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tabRatio="781" activeTab="9"/>
  </bookViews>
  <sheets>
    <sheet name="1. összefoglaló" sheetId="1" r:id="rId1"/>
    <sheet name="2.onbe" sheetId="2" r:id="rId2"/>
    <sheet name="3.onki" sheetId="3" r:id="rId3"/>
    <sheet name="4.inbe" sheetId="4" r:id="rId4"/>
    <sheet name="5.inki" sheetId="5" r:id="rId5"/>
    <sheet name="6.Önk.kiad" sheetId="6" r:id="rId6"/>
    <sheet name="7.Beruh" sheetId="7" r:id="rId7"/>
    <sheet name="8.Felúj" sheetId="8" r:id="rId8"/>
    <sheet name="9.képv" sheetId="9" r:id="rId9"/>
    <sheet name="10.hitel" sheetId="10" r:id="rId10"/>
  </sheets>
  <externalReferences>
    <externalReference r:id="rId13"/>
  </externalReferences>
  <definedNames>
    <definedName name="_xlnm.Print_Titles" localSheetId="0">'1. összefoglaló'!$5:$7</definedName>
    <definedName name="_xlnm.Print_Titles" localSheetId="1">'2.onbe'!$5:$7</definedName>
    <definedName name="_xlnm.Print_Titles" localSheetId="2">'3.onki'!$5:$7</definedName>
    <definedName name="_xlnm.Print_Titles" localSheetId="3">'4.inbe'!$6:$9</definedName>
    <definedName name="_xlnm.Print_Titles" localSheetId="4">'5.inki'!$6:$12</definedName>
    <definedName name="_xlnm.Print_Titles" localSheetId="5">'6.Önk.kiad'!$3:$7</definedName>
    <definedName name="_xlnm.Print_Titles" localSheetId="6">'7.Beruh'!$4:$7</definedName>
    <definedName name="_xlnm.Print_Titles" localSheetId="7">'8.Felúj'!$4:$7</definedName>
    <definedName name="_xlnm.Print_Titles" localSheetId="8">'9.képv'!$4:$7</definedName>
    <definedName name="_xlnm.Print_Area" localSheetId="0">'1. összefoglaló'!$A$1:$E$228</definedName>
    <definedName name="_xlnm.Print_Area" localSheetId="1">'2.onbe'!$A$1:$I$83</definedName>
    <definedName name="_xlnm.Print_Area" localSheetId="2">'3.onki'!$A$1:$I$51</definedName>
    <definedName name="_xlnm.Print_Area" localSheetId="3">'4.inbe'!$A$1:$P$253</definedName>
    <definedName name="_xlnm.Print_Area" localSheetId="4">'5.inki'!$A$1:$M$309</definedName>
    <definedName name="_xlnm.Print_Area" localSheetId="5">'6.Önk.kiad'!$A$1:$L$544</definedName>
    <definedName name="_xlnm.Print_Area" localSheetId="6">'7.Beruh'!$A$1:$F$609</definedName>
    <definedName name="_xlnm.Print_Area" localSheetId="7">'8.Felúj'!$A$1:$E$131</definedName>
    <definedName name="_xlnm.Print_Area" localSheetId="8">'9.képv'!$A$1:$R$46</definedName>
  </definedNames>
  <calcPr fullCalcOnLoad="1"/>
</workbook>
</file>

<file path=xl/sharedStrings.xml><?xml version="1.0" encoding="utf-8"?>
<sst xmlns="http://schemas.openxmlformats.org/spreadsheetml/2006/main" count="2583" uniqueCount="991">
  <si>
    <t xml:space="preserve">Közcélú és közhasznú foglalkoztatás </t>
  </si>
  <si>
    <t>Szabadidő- és diáksport</t>
  </si>
  <si>
    <t>Ringató Körzeti Óvoda</t>
  </si>
  <si>
    <t>Csillag úti Körzeti Óvoda</t>
  </si>
  <si>
    <t>2012. évi előirányzat</t>
  </si>
  <si>
    <t>Óvodáztatási támogatás</t>
  </si>
  <si>
    <t>Máltai Szeretetszolgálatnak pénzeszköz átadás (ellátási szerződés)</t>
  </si>
  <si>
    <t>Egry úti Körzeti Óvoda</t>
  </si>
  <si>
    <t>Kastélykert Körzeti Óvoda</t>
  </si>
  <si>
    <t>Hriszto Botev Általános Iskola</t>
  </si>
  <si>
    <t>Kertek és Kolostorok működtetése</t>
  </si>
  <si>
    <t>Kiegyenlítő, függő, átfutó</t>
  </si>
  <si>
    <t xml:space="preserve">Főépület és 2 db pavilon nyílászáró csere                II. ütem </t>
  </si>
  <si>
    <t xml:space="preserve">1 db pavilon (2 csoportszoba), átadó műpadló cseréje, vizesblokk teljes felújítása IV. ütem </t>
  </si>
  <si>
    <t>Dohnányi Ernő Zeneművészeti Szakközépiskola és Diákotthon</t>
  </si>
  <si>
    <t>ebből: Felsőörsi Tagintézmény / Malomvölgy Á.I.</t>
  </si>
  <si>
    <t>Simonyi Zs. - Ének-Zenei és Testnevelési Általános Iskola</t>
  </si>
  <si>
    <t>VMJV Eü. Alapellátási Intézmény</t>
  </si>
  <si>
    <t>VMJV Egyesített Bölcsődéje</t>
  </si>
  <si>
    <t>Családsegítő Szolgálat, Gyermekjóléti Központ és Családok Átmeneti Otthona</t>
  </si>
  <si>
    <t>"Éltes Mátyás" Fogyatékosok Nappali Intézménye és Gondozóháza</t>
  </si>
  <si>
    <t>Lovassy László Gimnázium</t>
  </si>
  <si>
    <t>Táncsics Mihály Szakközépiskola, Szakiskola és Kollégium</t>
  </si>
  <si>
    <t>Ipari Szakközépiskola és  Gimnázium</t>
  </si>
  <si>
    <t>Veszprémi Közgazdasági Szakközépiskola</t>
  </si>
  <si>
    <t>Dohnányi E.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</si>
  <si>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</si>
  <si>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</si>
  <si>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</si>
  <si>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Városi Művelődési Központ és Könyvtár</t>
  </si>
  <si>
    <t>Kabóca Bábszínház és Gyermek Közművelődési Intézmény</t>
  </si>
  <si>
    <t>Támo-gatás értékű bevételek</t>
  </si>
  <si>
    <t>Kossuth Lajos Általános Iskola</t>
  </si>
  <si>
    <t>Dózsa György Általános Iskola</t>
  </si>
  <si>
    <t>Bárczi Gusztáv Általános Iskola és Speciális Szakiskola</t>
  </si>
  <si>
    <t>Csermák Antal Alapfokú Művészetoktatási Intézmény</t>
  </si>
  <si>
    <t>1-10</t>
  </si>
  <si>
    <t>1-9</t>
  </si>
  <si>
    <t>Bevételi főösszeg</t>
  </si>
  <si>
    <t>Kiadási főösszeg</t>
  </si>
  <si>
    <t>A-B</t>
  </si>
  <si>
    <t>11</t>
  </si>
  <si>
    <t>VMJV Egészségügyi Alapellátási Intézmény</t>
  </si>
  <si>
    <t>Díszkivilágítás törlesztés</t>
  </si>
  <si>
    <t>Többfunkciós csarnok szolgált. vásárlás</t>
  </si>
  <si>
    <t>Tartalék</t>
  </si>
  <si>
    <t>módosítás -</t>
  </si>
  <si>
    <t>Veszprém Város Ösztöndíjasa</t>
  </si>
  <si>
    <t xml:space="preserve"> - Gizella Napok</t>
  </si>
  <si>
    <t xml:space="preserve"> - Tánc Fesztivál</t>
  </si>
  <si>
    <t xml:space="preserve"> - Veszprémi Utcazene Fesztivál</t>
  </si>
  <si>
    <t xml:space="preserve"> - Ifjúsági információs feladatok</t>
  </si>
  <si>
    <t xml:space="preserve"> - Civil -iroda működési költsége</t>
  </si>
  <si>
    <t>Önkormányzat igazgatási tevékenysége - dologi kiadások</t>
  </si>
  <si>
    <t>Dózsa György Általános Iskola - bevétel korrekció</t>
  </si>
  <si>
    <t>bevétel korrekció</t>
  </si>
  <si>
    <t>Petőfi Színház - jegybevétel</t>
  </si>
  <si>
    <t>Vetési Albert Gimnázium - bérleti díj, térítési díj</t>
  </si>
  <si>
    <t>Ipari Szakközépiskola - térítési díj</t>
  </si>
  <si>
    <t>Középiskolai Kollégium - bérleti díj</t>
  </si>
  <si>
    <t>Középfokú Nevelési Központ Gazdasági Igazgatósága - bérleti díj, EON elszámolás</t>
  </si>
  <si>
    <t>Pénzügyi befektetések bevétele - részesedések értékesítése</t>
  </si>
  <si>
    <t>Petőfi Színház - Vállalkozásoktól pénzeszköz átvétel</t>
  </si>
  <si>
    <r>
      <t xml:space="preserve">Felhalmozási célú átvett pénzeszköz </t>
    </r>
    <r>
      <rPr>
        <sz val="11"/>
        <rFont val="Palatino Linotype"/>
        <family val="1"/>
      </rPr>
      <t>- CIB kamattámogatás</t>
    </r>
  </si>
  <si>
    <t>Színházak támogatása</t>
  </si>
  <si>
    <r>
      <t xml:space="preserve">Dózsa György Általános Iskola </t>
    </r>
    <r>
      <rPr>
        <sz val="11"/>
        <rFont val="Palatino Linotype"/>
        <family val="1"/>
      </rPr>
      <t>- bevétel korrekció dologi kiadásokról 304 eFt. ellátottak pénzügyi juttatásairól 951 eFt.</t>
    </r>
  </si>
  <si>
    <t>bevételi többletből egyéb működési kiadásra 2 464 eFt, dologi kiadásra 2 954 eFt, személyi kiadásokra 37 eFt, járuékokra 5 eFt</t>
  </si>
  <si>
    <t>személyi 1 697 eFt és járulékok 1 100 eFt  kiadásokról átcsoportosítás</t>
  </si>
  <si>
    <t>dologi kiadásokról 47 eFt, ellátottak pénzügyi juttatásairól 9 eFt felhalmozási kiadásokra</t>
  </si>
  <si>
    <r>
      <t>Kabóca Bábszínház</t>
    </r>
    <r>
      <rPr>
        <sz val="11"/>
        <rFont val="Palatino Linotype"/>
        <family val="1"/>
      </rPr>
      <t xml:space="preserve"> - bevételi többletből személyi kiadásokra  3 000 eFt,  Járulékokra 1 000 eFt dologi kiadásokra 7 000 eFt</t>
    </r>
  </si>
  <si>
    <t>átcsoportosítás személyi kiadásokról 550 eFt, dologi kiadásokról 310 eFt</t>
  </si>
  <si>
    <r>
      <t>Városi Művelődési Központ és Könyvtár</t>
    </r>
    <r>
      <rPr>
        <sz val="11"/>
        <rFont val="Palatino Linotype"/>
        <family val="1"/>
      </rPr>
      <t xml:space="preserve"> - bevételi többletből személyi kiadásokra     1 404 eFt, dologi kiadásokra 1 450 eFt</t>
    </r>
  </si>
  <si>
    <t>személyi kiadásokra 25 eFt, járulékok kiadásaira 167 eFt</t>
  </si>
  <si>
    <t>személyi kiadásokra 1 100 eFt, járulékok kiadásaira 2 900 eFt</t>
  </si>
  <si>
    <t>személyi kiadásokra 2 153 eFt, járulékok kiadásaira 3 209 eFt</t>
  </si>
  <si>
    <t>átcsoportosítás személyi kiadásokról  1 560 eFt, járulékokról 474 eFt</t>
  </si>
  <si>
    <t>átcsoportosítás személyi kiadásokról  1 124  eFt, dologi kiadásokról 3 620 eFt</t>
  </si>
  <si>
    <t>átcsoportosítás személyi kiadásokrók 2 153 eFt, járulékokról 818 eFt</t>
  </si>
  <si>
    <t>átcsoportosítás személyi kiadásokról 1 023 eFt, dologi kiadásokról 363 eFt</t>
  </si>
  <si>
    <t>4. melléklet a ……/2013. (……) Önkormányzati rendelethez</t>
  </si>
  <si>
    <t>Intézményi működési bevételek összesen:</t>
  </si>
  <si>
    <t xml:space="preserve"> - Pályázati keret</t>
  </si>
  <si>
    <t>INTÉZMÉNYI KIADÁSOK</t>
  </si>
  <si>
    <t>Intézmények összesen:</t>
  </si>
  <si>
    <t>Kiadások összesen</t>
  </si>
  <si>
    <t>2012. évi bevételeinek módosítása</t>
  </si>
  <si>
    <t>Módosított előirányzat</t>
  </si>
  <si>
    <t>2012. évi kiadásainak módosítása</t>
  </si>
  <si>
    <t>Vadvirág Körzeti Óvoda (Csillagvár Waldorf Tagóvoda, Vadvirág Óvoda)</t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</si>
  <si>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</si>
  <si>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</si>
  <si>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</si>
  <si>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</si>
  <si>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(Kastélykert Óvoda, Ficánka Óvoda)</t>
  </si>
  <si>
    <t>módosított előirányzat</t>
  </si>
  <si>
    <t xml:space="preserve">módosítás - </t>
  </si>
  <si>
    <t>ebből: Felsőörsi Tagintézmény / Malomvölgy Általános Iskola</t>
  </si>
  <si>
    <t>Csillag úti Körzeti Óvoda(Csillag úti Óvoda, Cholnoky ltp. Óvoda)</t>
  </si>
  <si>
    <t>Pénzmaradvány igénybevétele</t>
  </si>
  <si>
    <t>Dologi és egyéb folyó kiadások</t>
  </si>
  <si>
    <t>tak. pü.</t>
  </si>
  <si>
    <t>Költségvetési kiadások összesen:</t>
  </si>
  <si>
    <t>Finanszírozási kiadások</t>
  </si>
  <si>
    <t>Átkötő folyosó felújítás</t>
  </si>
  <si>
    <t>Sportcsarnok mennyezet festés</t>
  </si>
  <si>
    <r>
      <t>Középfokú Nevelési Központ</t>
    </r>
    <r>
      <rPr>
        <sz val="11"/>
        <rFont val="Palatino Linotype"/>
        <family val="1"/>
      </rPr>
      <t xml:space="preserve"> - Iskolaépület</t>
    </r>
  </si>
  <si>
    <t>Tűztorony gyilokjáró, Vass Galéria tetőszerkezet</t>
  </si>
  <si>
    <t>Pénzm.</t>
  </si>
  <si>
    <t>TIOP-1.1.1-07/1-2008-0986. számú Korszerű IKT eszközökkel a színvonalas oktatásért</t>
  </si>
  <si>
    <t>O</t>
  </si>
  <si>
    <t>VMJV Önkormányzata működési kiadás összesen</t>
  </si>
  <si>
    <t>Önkormányzat (Vetési A.G. Természett.Labor)</t>
  </si>
  <si>
    <r>
      <t>Vadvirág Körzeti Óvoda</t>
    </r>
    <r>
      <rPr>
        <b/>
        <sz val="11"/>
        <rFont val="Palatino Linotype"/>
        <family val="1"/>
      </rPr>
      <t xml:space="preserve"> - Waldorf Tagóvoda</t>
    </r>
  </si>
  <si>
    <t>Nappali Intézmény kialakítása autista személyek részére</t>
  </si>
  <si>
    <t>Éltes M. Fogyatékosok Nappali Intézménye és Gondozóháza</t>
  </si>
  <si>
    <t>Nárcisz Tagóvoda</t>
  </si>
  <si>
    <t>Működési bevétel</t>
  </si>
  <si>
    <t>Intézményi működési bevétel</t>
  </si>
  <si>
    <t>Felhalmozási bevételek</t>
  </si>
  <si>
    <t>Irányító szervtől kapott támogatás</t>
  </si>
  <si>
    <r>
      <t>Ebből</t>
    </r>
    <r>
      <rPr>
        <i/>
        <sz val="9"/>
        <rFont val="Palatino Linotype"/>
        <family val="1"/>
      </rPr>
      <t>: normatív állami támogatás</t>
    </r>
  </si>
  <si>
    <t>Előző évi pénzma-radvány</t>
  </si>
  <si>
    <t>Intézményi működési kiadások</t>
  </si>
  <si>
    <t xml:space="preserve"> ~Előző évi hitelszerződéshez kapcs. feladat</t>
  </si>
  <si>
    <t xml:space="preserve"> - Iparosított és nem ip. tech. lakások felújítás</t>
  </si>
  <si>
    <t>Méhnyakrák elleni védőoltás</t>
  </si>
  <si>
    <t>TISZK működtetése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</si>
  <si>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</si>
  <si>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</si>
  <si>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</si>
  <si>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</si>
  <si>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</si>
  <si>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</si>
  <si>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</si>
  <si>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</si>
  <si>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</si>
  <si>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</si>
  <si>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</si>
  <si>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</si>
  <si>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</si>
  <si>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</si>
  <si>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Közhatalmi bevételek</t>
  </si>
  <si>
    <t>Normatív állami támogatás és normatív alapon elosztott SZJA</t>
  </si>
  <si>
    <t>Színház támogatása</t>
  </si>
  <si>
    <t>Bábszínház támogatása</t>
  </si>
  <si>
    <t>Központosított előirányzat és egyéb állami támogatás</t>
  </si>
  <si>
    <t>SZJA helyben maradó része</t>
  </si>
  <si>
    <t>ÁFA bevételek, visszatérülések</t>
  </si>
  <si>
    <t>Támogatásértékű bevételek</t>
  </si>
  <si>
    <t>Egyéb pótlékok, bírságok</t>
  </si>
  <si>
    <t>Finanszírozási bevételek</t>
  </si>
  <si>
    <t>Pénzforgalom nélküli bevételek</t>
  </si>
  <si>
    <t>Hiány külső finanszírozására szolgáló bevételek</t>
  </si>
  <si>
    <t>Hiány belső finanszírozására szolgáló bevételek</t>
  </si>
  <si>
    <t>Működési célú hitelfelvétel</t>
  </si>
  <si>
    <t>Beruházási hitelfelvétel</t>
  </si>
  <si>
    <t>Előző évi hitelszerződéseken alapuló felvétel</t>
  </si>
  <si>
    <t>Nemzetiségi Önkormányzatok</t>
  </si>
  <si>
    <t>Intézmények</t>
  </si>
  <si>
    <t>Bárczi Gusztáv Általános Iskola</t>
  </si>
  <si>
    <t>Nagyfelületű útfelújítások</t>
  </si>
  <si>
    <t>Köztéri műalkotások rekonstrukciója</t>
  </si>
  <si>
    <t>Közgazdasági Szakközépiskola</t>
  </si>
  <si>
    <t>Városi rendezvények, kitüntetések</t>
  </si>
  <si>
    <t>Szaléziánum támogatása</t>
  </si>
  <si>
    <t>Foglalkoztatást helyettesítő támogatás</t>
  </si>
  <si>
    <t>Települési Szilárdhulladék szállítás ártámogatás</t>
  </si>
  <si>
    <t>Városi TV közszolgálati műsorok támogatása</t>
  </si>
  <si>
    <t>Közmű nyilvántartás</t>
  </si>
  <si>
    <t>Közterület Felügyelet, gyepmesteri telep</t>
  </si>
  <si>
    <t>Balatoni korona törzstőke</t>
  </si>
  <si>
    <t>Forrás SQL fejlesztése</t>
  </si>
  <si>
    <t>Személyi juttatás</t>
  </si>
  <si>
    <t>Munka-adót terhelő járulék</t>
  </si>
  <si>
    <t>KIMUTATÁS</t>
  </si>
  <si>
    <t>hiteltörlesztésének, hitelállományának és egyéb kötelezettségeinek alakulásáról</t>
  </si>
  <si>
    <t>Q</t>
  </si>
  <si>
    <t xml:space="preserve">2008-2011. évi </t>
  </si>
  <si>
    <t>Kamat,</t>
  </si>
  <si>
    <t>Hitel megnevezése</t>
  </si>
  <si>
    <t>Hitelt nyújtó</t>
  </si>
  <si>
    <t>Hitelszerződés</t>
  </si>
  <si>
    <t>Lejárat idő-</t>
  </si>
  <si>
    <t>Hitelállomány</t>
  </si>
  <si>
    <t>hitelszerződésen</t>
  </si>
  <si>
    <t>Hitelfelvétel</t>
  </si>
  <si>
    <t>hitelhez kapcs. ktsg.</t>
  </si>
  <si>
    <t>pénzintézet</t>
  </si>
  <si>
    <t>dátuma</t>
  </si>
  <si>
    <t>pontja</t>
  </si>
  <si>
    <t>2011.12.31</t>
  </si>
  <si>
    <t>hitelfelvétel</t>
  </si>
  <si>
    <t>2012.</t>
  </si>
  <si>
    <t>2012.12.31</t>
  </si>
  <si>
    <t>2013.</t>
  </si>
  <si>
    <t>2014.</t>
  </si>
  <si>
    <t>2015.</t>
  </si>
  <si>
    <t>2016-tól</t>
  </si>
  <si>
    <t>Likvid hitel</t>
  </si>
  <si>
    <t>OTP</t>
  </si>
  <si>
    <t>1. b</t>
  </si>
  <si>
    <t>Munkabérhitel</t>
  </si>
  <si>
    <t>2012.12..20</t>
  </si>
  <si>
    <t>Rövd lejáratú hitel</t>
  </si>
  <si>
    <t>UniCredit Bank</t>
  </si>
  <si>
    <t>Beruházási hitel 2002</t>
  </si>
  <si>
    <t>Beruházási hitel 2004</t>
  </si>
  <si>
    <t>6.</t>
  </si>
  <si>
    <t>Beruházási hitel SMO 2005.</t>
  </si>
  <si>
    <t>7.</t>
  </si>
  <si>
    <t>Beruházási Hitel - Célhitel 2005</t>
  </si>
  <si>
    <t>8.</t>
  </si>
  <si>
    <t>Beruházási hitel - Célhitel 2006.</t>
  </si>
  <si>
    <t>K&amp;H Bank Rt.</t>
  </si>
  <si>
    <t>9.</t>
  </si>
  <si>
    <t>Beruházási hitel - SMO 2006.</t>
  </si>
  <si>
    <t>Beruházási hitel - Panel 2006.</t>
  </si>
  <si>
    <t>Beruházási hitel - SMO 2007.</t>
  </si>
  <si>
    <t>Volksbank</t>
  </si>
  <si>
    <t>Beruházási hitel - Panel 2007.</t>
  </si>
  <si>
    <t>13.</t>
  </si>
  <si>
    <t>Beruházási hitel - Célhitel 2007.</t>
  </si>
  <si>
    <t>CIB</t>
  </si>
  <si>
    <t>14.</t>
  </si>
  <si>
    <t>Beruházási hitel - SMO 2008.</t>
  </si>
  <si>
    <t>15.</t>
  </si>
  <si>
    <t>Beruházási hitel - Célhitel 2008.</t>
  </si>
  <si>
    <t>16.</t>
  </si>
  <si>
    <t>Beruházási hitel - SMO 2009.</t>
  </si>
  <si>
    <t>17.</t>
  </si>
  <si>
    <t>Beruházási hitel - Panel 2009.</t>
  </si>
  <si>
    <t>Takarékbank</t>
  </si>
  <si>
    <t>18.</t>
  </si>
  <si>
    <t>Beruházási hitel - Célhitel 2009.</t>
  </si>
  <si>
    <t>19.</t>
  </si>
  <si>
    <t>Beruházási hitel - SMO 2010.</t>
  </si>
  <si>
    <t>20.</t>
  </si>
  <si>
    <t>Beruházási hitel - Célhitel 2010.</t>
  </si>
  <si>
    <t>21.</t>
  </si>
  <si>
    <t>Beruházási hitel - SMO 2011.</t>
  </si>
  <si>
    <t>22.</t>
  </si>
  <si>
    <t>Beruházási hitel - Célhitel 2011.</t>
  </si>
  <si>
    <t>Fizetési számlára felvett hitelek összesen</t>
  </si>
  <si>
    <t>Lakásalapra felvett hitel (Karacs T.u-i lakások)</t>
  </si>
  <si>
    <t>Pénzintézetekkel szemben fennálló kötelezettségek összesen:</t>
  </si>
  <si>
    <t>Ellátot-tak. pü. jutt.</t>
  </si>
  <si>
    <t>Erdőtelepítés 13,71 ha (a 241/2009.(IX.15.) Kh és az Erdészeti Hatóság 28.3/1176-7/2010.(V.25.) sz. határozata alapján)</t>
  </si>
  <si>
    <t>Közvilágítás bővítések</t>
  </si>
  <si>
    <t>Térfigyelő rendszer bővítése 151/2011. (IV.29.) VMJV Önk. II. ütem</t>
  </si>
  <si>
    <t>Vámosi úti temetőben kolumbárium kihelyezés</t>
  </si>
  <si>
    <t>Hulladékgazdálkodási terv készítése 2000. évi LIII. Tv.</t>
  </si>
  <si>
    <t>Veszprém külterület 0231-8. hrsz-ú reptér melletti ingatlan ipari c. hasznosítás érdekében</t>
  </si>
  <si>
    <t>Észak-déli közlekedési főtengely kialakítása KDOP-4.2.1/B-11</t>
  </si>
  <si>
    <t>„Nemesvámos  -  Veszprém közötti kerékpárforgalmi út kiépítése” című, KDOP-4.2.2-11-2011-0010</t>
  </si>
  <si>
    <t>„Hivatásforgalmi kerékpárút hálózat fejlesztése a térségi elérhetőség javításához a 8. sz. főközlekedési út tehermentesítése érdekében” KÖZOP-3.2.0/C-08-11-2011-0022</t>
  </si>
  <si>
    <t>dologi kiadásokra 2 412 eFt,  ellátottak juttatásaira 231 eFt</t>
  </si>
  <si>
    <t>„Gyulafirátót ÉNY-i városrész belterületi csapadékvíz elvezetésének fejlesztése” KDOP-4.1.1./E-11</t>
  </si>
  <si>
    <t xml:space="preserve">A veszprémi Hősi kapu rekonstrukciója turisztikai vonzerőfejlesztés céljából-KDOP 2.1.1/B-09-2010-0024 </t>
  </si>
  <si>
    <t>Veszprém város intermodális pályaudvar kialakítás és kapcsolódó közösségi közlekedési fejlesztések (KözOP -5.5.0-09-11.)</t>
  </si>
  <si>
    <t>Beruházások</t>
  </si>
  <si>
    <t>Egyéb eszköz beszerzés</t>
  </si>
  <si>
    <t>Nagy L. u. közösségi élettér felújítás</t>
  </si>
  <si>
    <t>Terasz felújítás 2 pavilon</t>
  </si>
  <si>
    <t>WC blokk</t>
  </si>
  <si>
    <t>Homlokzat felújítás - ereszcsatorna</t>
  </si>
  <si>
    <t>Veszprém közösségi élettér létrehozása és közpark rendezése (Bakonyalja városrész)</t>
  </si>
  <si>
    <t>Varga u. - Kalmár tér parkoló építése</t>
  </si>
  <si>
    <t>Kapott támogatás</t>
  </si>
  <si>
    <t xml:space="preserve"> - felhalmozási költségvetés</t>
  </si>
  <si>
    <t>iparosított és nem iparosított tech. lakások, egycsatornás gyűjtőkémények</t>
  </si>
  <si>
    <t>nem elszámolható költség</t>
  </si>
  <si>
    <t>Vadvirág Körzeti Óvoda - számítástechnikai eszközök, berendezések</t>
  </si>
  <si>
    <t>10. melléklet a 4/2013. (II.28.) önkormányzati rendelethez</t>
  </si>
  <si>
    <t>Ipari Szakközépiskola - Projektor beszerzés</t>
  </si>
  <si>
    <t>Vis maior támogatás</t>
  </si>
  <si>
    <t>Intézmények bérkompenzációja</t>
  </si>
  <si>
    <t>Vetési Albert Gimnázium - labor berendezési tárgyai</t>
  </si>
  <si>
    <t>Veszprémi Ifjúsági Közalapítvány</t>
  </si>
  <si>
    <t>ablakfelújítás</t>
  </si>
  <si>
    <t>Önkormányzati sajátos felhalmozási és tőkebevételek</t>
  </si>
  <si>
    <t>Turisztikai feladatok Gizella Múzeum</t>
  </si>
  <si>
    <t>TÁMOP 3.1.3.10/2-2010-0002 (Vetési G. Természettud.Labor)</t>
  </si>
  <si>
    <t>Kittenberger K. Növény- és Vadaspark KHT működéséhez hozzájárulás</t>
  </si>
  <si>
    <t>Bérlakások és nem lakáscélú helyiségek üzemeltetési költségeihez hozzájárulás</t>
  </si>
  <si>
    <t>Bírságok, díjak és más fizetési kötelezettségek bevételei</t>
  </si>
  <si>
    <t>Közterülethasznosítás</t>
  </si>
  <si>
    <t>Egyéb önkormányzati saját bevételek</t>
  </si>
  <si>
    <r>
      <t xml:space="preserve"> - felhalmozási (</t>
    </r>
    <r>
      <rPr>
        <sz val="10"/>
        <rFont val="Palatino Linotype"/>
        <family val="1"/>
      </rPr>
      <t>első lakáshoz jutók támogatása)</t>
    </r>
  </si>
  <si>
    <t>Balatoni Korona törzstőke</t>
  </si>
  <si>
    <t>Forrás SQL fejlesztés</t>
  </si>
  <si>
    <t>Gondnokság - tető</t>
  </si>
  <si>
    <t>VMJV Önkormányzat kiadások és kötelezettségek összesen:</t>
  </si>
  <si>
    <t>Közgyűlési döntés alapján, Épületenergetikai tanúsítás, 2012-évre tervezett feladatokra</t>
  </si>
  <si>
    <t>TÁMOP-3.1.3-10/2-2010.0002. Vetési A. Gimnázium Labor</t>
  </si>
  <si>
    <t xml:space="preserve">Zárt konténertárolók kialakítása </t>
  </si>
  <si>
    <t>Remete utcai híd átépítése</t>
  </si>
  <si>
    <t>Gyepmesteri Telep zárt konténertároló elhúzható ajtóval, szellőzéssel</t>
  </si>
  <si>
    <t>Vámosi úti temető bővítése( temetői funkció kialakítása a megvásárolt 1,3 ha területen)</t>
  </si>
  <si>
    <t>Alsóvárosi temető I. világháborús emlékpark kialakítása.Támogatás 5 000 Ft, HM</t>
  </si>
  <si>
    <t>Jutaspuszta út közműépítés tervezés engedélyeztetés</t>
  </si>
  <si>
    <t>Pápai út, út és közműépítés kivitelezése I. szakasz</t>
  </si>
  <si>
    <t>Játszótérépítések</t>
  </si>
  <si>
    <t>Terasz burkolatjavítás</t>
  </si>
  <si>
    <t>Lapostető szigetelésjavítás</t>
  </si>
  <si>
    <t>Szent István épület É-i homlokzat hőszigetelés</t>
  </si>
  <si>
    <t>Kamatfizetés és egyéb hitelhez kapcs. kiadások</t>
  </si>
  <si>
    <t>Szennyvíztelep felújítása (üzemeltetési szerződés szerint 28.000 eFt/év)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</si>
  <si>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</si>
  <si>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</si>
  <si>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</si>
  <si>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</si>
  <si>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Ukrán Nemzetiségi Önkormányzat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</si>
  <si>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</si>
  <si>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</si>
  <si>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</si>
  <si>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</si>
  <si>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TDM Irodától szolgáltatás vásárlása</t>
  </si>
  <si>
    <t>Önkormányzat igazgatási tevékenysége (megbízási díjak, tagdíjak, vagyonbiztosítás)</t>
  </si>
  <si>
    <t>Belváros komplett gazdasági, szociális, épített örökségvédelmi rehabilitációja és városfejlesztési stratégia elkészítése KDOP-3.1.1/D-2010-0001</t>
  </si>
  <si>
    <t>Vízgazd.szóló 1995. LVII.tv.16.§.Helyi Önk.
szóló 1990. LXV.tv.8.§.(1),bek.alapján
Árkok felújítása (Látóhegyi árok)</t>
  </si>
  <si>
    <t>Vízgazd.szóló 1995. LVII.tv.16.§.Helyi Önk.
szóló 1990. LXV.tv.8.§.(1),bek.alapján
Árkok műszaki tervei</t>
  </si>
  <si>
    <t>ÖSSZEFOGLALÓ TÁBLA</t>
  </si>
  <si>
    <t>a bevételi és kiadási előirányzatok módosításáról</t>
  </si>
  <si>
    <t xml:space="preserve">                </t>
  </si>
  <si>
    <t>BEVÉTELEK</t>
  </si>
  <si>
    <t>BEVÉTELEK ÖSSZESEN:</t>
  </si>
  <si>
    <t>KIADÁSOK</t>
  </si>
  <si>
    <t xml:space="preserve">Felhalmozási kiadások </t>
  </si>
  <si>
    <t>VMJV Önkormányzata és VMJV Polgármesteri Hivatala</t>
  </si>
  <si>
    <t>Halle u. 5/E. Fogászati ügyelet</t>
  </si>
  <si>
    <t>Akadálymentesítés</t>
  </si>
  <si>
    <t xml:space="preserve">Alsóváros temető őrház </t>
  </si>
  <si>
    <t>Védett sírok megőrzése</t>
  </si>
  <si>
    <t>TIOP-3.4.1.B-11/1. Bentlakásos intézmények korszerűsítése (Családok Átmeneti Otthona)</t>
  </si>
  <si>
    <t>Deák Ferenc Általános Iskola - gépek, berendezések, felszerelések</t>
  </si>
  <si>
    <t>Hriszto Botev Ált. Isk. - számítástechnikai berendezések</t>
  </si>
  <si>
    <t>Rózsa úti Ált. Iskola -fényképezőgép, számítástechnikai eszközök</t>
  </si>
  <si>
    <t>Pszichológiai tesztek, fénymásolók, számítógép</t>
  </si>
  <si>
    <t>Dózsa György Ált. Isk. - számítógépek, nagyértékű táblák, szekrények</t>
  </si>
  <si>
    <t>Családsegítő Szolgálat Gyermekjóléti Központ</t>
  </si>
  <si>
    <t>Laptop, szoftver</t>
  </si>
  <si>
    <t>Fényképezőgép, szoftver, laptop</t>
  </si>
  <si>
    <t>Báthory István Ált. Isk. főépület nyílászáró csere</t>
  </si>
  <si>
    <t>Ipari Szakközépiskola - klímaberendezés, hangosító rendszer</t>
  </si>
  <si>
    <t>Középfokú Nevelési Központ - nyomtató, fénymásolás</t>
  </si>
  <si>
    <t>Petőfi Szíház - Színpadtechnikai beszerzések</t>
  </si>
  <si>
    <t>Felújítási</t>
  </si>
  <si>
    <t>Árop 1.0 2/B-2008-1104 számú pályázati támogatás "Veszprém Megyei Jogú Város Polgármesteri Hivatalának szervezeti fejlesztése a hatékonyabb működés érdekében</t>
  </si>
  <si>
    <t>ebből: Roma Nemzetiségi Önkormányzat</t>
  </si>
  <si>
    <t xml:space="preserve"> ~ Kabóca Bábszínház pályázati előleg visszafizetése</t>
  </si>
  <si>
    <t>~ Oktatási feladatok</t>
  </si>
  <si>
    <t>~ TIOP 1.1.1/07/1 pályázat</t>
  </si>
  <si>
    <t>~ felment. Idő , jub.jut., végkiel.</t>
  </si>
  <si>
    <t>~ kötött norm., Arany J.tehetséggond.</t>
  </si>
  <si>
    <t>~ Választókerületi keret</t>
  </si>
  <si>
    <t xml:space="preserve"> ~ normatív állami támogatás elszámolása</t>
  </si>
  <si>
    <t>Közcélú és közhasznú foglalkoztatás</t>
  </si>
  <si>
    <t xml:space="preserve">módosítás </t>
  </si>
  <si>
    <t>Kulturális Kínálat bővítése</t>
  </si>
  <si>
    <t>Veszprém Egyetem Pénzügyi Innovációs Alapítvány</t>
  </si>
  <si>
    <t>"Ne felejts" Közhasznú Alapítvány Gyulafirátót</t>
  </si>
  <si>
    <t>Kövirózsa Alapítvány Gyulafirátót</t>
  </si>
  <si>
    <t>Gyulafirátótért Közhasznú Egyesület</t>
  </si>
  <si>
    <t>Gyulafirátóti Német Nemezetiségi Egyesület</t>
  </si>
  <si>
    <t>Közösség Kádártáért Egyesület</t>
  </si>
  <si>
    <t>Ficánka Alapítvány Kádárta</t>
  </si>
  <si>
    <t>KEOP-6-1-0/A/11-2011-0114 "Zöld kisokos" projekt</t>
  </si>
  <si>
    <t>Fűtéskorszerűsítés Szoc.Gondozás</t>
  </si>
  <si>
    <t>INTENSE pályázat</t>
  </si>
  <si>
    <t>Veszprém Megyei Mentőszervezet Alapítvány</t>
  </si>
  <si>
    <t>Veszprém Városi TV Somody Séd film</t>
  </si>
  <si>
    <t>Dowland Alapítvány</t>
  </si>
  <si>
    <t>Kábítószerügyi Egyeztetó Fórum</t>
  </si>
  <si>
    <t>Erdő- és mezőgazdasági feladatok</t>
  </si>
  <si>
    <t>módosíott előirányzat</t>
  </si>
  <si>
    <t>TIOP. Pályázat 1.1.1./07/1.</t>
  </si>
  <si>
    <t>Veszprémvölgyi kolostor vagyonkezelési díj</t>
  </si>
  <si>
    <t>Kertek és kolostorok működéséhez létrehozandó társaság alaptőke</t>
  </si>
  <si>
    <t>Választókerületi keretből díjak, kitüntetések</t>
  </si>
  <si>
    <t>Gyermekvédelmi szakellátás</t>
  </si>
  <si>
    <t xml:space="preserve"> ebből : - Nyugdíjas szervezetek számára pályázati keret</t>
  </si>
  <si>
    <r>
      <t xml:space="preserve">ebből: - </t>
    </r>
    <r>
      <rPr>
        <sz val="11"/>
        <rFont val="Palatino Linotype"/>
        <family val="1"/>
      </rPr>
      <t>Veszprémi Ünnepi Játékok</t>
    </r>
  </si>
  <si>
    <t>Támogatásértékű működési bevételek</t>
  </si>
  <si>
    <t>Bevételi többlet és feladatok közötti átcsoportosítás összesen</t>
  </si>
  <si>
    <t>Média Szolgáltató</t>
  </si>
  <si>
    <t>Egészségügyi Alapellátás - Halle u. fogászati ügyelet</t>
  </si>
  <si>
    <t>Gyermekőr program, kiegészítő program, statisztikai, iktatási program</t>
  </si>
  <si>
    <t xml:space="preserve"> - számítógépek és programok, telefonok, monitor</t>
  </si>
  <si>
    <t xml:space="preserve"> - díszletek</t>
  </si>
  <si>
    <t>Gyulafirátót Pásztor u. felszín alatti vizek elvezetésének engedélyezési tervezése és engedélyezése</t>
  </si>
  <si>
    <t>Veszprém, Kádártai u. belső körgyűrű szintkülönbség rendezése</t>
  </si>
  <si>
    <t>Gyulafirátót Vízi u. útrekonstrukció tervezése engedélyezése</t>
  </si>
  <si>
    <t>Veszprém-Kádárta, Lánci utca útépítés I. ütem</t>
  </si>
  <si>
    <t>Kádárta Közösségi Ház rekonstrukció</t>
  </si>
  <si>
    <t>Szabadságpuszta útépítések V. ütem</t>
  </si>
  <si>
    <t>Kinizsi u. útrekonstrukció</t>
  </si>
  <si>
    <t>Kőbánya u. útrekonstrukció</t>
  </si>
  <si>
    <t>Gyulafirátót, Hajmáskéri-Posta-Zirci u. kereszteződés jelzőlámpás gyalogátkelőhely létesítése</t>
  </si>
  <si>
    <t>Csillag utca útépítés II. ütem</t>
  </si>
  <si>
    <t>Egyetem u. útrekonstrukció (tervezés, engedélyezés)</t>
  </si>
  <si>
    <t>Parkoló megváltás</t>
  </si>
  <si>
    <t>Vízrendezés szakmai koncepció</t>
  </si>
  <si>
    <t>Művelési ág alóli kivonás</t>
  </si>
  <si>
    <t>Állatotthon létesítése</t>
  </si>
  <si>
    <t>Pápai u. rendezésének engedélyezési terve</t>
  </si>
  <si>
    <t>Belterületi vízrendezés</t>
  </si>
  <si>
    <t>Társasházak felújítása</t>
  </si>
  <si>
    <t>V á l a s z t ó k e r ü l e t</t>
  </si>
  <si>
    <t>Beruh.</t>
  </si>
  <si>
    <t>Felúj.</t>
  </si>
  <si>
    <t>Utak-</t>
  </si>
  <si>
    <t>Parkfennt.</t>
  </si>
  <si>
    <t>Települési</t>
  </si>
  <si>
    <t>Város</t>
  </si>
  <si>
    <t>Környezet-</t>
  </si>
  <si>
    <t>Igaz-</t>
  </si>
  <si>
    <t>Sport</t>
  </si>
  <si>
    <t>Civil Szerv.</t>
  </si>
  <si>
    <t>Intézményi</t>
  </si>
  <si>
    <t>Költségv.</t>
  </si>
  <si>
    <t>hidak</t>
  </si>
  <si>
    <t>hulladék</t>
  </si>
  <si>
    <t>Gazdálk.</t>
  </si>
  <si>
    <t>védelmi fel.</t>
  </si>
  <si>
    <t>gatás</t>
  </si>
  <si>
    <t>támogatása</t>
  </si>
  <si>
    <t>támogatás</t>
  </si>
  <si>
    <t xml:space="preserve">1. </t>
  </si>
  <si>
    <t>módosítás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</si>
  <si>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</si>
  <si>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</si>
  <si>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</si>
  <si>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</si>
  <si>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</si>
  <si>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</si>
  <si>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</si>
  <si>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</si>
  <si>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Egyes települések feladatainak támogatása</t>
  </si>
  <si>
    <t>Egyes sajátos közoktatási feladatok támogatása</t>
  </si>
  <si>
    <t>TB-tól támogatásértékű bevétel</t>
  </si>
  <si>
    <t>Gyulaffy László Általános Iskola - gyümölcsprogram</t>
  </si>
  <si>
    <t>VMJV EÜ. Alapellátás - önkormányzatok befizetései</t>
  </si>
  <si>
    <t>Családsegítő Szolgálat, Gyermekjóléti Központ - pályázat elszámolás</t>
  </si>
  <si>
    <t>Táncsics Mihály Szakközépiskola - szakmai ösztöndíj</t>
  </si>
  <si>
    <t>Jendrassik Venesz Szakközépiskola</t>
  </si>
  <si>
    <t>Kabóca Bábszínház - vállalkozásoktól pénzeszközátvétel</t>
  </si>
  <si>
    <t xml:space="preserve">Helyi adók </t>
  </si>
  <si>
    <t>Áfa bevételek, visszatérülése</t>
  </si>
  <si>
    <t>Vadvirág Körzeti Óvoda - térítési díj bevétel</t>
  </si>
  <si>
    <t>Vis Maior támogatás visszafizetése</t>
  </si>
  <si>
    <t>Ringató Körzeti Óvoda - bevétel elmaradás</t>
  </si>
  <si>
    <t>Nevelési Tanácsadó - viharkár kártérítés</t>
  </si>
  <si>
    <t xml:space="preserve">Művészetek Háza </t>
  </si>
  <si>
    <t>Kabóca Bábszínház - szolgáltatások ellenérték</t>
  </si>
  <si>
    <t>Ingatlanértékesítésből származó bevételek</t>
  </si>
  <si>
    <t>Vetési Albert Gimnázium - Vetési Alapítványtól</t>
  </si>
  <si>
    <t>Ringató Körzeti óvoda</t>
  </si>
  <si>
    <t xml:space="preserve">Jendrassik Venesz Szakközépiskola </t>
  </si>
  <si>
    <t>Parkfenntartás - zöldkár befizetés</t>
  </si>
  <si>
    <t xml:space="preserve">Városgazdálkodási feladatok - viharkár káresemény </t>
  </si>
  <si>
    <t>dologi kiadásokról átcsoportosítás felhalmozási kiadásokra</t>
  </si>
  <si>
    <r>
      <t xml:space="preserve">Környezetvédelm feladatok </t>
    </r>
    <r>
      <rPr>
        <sz val="11"/>
        <rFont val="Palatino Linotype"/>
        <family val="1"/>
      </rPr>
      <t>- személyi kiadásokról átcsoportosítás</t>
    </r>
  </si>
  <si>
    <t>egyéb működési kiadásokra</t>
  </si>
  <si>
    <r>
      <t>Településfejlesztési feladatok</t>
    </r>
    <r>
      <rPr>
        <sz val="11"/>
        <rFont val="Palatino Linotype"/>
        <family val="1"/>
      </rPr>
      <t xml:space="preserve"> - felhalmozási kiadásokról átcsoportosítás</t>
    </r>
  </si>
  <si>
    <r>
      <t>Oktatási szolgáltatás</t>
    </r>
    <r>
      <rPr>
        <sz val="11"/>
        <rFont val="Palatino Linotype"/>
        <family val="1"/>
      </rPr>
      <t xml:space="preserve"> - személyi kiadásokról átcsoportosítás felhalmozási kiadásokra</t>
    </r>
  </si>
  <si>
    <t>dologi kiadásokra</t>
  </si>
  <si>
    <r>
      <t>Városi rendezvények -</t>
    </r>
    <r>
      <rPr>
        <sz val="11"/>
        <rFont val="Palatino Linotype"/>
        <family val="1"/>
      </rPr>
      <t xml:space="preserve"> járulékok kiadásairól átcsoportosítás </t>
    </r>
  </si>
  <si>
    <t>személyi kiadásokra</t>
  </si>
  <si>
    <r>
      <t>Nemzetközi kapcsolatok -</t>
    </r>
    <r>
      <rPr>
        <sz val="11"/>
        <rFont val="Palatino Linotype"/>
        <family val="1"/>
      </rPr>
      <t xml:space="preserve"> dologi kiadásokról átcsoportosítás</t>
    </r>
  </si>
  <si>
    <r>
      <t xml:space="preserve">Peres ügyek </t>
    </r>
    <r>
      <rPr>
        <sz val="11"/>
        <rFont val="Palatino Linotype"/>
        <family val="1"/>
      </rPr>
      <t>- egyéb működési kiadásról átcsoportosítás</t>
    </r>
  </si>
  <si>
    <r>
      <t xml:space="preserve">Bérlakások és nem lakás célú helyiségek üzemeltetési költségei - </t>
    </r>
    <r>
      <rPr>
        <sz val="11"/>
        <rFont val="Palatino Linotype"/>
        <family val="1"/>
      </rPr>
      <t>átcsoportosítás felújítási kiadásokra</t>
    </r>
  </si>
  <si>
    <r>
      <t xml:space="preserve">Díszvilágítás </t>
    </r>
    <r>
      <rPr>
        <sz val="11"/>
        <rFont val="Palatino Linotype"/>
        <family val="1"/>
      </rPr>
      <t>- átcsoportosítás felhalmozási kiadásokról</t>
    </r>
  </si>
  <si>
    <r>
      <t xml:space="preserve">Áfa befizetés </t>
    </r>
    <r>
      <rPr>
        <sz val="11"/>
        <rFont val="Palatino Linotype"/>
        <family val="1"/>
      </rPr>
      <t>- átcsoportosítás</t>
    </r>
  </si>
  <si>
    <t>Közvilágítás feladatok</t>
  </si>
  <si>
    <t>Gyermektartásdíj megelőlegezés</t>
  </si>
  <si>
    <t>Többfunkciós csarnok szolgáltatás vásárlás</t>
  </si>
  <si>
    <t>Közüzemi Zrt. Jutaléka</t>
  </si>
  <si>
    <t>Kamatfizetés és egyéb hitelhez kapcs.kiadások</t>
  </si>
  <si>
    <t>Kossuth u. 6. épület felújítása</t>
  </si>
  <si>
    <t>Csapadékvízelvezetési problémák megoldása (Jutas puszta, Szabadság ltp., Gyulafirátót, Kádárta, Veszprém)</t>
  </si>
  <si>
    <t>Belváros komplett gazdasági, szociális, épített örökségvédelmi rehabilitációja és városfejlszetési stratégia elkészítése KDOP-3.1.1/D-2010-0001</t>
  </si>
  <si>
    <t>Jutasi jelzőlámpa hangjelző</t>
  </si>
  <si>
    <t>Településfejlesztési feladatok - településfejlesztés átfogó vizsgálata átcsoportosítás</t>
  </si>
  <si>
    <t>Taninform szoftver díjára</t>
  </si>
  <si>
    <t>Vadvirág Körzeti Óvoda - térítési díj bevételből dologi kiadásokra</t>
  </si>
  <si>
    <t>intézmények közötti átcsoportosítás - dologi kiadásokra</t>
  </si>
  <si>
    <t xml:space="preserve">Bóbita Körzeti Óvoda </t>
  </si>
  <si>
    <t>átcsoportosítás dologi kiadásokról</t>
  </si>
  <si>
    <r>
      <t>Ringató Körzeti Óvoda-</t>
    </r>
    <r>
      <rPr>
        <sz val="11"/>
        <rFont val="Palatino Linotype"/>
        <family val="1"/>
      </rPr>
      <t xml:space="preserve"> bevétel elmaradás dologi kiadásokból</t>
    </r>
  </si>
  <si>
    <t>intézmények közötti átcsoportosítás - dologi kiadásokról</t>
  </si>
  <si>
    <r>
      <t xml:space="preserve">Egry úti Körzeti Óvoda </t>
    </r>
    <r>
      <rPr>
        <sz val="11"/>
        <rFont val="Palatino Linotype"/>
        <family val="1"/>
      </rPr>
      <t>- intézmények közötti átcsoportosítás dologi kiadásokról</t>
    </r>
  </si>
  <si>
    <r>
      <t>Csillag úti Körzeti Óvoda</t>
    </r>
    <r>
      <rPr>
        <sz val="11"/>
        <rFont val="Palatino Linotype"/>
        <family val="1"/>
      </rPr>
      <t xml:space="preserve"> - intézmények közötti átcsoportosítás</t>
    </r>
  </si>
  <si>
    <r>
      <t>Deák Ferenc Általános Iskola</t>
    </r>
    <r>
      <rPr>
        <sz val="11"/>
        <rFont val="Palatino Linotype"/>
        <family val="1"/>
      </rPr>
      <t xml:space="preserve"> - intézmények közötti átcsoportosítás - dologi kiadásokról</t>
    </r>
  </si>
  <si>
    <r>
      <t xml:space="preserve">Nevelési Tanácsadó - </t>
    </r>
    <r>
      <rPr>
        <sz val="11"/>
        <rFont val="Palatino Linotype"/>
        <family val="1"/>
      </rPr>
      <t>átcsoportosítás felhalmozási kiadásokról dologi kiadásokra</t>
    </r>
  </si>
  <si>
    <r>
      <t xml:space="preserve">Kossuth Lajos Általános Iskola </t>
    </r>
    <r>
      <rPr>
        <sz val="11"/>
        <rFont val="Palatino Linotype"/>
        <family val="1"/>
      </rPr>
      <t>- intézmények között átcsoportosítás</t>
    </r>
  </si>
  <si>
    <r>
      <t>Rózsa úti Általános Iskola -</t>
    </r>
    <r>
      <rPr>
        <sz val="11"/>
        <rFont val="Palatino Linotype"/>
        <family val="1"/>
      </rPr>
      <t xml:space="preserve"> intézmények közötti átcsoportosítás dologi kiadásokról</t>
    </r>
  </si>
  <si>
    <r>
      <t xml:space="preserve">Bárczi Gusztáv Általános Iskola - </t>
    </r>
    <r>
      <rPr>
        <sz val="11"/>
        <rFont val="Palatino Linotype"/>
        <family val="1"/>
      </rPr>
      <t xml:space="preserve"> intézmények közötti átcsoportosítás dologi kiadásokról</t>
    </r>
  </si>
  <si>
    <t>átcsoportosítás dologi kiadásokról felhalmozási kiadásokra</t>
  </si>
  <si>
    <r>
      <t xml:space="preserve">Simonyi Zs. Általános Iskola - </t>
    </r>
    <r>
      <rPr>
        <sz val="11"/>
        <rFont val="Palatino Linotype"/>
        <family val="1"/>
      </rPr>
      <t>intézmények közötti átcsoportosítás dologi kiadásokra</t>
    </r>
  </si>
  <si>
    <r>
      <t>Cholnoky Jenő Általános Iskola</t>
    </r>
    <r>
      <rPr>
        <sz val="11"/>
        <rFont val="Palatino Linotype"/>
        <family val="1"/>
      </rPr>
      <t xml:space="preserve"> - intézmények közötti átcsoportosítás</t>
    </r>
  </si>
  <si>
    <r>
      <t xml:space="preserve">Gyulaffy László Általános Iskola </t>
    </r>
    <r>
      <rPr>
        <sz val="11"/>
        <rFont val="Palatino Linotype"/>
        <family val="1"/>
      </rPr>
      <t>- gyümölcsprogram - ellátottak pénzbeli juttatása</t>
    </r>
  </si>
  <si>
    <t>intézmények közötti átcsoportosítás dologi kiadásokról</t>
  </si>
  <si>
    <t>1. melléklet a 4/2013. (II.28.) önkormányzati rendelethez</t>
  </si>
  <si>
    <t>2. melléklet a 4/2013. (II.28.) önkormányzati rendelethez</t>
  </si>
  <si>
    <t>3. melléklet a 4/2013. (II.28.) önkormányzati rendelethez</t>
  </si>
  <si>
    <t>5. melléklet a 4/2013. (II.28.) önkormányzati rendelethez</t>
  </si>
  <si>
    <t>6. melléklet a 4/2013. (II.28.) önkormányzati rendelethez</t>
  </si>
  <si>
    <t>7. melléklet a 4/2013. (II.28.) önkormányzati rendelethez</t>
  </si>
  <si>
    <t>8. melléklet a 4/2013. (II.28.) önkormányzati rendelethez</t>
  </si>
  <si>
    <t>9. melléklet a 4/2013. (II.28.) önkormányzati rendelethez</t>
  </si>
  <si>
    <t>dologi kiadásról átcsoportosítás felhalmozási kiadásokra</t>
  </si>
  <si>
    <r>
      <t>VMJV EÜ. Alapellátás</t>
    </r>
    <r>
      <rPr>
        <sz val="11"/>
        <rFont val="Palatino Linotype"/>
        <family val="1"/>
      </rPr>
      <t xml:space="preserve"> - TB finanszírozás dologi kiadásokra </t>
    </r>
  </si>
  <si>
    <t>bevételi többletből dologi kiadásokra</t>
  </si>
  <si>
    <t>intézmények közötti átcsoportosítások dologi kiadásokra</t>
  </si>
  <si>
    <t xml:space="preserve">Lovassy László Gimnázium </t>
  </si>
  <si>
    <t xml:space="preserve">Vetési Albert Gimnázium </t>
  </si>
  <si>
    <r>
      <t xml:space="preserve">Ipari Szakközépiskola </t>
    </r>
    <r>
      <rPr>
        <sz val="11"/>
        <rFont val="Palatino Linotype"/>
        <family val="1"/>
      </rPr>
      <t>- egyes sajátos közoktatási feladatok támogatása</t>
    </r>
  </si>
  <si>
    <t>bevételi többletből személyi kiadásokra</t>
  </si>
  <si>
    <t>járulékok kiadásaira</t>
  </si>
  <si>
    <r>
      <t>Középiskolai Kollégium</t>
    </r>
    <r>
      <rPr>
        <sz val="11"/>
        <rFont val="Palatino Linotype"/>
        <family val="1"/>
      </rPr>
      <t xml:space="preserve"> - bevételi többletből dologi kiadásokra</t>
    </r>
  </si>
  <si>
    <r>
      <t xml:space="preserve">Táncsics Mihály Szakközépiskola - </t>
    </r>
    <r>
      <rPr>
        <sz val="11"/>
        <rFont val="Palatino Linotype"/>
        <family val="1"/>
      </rPr>
      <t>szakmai ösztöndíj</t>
    </r>
  </si>
  <si>
    <r>
      <t>Közgazdasági Szakközépiskola -</t>
    </r>
    <r>
      <rPr>
        <sz val="11"/>
        <rFont val="Palatino Linotype"/>
        <family val="1"/>
      </rPr>
      <t xml:space="preserve"> intézmények közötti átcsoportosítás</t>
    </r>
  </si>
  <si>
    <r>
      <t>Jendrassik Venesz Szakközépiskola</t>
    </r>
    <r>
      <rPr>
        <sz val="11"/>
        <rFont val="Palatino Linotype"/>
        <family val="1"/>
      </rPr>
      <t xml:space="preserve"> - bevételi többletből</t>
    </r>
  </si>
  <si>
    <r>
      <t>Veszprémi Zeneművészeti Szakközépisk.</t>
    </r>
    <r>
      <rPr>
        <sz val="11"/>
        <rFont val="Palatino Linotype"/>
        <family val="1"/>
      </rPr>
      <t xml:space="preserve"> - intézmények közötti átcsoportosítás dologi kiadásokra</t>
    </r>
  </si>
  <si>
    <r>
      <t xml:space="preserve">Családsegítő Szolgálat, Gyermekjóléti Központ </t>
    </r>
    <r>
      <rPr>
        <sz val="11"/>
        <rFont val="Palatino Linotype"/>
        <family val="1"/>
      </rPr>
      <t>- pályázat elszámolás -dologi kiadások</t>
    </r>
  </si>
  <si>
    <r>
      <t>Oktatási és Egészségügyi PMSZSZ</t>
    </r>
    <r>
      <rPr>
        <sz val="11"/>
        <rFont val="Palatino Linotype"/>
        <family val="1"/>
      </rPr>
      <t xml:space="preserve"> - intézmények közötti átcsoportosítás dologi kiadásokról</t>
    </r>
  </si>
  <si>
    <r>
      <t xml:space="preserve">Középfokú Nevelési Központ Gazdasági Igazgatóság </t>
    </r>
    <r>
      <rPr>
        <sz val="11"/>
        <rFont val="Palatino Linotype"/>
        <family val="1"/>
      </rPr>
      <t>- intézmények közötti átcsoportosítás dologi kiadásokról</t>
    </r>
  </si>
  <si>
    <r>
      <t>Művészetek Háza</t>
    </r>
    <r>
      <rPr>
        <sz val="11"/>
        <rFont val="Palatino Linotype"/>
        <family val="1"/>
      </rPr>
      <t xml:space="preserve"> - intézmények közötti átcsoportosítás dologi kiadásokra</t>
    </r>
  </si>
  <si>
    <r>
      <t>Petőfi Színház</t>
    </r>
    <r>
      <rPr>
        <sz val="11"/>
        <rFont val="Palatino Linotype"/>
        <family val="1"/>
      </rPr>
      <t xml:space="preserve"> - bevételi többletből dologi kiadásokra</t>
    </r>
  </si>
  <si>
    <r>
      <t>Gondnokság</t>
    </r>
    <r>
      <rPr>
        <sz val="11"/>
        <rFont val="Palatino Linotype"/>
        <family val="1"/>
      </rPr>
      <t xml:space="preserve"> - átcsoportosítás dologki kiadásokról</t>
    </r>
  </si>
  <si>
    <t>személyi kiadásokra t.</t>
  </si>
  <si>
    <r>
      <t xml:space="preserve">Petőfi Színház - </t>
    </r>
    <r>
      <rPr>
        <sz val="11"/>
        <rFont val="Palatino Linotype"/>
        <family val="1"/>
      </rPr>
      <t>számítógép, program, telefon, monitor kiadásaira</t>
    </r>
  </si>
  <si>
    <r>
      <t>Városi Művelődési Központ és Könyvtár</t>
    </r>
    <r>
      <rPr>
        <sz val="11"/>
        <rFont val="Palatino Linotype"/>
        <family val="1"/>
      </rPr>
      <t xml:space="preserve"> - járművek</t>
    </r>
  </si>
  <si>
    <r>
      <t xml:space="preserve">Csillag úti Körzeti Óvoda </t>
    </r>
    <r>
      <rPr>
        <sz val="11"/>
        <rFont val="Palatino Linotype"/>
        <family val="1"/>
      </rPr>
      <t>- játszóeszközök</t>
    </r>
  </si>
  <si>
    <r>
      <t>Dózsa György</t>
    </r>
    <r>
      <rPr>
        <sz val="11"/>
        <rFont val="Palatino Linotype"/>
        <family val="1"/>
      </rPr>
      <t xml:space="preserve"> Általános Iskola - irodabútor</t>
    </r>
  </si>
  <si>
    <t>Bárczi Gusztáv Általános Iskola - számítástechnikai eszközök</t>
  </si>
  <si>
    <r>
      <t>Gyulaffy Általános Iskola -</t>
    </r>
    <r>
      <rPr>
        <sz val="11"/>
        <rFont val="Palatino Linotype"/>
        <family val="1"/>
      </rPr>
      <t xml:space="preserve"> notebook, tápegység</t>
    </r>
  </si>
  <si>
    <r>
      <t>Nevelési Tanácsadó - viharkár kártérítés -</t>
    </r>
    <r>
      <rPr>
        <sz val="11"/>
        <rFont val="Palatino Linotype"/>
        <family val="1"/>
      </rPr>
      <t xml:space="preserve"> számítástechnikai eszközök</t>
    </r>
  </si>
  <si>
    <r>
      <t>Középiskolai Kollégium -</t>
    </r>
    <r>
      <rPr>
        <sz val="11"/>
        <rFont val="Palatino Linotype"/>
        <family val="1"/>
      </rPr>
      <t xml:space="preserve"> számítógép</t>
    </r>
  </si>
  <si>
    <r>
      <t xml:space="preserve">Közgazdasági Szakközépiskola - </t>
    </r>
    <r>
      <rPr>
        <sz val="11"/>
        <rFont val="Palatino Linotype"/>
        <family val="1"/>
      </rPr>
      <t xml:space="preserve"> Iskolakönyvtár térelválasztására, új tanterem kialakítására</t>
    </r>
  </si>
  <si>
    <t>Kabóca Bábszínház -Helka szabadtéri színpad szerkezete, balettszőnyeg, mikroportok, notebook</t>
  </si>
  <si>
    <t>Iskolakönyvtár térelválasztására, új tanterem kialakítására</t>
  </si>
  <si>
    <r>
      <t>Művészetek Háza -</t>
    </r>
    <r>
      <rPr>
        <sz val="11"/>
        <rFont val="Palatino Linotype"/>
        <family val="1"/>
      </rPr>
      <t xml:space="preserve"> fa padlóburkolat javítása</t>
    </r>
  </si>
  <si>
    <t>módosítás - bérkompenzáció</t>
  </si>
  <si>
    <t>átcsoportosítás</t>
  </si>
  <si>
    <t>térítési díj bevétel</t>
  </si>
  <si>
    <t>működési bevétel elmaradás, pályázat</t>
  </si>
  <si>
    <t>gyümölcsprogram</t>
  </si>
  <si>
    <t>villámcsapás - kártérítés</t>
  </si>
  <si>
    <t>bevételből</t>
  </si>
  <si>
    <t>TB finanszírozás</t>
  </si>
  <si>
    <t>támogatási szerződés elszámolása</t>
  </si>
  <si>
    <t>saját bevétel</t>
  </si>
  <si>
    <t>módosítás -  bérkompenzáció</t>
  </si>
  <si>
    <t>szakmai ösztöndíjra</t>
  </si>
  <si>
    <t>térítési díj bevételből</t>
  </si>
  <si>
    <t>működési bevételből</t>
  </si>
  <si>
    <t>kártérítés összegéből</t>
  </si>
  <si>
    <t>saját bevételből</t>
  </si>
  <si>
    <t>esélyegyezőséget felzárkóztató támogatás</t>
  </si>
  <si>
    <t>módosítás -  átcsoportosítás</t>
  </si>
  <si>
    <t>módosítás - zöldkár befizetés</t>
  </si>
  <si>
    <t>módosítás - viharkár káresemény</t>
  </si>
  <si>
    <t>módosítás - vis maior</t>
  </si>
  <si>
    <t>Gyulaffy László Általános Iskola digitális videókamera, tápegység, notebook, BTM tanulók támogatása</t>
  </si>
  <si>
    <t>módosítás - notebook,  tápegység</t>
  </si>
  <si>
    <t xml:space="preserve">módosítás- </t>
  </si>
  <si>
    <t>Kabóca Bábszínház - Helka szabadtéri színpad szerkezete, balettszőnyeg, mikroportok, notebook</t>
  </si>
  <si>
    <t>módosítás - villámcsapás kártérítés - számítástechnikai eszk.</t>
  </si>
  <si>
    <t xml:space="preserve"> - számítástechnikai berendezések, irodabútor</t>
  </si>
  <si>
    <t>módosítás - átcsoportosítás, irodabútor</t>
  </si>
  <si>
    <t>Csillag úti óvoda - játszósarok, hernyó mászóka, számítógép</t>
  </si>
  <si>
    <t>Bóbita Körzeti Óvoda - nagyértékű udvari játék</t>
  </si>
  <si>
    <t>Középiskolai Kollégium - számítógép</t>
  </si>
  <si>
    <t>módosítás - Arany János Tehetséggondozó Program</t>
  </si>
  <si>
    <t>Közgazdasági Szakközépiskola - 5.vk. Iskolakönyvtár térelválasztására, új tanterem kialakítására</t>
  </si>
  <si>
    <r>
      <t xml:space="preserve">Verseny és élsport </t>
    </r>
    <r>
      <rPr>
        <sz val="11"/>
        <rFont val="Palatino Linotype"/>
        <family val="1"/>
      </rPr>
      <t>- személyi kiadásokról átcsoportosítás</t>
    </r>
  </si>
  <si>
    <r>
      <t>Igazgatás - bérkompenzáció</t>
    </r>
    <r>
      <rPr>
        <sz val="11"/>
        <rFont val="Palatino Linotype"/>
        <family val="1"/>
      </rPr>
      <t xml:space="preserve"> (személyi kiadások 398 eFt, járulékok 108 eFt)</t>
    </r>
  </si>
  <si>
    <t>személyi kiadásokra 40 eFt, járulékok kiadásaira 11 eFt</t>
  </si>
  <si>
    <r>
      <t>TÁMOP 3.1.3.10/2-2010-0002 (Vetési G. Természettud.Labor)</t>
    </r>
    <r>
      <rPr>
        <sz val="11"/>
        <rFont val="Palatino Linotype"/>
        <family val="1"/>
      </rPr>
      <t xml:space="preserve"> átcsoportosítás dologi kiadásokról 40 eFt, járulékok kiadásairól 5 eFt</t>
    </r>
  </si>
  <si>
    <r>
      <t>Lovassy László Gimnázium -</t>
    </r>
    <r>
      <rPr>
        <sz val="11"/>
        <rFont val="Palatino Linotype"/>
        <family val="1"/>
      </rPr>
      <t xml:space="preserve"> számítástechnikai eszközök</t>
    </r>
  </si>
  <si>
    <r>
      <t>Ipari Szakközépiskola</t>
    </r>
    <r>
      <rPr>
        <sz val="11"/>
        <rFont val="Palatino Linotype"/>
        <family val="1"/>
      </rPr>
      <t xml:space="preserve"> - projektor beszerzésre</t>
    </r>
  </si>
  <si>
    <r>
      <t>Bóbita Körzeti Óvoda</t>
    </r>
    <r>
      <rPr>
        <sz val="11"/>
        <rFont val="Palatino Linotype"/>
        <family val="1"/>
      </rPr>
      <t xml:space="preserve"> - nagyértékű udvari játék</t>
    </r>
  </si>
  <si>
    <t>esélyegyenlőséget felzárk. támogatás</t>
  </si>
  <si>
    <t>szolgáltatások ellenértéke, vállalkozásoktól pénzeszköz átvétel</t>
  </si>
  <si>
    <t>módosítás - bérkompenzáció, átcsoportosítás</t>
  </si>
  <si>
    <t>módosítás - bérkompenzáció, átcsoportosítás, gyümölcsprogram</t>
  </si>
  <si>
    <t>módosítás - bérkompenzáció, átcsoportosítás, gyümölcsprogram, kártérítés</t>
  </si>
  <si>
    <t>módosítás - bérkompenzáció, támogatási szerz., átcsoportosítás, bevételből</t>
  </si>
  <si>
    <t>módosítás - bérkompenzáció, átcsoportosítás, gyümölcsporgram, pályázat, bevételből, támogatási szerz.</t>
  </si>
  <si>
    <t>módosítás - bérkompenzáció, átcsoportosítás, saját bevétel</t>
  </si>
  <si>
    <t>módosítás - bérkompenzáció, átcsoportosítás, saját bevétel, támogatás</t>
  </si>
  <si>
    <t>módosítás - bérkompenzáció, átcsoportosítás, saját bevétel, pénzeszköz átvétel</t>
  </si>
  <si>
    <t>módosítás - bérkompenzáció, átcsoportosítás, saját bevétel, pénzeszköz átvétel, támogatás</t>
  </si>
  <si>
    <t>módosítás - bérkompenzáció, átcsoportosítás, kártérítés</t>
  </si>
  <si>
    <t>módosítás - bérkompenzáció, átcsoportosítás, támogatás elszámolása, TB finanszírozás, bevételből</t>
  </si>
  <si>
    <t>módosítás - bérkompenzáció, átcsoportosítás, bevételből, támogatás elszámolása</t>
  </si>
  <si>
    <t>módosítás - bérkompenzáció, átcsoportosítás, saját bevételből</t>
  </si>
  <si>
    <t>módosítás - bérkompenzáció, átcsoportosítás, saját bevételből, támogatás</t>
  </si>
  <si>
    <t>módosított előirányzat össz.</t>
  </si>
  <si>
    <t>A 2012. évi választókerületi alap megoszlása feladatonként</t>
  </si>
  <si>
    <t>Csapadékvíz elvezetési problémák megoldása
(Jutas puszta, Szabadság ltp., Gyulafirátót,
Kádárta, Veszprém)</t>
  </si>
  <si>
    <t>Hulladéklerakó rekultivációja 20/2006. KVVM rendelet előkészítés</t>
  </si>
  <si>
    <t>Hóvirágtelep zöldfelületeinek állapotfelvétele, kertészeti felújítási javaslat készítése</t>
  </si>
  <si>
    <t>Bérkompenzáció</t>
  </si>
  <si>
    <t>Önkormányzati intézmények támogatásértékű működési bevétele</t>
  </si>
  <si>
    <t>Lakásalap kiadásai</t>
  </si>
  <si>
    <t>Kamatfizetés</t>
  </si>
  <si>
    <t>Önkormányzati intézmények működési bevétele</t>
  </si>
  <si>
    <t>Autómentes Nap</t>
  </si>
  <si>
    <t>Peres ügyek</t>
  </si>
  <si>
    <t>Ringató Körzeti Óvoda - nagykonyhai rúdmixer, udvari játék</t>
  </si>
  <si>
    <t>Önkormányzati Intézmények működési támogatásértékű bevételek</t>
  </si>
  <si>
    <t>Önkormányzati Intézmények felhalmozási támogatásértékű bevételek</t>
  </si>
  <si>
    <t>Önkormányzati Intézmények bevételei</t>
  </si>
  <si>
    <t>Önkormányzati intézmények felhalmozási bevétele</t>
  </si>
  <si>
    <t>Önkormányzati intézmények működési célú átvett pénzeszközök</t>
  </si>
  <si>
    <t>Önkormányzati intézmények felhalmozási célú átvett pénzeszközök</t>
  </si>
  <si>
    <t xml:space="preserve">módosítás -  </t>
  </si>
  <si>
    <t>Veszprém 1965/30.hrsz.-ú ingatlan 1650/3985 tulajdoni hányadának megvásárlása</t>
  </si>
  <si>
    <t>Jutasi út-Budapesti úti aluljáró díszítésénhez, befejezéséhez</t>
  </si>
  <si>
    <t>Báthory István Ált. Isk. - számítástechnikai eszközök (laptop, projektor, digitális fényképezőgép)</t>
  </si>
  <si>
    <t>Lakásalap - egycsatornás gyűjtőkémények felújítása</t>
  </si>
  <si>
    <t>Lakásalap - iparosított technológiával készült lakások felújítása</t>
  </si>
  <si>
    <t>Támfalak helyreállítása (Jutasi u. 59., Cserhát, Völgyikút, Remete u.)</t>
  </si>
  <si>
    <t>Támfalak statikai vizsgálata</t>
  </si>
  <si>
    <t>Munkácsy u. 1. mögött aszfaltburkolatok bontása, füvesítése</t>
  </si>
  <si>
    <t>Fsz, emeleti WC-k felújítása</t>
  </si>
  <si>
    <t>Nyílászárók és falelem csere</t>
  </si>
  <si>
    <t>Villámvédelem (komplex intézményi)</t>
  </si>
  <si>
    <t>Fa padlóburkolatok javítása (Csikász galéria)</t>
  </si>
  <si>
    <t>Cholnoky könyvtár Rózsa u. 48.</t>
  </si>
  <si>
    <t>Iskolarész fűtőtestek cseréje</t>
  </si>
  <si>
    <t>Dózsavárosi könyvtár</t>
  </si>
  <si>
    <t>Villámvédelmi rendszer felújítása</t>
  </si>
  <si>
    <t>Gyulafirátót könyvtár, nyugdíjasház</t>
  </si>
  <si>
    <t>Kerítés festés</t>
  </si>
  <si>
    <t>Nyílászáró csere (Kastélykert épületben, gazdasági bejárat ajtó csere)</t>
  </si>
  <si>
    <t>Cholnoky Tagóvoda</t>
  </si>
  <si>
    <t>VMJV Polgármesteri Hivatal</t>
  </si>
  <si>
    <t xml:space="preserve"> - Felújítások</t>
  </si>
  <si>
    <t xml:space="preserve"> - Intézményi beruházások</t>
  </si>
  <si>
    <t xml:space="preserve"> - működési</t>
  </si>
  <si>
    <t>Önkormányzati intézmények működési bevételei</t>
  </si>
  <si>
    <t>2012. év összesen</t>
  </si>
  <si>
    <t>Gyalogátkelők kijelölése</t>
  </si>
  <si>
    <t>Önkormányzati lakások energia tanúsítványa</t>
  </si>
  <si>
    <t>Energetikai faültetés</t>
  </si>
  <si>
    <t>TIOP-3.4.2-11/1. Bentlakásos intézmények korszerűsítése (Éltes M. Fogy. Otthona)</t>
  </si>
  <si>
    <t>Csoportszobák, öltözők parketta felújítás (csiszolás lakkozás)</t>
  </si>
  <si>
    <t xml:space="preserve">Nyílászáró csere </t>
  </si>
  <si>
    <t>Kémény külső felújítás</t>
  </si>
  <si>
    <t>Raktárból logopédiai szoba kialakítása</t>
  </si>
  <si>
    <t>1 pavilon komplett felújítás (2 csoportszoba és öltöző PVC, teraszfelújítás, meglévő teraszárnyékoló konzolok lefedése, falbontás a Hétszínvirág csoportban*)</t>
  </si>
  <si>
    <t>Homlokzat hőszigetelése</t>
  </si>
  <si>
    <t>1 pavilon komplett felújítás (2 csop. szoba PVC, vizesblokk, teraszfelújítás,)</t>
  </si>
  <si>
    <t>Nyílászárócsere 1 pavilonban+tornaterem</t>
  </si>
  <si>
    <t>Felnőtt mosdó felújítása (falcserével)</t>
  </si>
  <si>
    <t>Utca felőli csoportszoba és mosókonyha teljes felújítás</t>
  </si>
  <si>
    <t>1 pavilon komplett felújítás (1 csoportszoba PVC, vizesblokk, teraszfelújítás, teraszárnyékoló vaskonzolok lefedése)</t>
  </si>
  <si>
    <t>Ficánka Tagóvoda</t>
  </si>
  <si>
    <t>Óvodai csoportok előtti terasz felújítás</t>
  </si>
  <si>
    <t>Hársfa Tagóvoda</t>
  </si>
  <si>
    <t>Összekötő folyosó ablakcsere</t>
  </si>
  <si>
    <t>Módszertani Bölcsőde</t>
  </si>
  <si>
    <t>Vackor Bölcsőde</t>
  </si>
  <si>
    <t>"A" épület konyha lapostető szigetelés</t>
  </si>
  <si>
    <t>Nyílászáró csere (5 tanterem, étterem)</t>
  </si>
  <si>
    <t>Simonyi Zs. Általános Iskola</t>
  </si>
  <si>
    <t>Alagsori technika termek penészesedés megszüntetése</t>
  </si>
  <si>
    <t>Hátsó udvar tereprendezés,aszfaltozás</t>
  </si>
  <si>
    <t>Nyílászáró csere tornaterem</t>
  </si>
  <si>
    <t>VMJV Családsegítő Szolgálat, Gyermekjóléti Központ és Családok Átmeneti Otthona</t>
  </si>
  <si>
    <t>Tervezői szakvélemény kérése</t>
  </si>
  <si>
    <t>Jutasi u. 59. Gyermekorvosi rendelő</t>
  </si>
  <si>
    <t>Jutasi u. 59. Gyermekorvosi rendelő felülvilágító ablakcsere</t>
  </si>
  <si>
    <t>Halle u. 5/F felnőtt orvosi rendelő</t>
  </si>
  <si>
    <t>nyílászáró csere</t>
  </si>
  <si>
    <t>Gyulafirátót részönkormányzat - épület felújítás</t>
  </si>
  <si>
    <t>Kerékpárút Belvárostól - Déli Int.központig KDOP-4.2.2-2007.0017 (ingatlanrendezés 2011 évben)</t>
  </si>
  <si>
    <t>József A. utca, Vadaspark gyűjtőút úttervezés engedélyezés</t>
  </si>
  <si>
    <t>Akadálymentesítési koncepcióban foglaltak műszaki előkészítése (Intézmények 2,1 Mrd kivit. ktsg. 1,5 %-a)</t>
  </si>
  <si>
    <t>Hóvirág Napsugár Bölcsőde rekonstrukciója (KDOP-5.2.2/3-2f-2009-0011)</t>
  </si>
  <si>
    <t>Kolostorok és kertek a Veszprémi Vár tövében (KDOP-2.1.1/A-2008-0005)</t>
  </si>
  <si>
    <t>Iparterületek előzetes Akcióterületi Terv</t>
  </si>
  <si>
    <t>Ady Endre utca forgalomcsillapítás II. ütem</t>
  </si>
  <si>
    <t>Henger utca útépítés előkészítése</t>
  </si>
  <si>
    <t>Veszprémi Zeneművészeti Szakközépiskola és Alapfokú Művészetoktatási Intézmény</t>
  </si>
  <si>
    <t>módosítás - átnevezés</t>
  </si>
  <si>
    <t>Választókerületi keretből - civil szervezetek támogatása</t>
  </si>
  <si>
    <t>Állam felé befizetési kötelezettség</t>
  </si>
  <si>
    <t>módosítás-</t>
  </si>
  <si>
    <t>Családi pótlék természetbeni juttatása</t>
  </si>
  <si>
    <t>Játszótér fejlesztésekre (11.sz.vk. Keretből)</t>
  </si>
  <si>
    <t>Városfejlesztés</t>
  </si>
  <si>
    <t xml:space="preserve">Taninform szoftver díjára </t>
  </si>
  <si>
    <t>Szennyvízcsatorna építés utáni helyreállítás</t>
  </si>
  <si>
    <t>Csillag u. csapadékvíz elvezetése</t>
  </si>
  <si>
    <t>Rózsa u. forgalomcsillapítás</t>
  </si>
  <si>
    <t>Körzeti orvosi rendelők kialakításának tervezése Veszprém, Cserhát ltp. 1.sz. alatt</t>
  </si>
  <si>
    <t>Városi Művelődési Központ és Könyvtár - HEMO eszközfejlesztés és átalakítás</t>
  </si>
  <si>
    <t>Kabóca Bábszínáz - színháztechnika</t>
  </si>
  <si>
    <t>Halle u. 7. mögötti játszótér fejlesztésére (3.sz.vk. Keretből)</t>
  </si>
  <si>
    <t>TISZK - törzstőke emelés</t>
  </si>
  <si>
    <t>Református Egyház - Óvodafejújítási támogatása</t>
  </si>
  <si>
    <t>Csillag úti óvoda - villanyzsámoly</t>
  </si>
  <si>
    <t>Ipari Szakközépiskola - "TÁMOP-3.1.3-11/2 -  A természettudományos oktatás módszertanának és eszközrendszerének megújítása a közoktatásban" című pályzat előkészítési költségeinek biztosítására</t>
  </si>
  <si>
    <t xml:space="preserve">Igazgatás - iPad2 </t>
  </si>
  <si>
    <t>Játszóhelyek karbantartása, javítása, régi játszóeszközök bontása</t>
  </si>
  <si>
    <t>Kertészeti felújítási szolgálttások</t>
  </si>
  <si>
    <t>Kossuth u. 6. felújítás</t>
  </si>
  <si>
    <t>Arany János Tehetséggond.Program - fürdő II. szint.</t>
  </si>
  <si>
    <t xml:space="preserve">Városi </t>
  </si>
  <si>
    <t>rendezvények</t>
  </si>
  <si>
    <t xml:space="preserve">módosított előirányzat </t>
  </si>
  <si>
    <t>Hiteltörlesztés</t>
  </si>
  <si>
    <t>Lovassy László Gimnázium - Arany J. Tehetséggondozó Program, futópad, interaktív tábla, projektor, notebook, hangfal irodabútor</t>
  </si>
  <si>
    <t xml:space="preserve"> - Civil Irodai Szolgáltatások</t>
  </si>
  <si>
    <t>5. vk. Iskolakönyvtár térelválasztására, új tanterem kialakítására</t>
  </si>
  <si>
    <t xml:space="preserve">Központosított előirányzat és egyéb állami támogatás </t>
  </si>
  <si>
    <t>II.emelet kis tanterem választó falának és ajtajának és sötétítő függönyének kialakítása</t>
  </si>
  <si>
    <t>VMJV EÜ. Alapellátási Intézmény</t>
  </si>
  <si>
    <t>P</t>
  </si>
  <si>
    <t>Csermák A. Művészetokt. Int. - nyomtató beszerzés</t>
  </si>
  <si>
    <t>Működési kiadások:</t>
  </si>
  <si>
    <t>Szennyvíz és Hulladék Társulás, Tűzoltóság</t>
  </si>
  <si>
    <t>VMJV Polgármesteri Hivatal - Működési kiadások</t>
  </si>
  <si>
    <t>Karacs Teréz utca 2. alatti lakóépület megújuló-energia ellátásának pályázati megvalósíthatósági tanulmány készítése 87/2010. (IV.20.) VFKB határozat alapján</t>
  </si>
  <si>
    <t>Kossuth Lajos Általános Iskola - pinceszint szigetelés</t>
  </si>
  <si>
    <t>Gyulaffy László Általános Iskola vízkár mentesítési munkái (pince víztelenítés)</t>
  </si>
  <si>
    <t>Budapest út-Bajcsy Zs. u.-Mártírok útja-Brusznyai u. jelzőlámpás közl. csomópont körforgalmú csomóponttá történő átalakításának tervezése, engedélyezése</t>
  </si>
  <si>
    <t>Budapest út-Cholnoky J. u.-Hold u. jelzőlámpás közlekedési csomópont körforgalmú csomóponttá történő átalakításának tanulmánytervi vizsgálata</t>
  </si>
  <si>
    <t>Viola köz rekonstrukciója</t>
  </si>
  <si>
    <t>Veszprémvölgyi u. út tervezés, engedélyezés</t>
  </si>
  <si>
    <t>Karácsonyi díszvilágítás új díszek Belváros</t>
  </si>
  <si>
    <t>Süllyeszthető oszlop</t>
  </si>
  <si>
    <t>Vízkár elhárítási terv</t>
  </si>
  <si>
    <t>Jutasi út-Bagolyvári út közlekedési csomópont terv korszerűségi felülvizsgálata</t>
  </si>
  <si>
    <t>Jutasi u. - Pápai u. belső körút szakasz</t>
  </si>
  <si>
    <t>Fenyves utca csapadékvízelveztés, útépítés</t>
  </si>
  <si>
    <t>Dózsaváros csapadékvíz elvezetése vízjogi engedélyezési terv készíttetése</t>
  </si>
  <si>
    <t>Kertváros csapadékvíz elvezetése vízjogi engedélyezési terv készíttetése</t>
  </si>
  <si>
    <t>Gyulafirátót - Német u. csapadékvízelvezetés</t>
  </si>
  <si>
    <t>Harmat utca HM ingatlanrendezés, csapadékvíz elvezetés és útépítés kivitelezés II. ütem</t>
  </si>
  <si>
    <t>8. sz. főút Vadaspark fejlesztési területe közötti K-Ny-i irányú bekötőút tervezése</t>
  </si>
  <si>
    <t>Vörösmarty tér, Földhivatal mögötti terület rendezésének tervezése, engedélyezése</t>
  </si>
  <si>
    <t>Csererdő lakótelep úthálózat rekonstrukciós koncepció terve</t>
  </si>
  <si>
    <t>Lánczi patak rendezése I. - II. ütem kisajátítás, közcélú vizi létesítménnyé nyilvánítás, tervezés, engedélyezés</t>
  </si>
  <si>
    <t>Kittenberger K. Növény- és Vadspark fejlesztés, tervezés</t>
  </si>
  <si>
    <t>Belterületi út fejlesztése (KDOP-4.2.1/B-09-2009-0012, Jutasi-Budapest u., Szt. István Völgyhíd)</t>
  </si>
  <si>
    <t>Kertek és kolostorok műk. létrehozandó társaság alaptőke</t>
  </si>
  <si>
    <t>Kataszter program vásárlás</t>
  </si>
  <si>
    <t>Informatika - eszköz beszerzés</t>
  </si>
  <si>
    <t>Lakásalap - Iparosított és nem iparosított techn. k. lakások támogatása</t>
  </si>
  <si>
    <t>Közlekedésbiztonsági kerékpárút pályázat (Kerékpárforgalmi hálózat fejlesztése KDOP-4.2.2-09-2009-0009) (ingatlanrendezés 2011 évben)</t>
  </si>
  <si>
    <t>TEST BED "mintaház" energiahatékonysági projekt (Toronyház-rekonstrukció)</t>
  </si>
  <si>
    <t>Aulich u. - Aradi u. csomópont végleges forgalombahelyezéséhez szükséges ingatlanrendezés</t>
  </si>
  <si>
    <t>Bajcsy-Zs. u. fasor rekonstrukció</t>
  </si>
  <si>
    <t>Jutas ltp. járda</t>
  </si>
  <si>
    <t>Tornateremben mosdó felújítás</t>
  </si>
  <si>
    <t>Ablakcsere</t>
  </si>
  <si>
    <t>Vizesblokk felújítás</t>
  </si>
  <si>
    <t>Könyvtári munkasarok kialakítása</t>
  </si>
  <si>
    <t>Gépjárművek felújítása és vizsgáztatás, egyéb feladatok</t>
  </si>
  <si>
    <t>Műhelyház felújítása</t>
  </si>
  <si>
    <t>Egycsatornás gyűjtőkémények felújítása</t>
  </si>
  <si>
    <t>Iparosított technológiával készült lakások felújítása</t>
  </si>
  <si>
    <t>Terasz felújítás</t>
  </si>
  <si>
    <t>Halle u. 9/C. felnőtt orvosi ügyelet</t>
  </si>
  <si>
    <t>Március 15 .u. 4/B. felnőtt orvosi rendelő</t>
  </si>
  <si>
    <t>Mindösszesen:</t>
  </si>
  <si>
    <t>2012. évi</t>
  </si>
  <si>
    <t>Petőfi Színház</t>
  </si>
  <si>
    <t>Veszprémi Petőfi Színház</t>
  </si>
  <si>
    <t>Telekadó</t>
  </si>
  <si>
    <t>Egyéb felhalm. kiadások</t>
  </si>
  <si>
    <t xml:space="preserve"> - Lakásalap hiteltörlesztése</t>
  </si>
  <si>
    <t xml:space="preserve"> - felhalmozási célú kölcsönök nyújtása, törlesztése</t>
  </si>
  <si>
    <t>Közüzemi Zrt. által ellátott feladatok</t>
  </si>
  <si>
    <t>Bóbita Körzeti Óvoda</t>
  </si>
  <si>
    <t>Erdei Tagóvoda</t>
  </si>
  <si>
    <t>Kuckó Tagóvoda</t>
  </si>
  <si>
    <t>Cholnoky Jenő Általános Iskola</t>
  </si>
  <si>
    <t>Gyulaffy László Általános Iskola</t>
  </si>
  <si>
    <t>Közüzemi Zrt. jutaléka</t>
  </si>
  <si>
    <t>Közbeszerzési eljárások költségei</t>
  </si>
  <si>
    <t>Törzstőke emelés</t>
  </si>
  <si>
    <t>Bevételek összesen</t>
  </si>
  <si>
    <t>Adósságkezelés</t>
  </si>
  <si>
    <t>Fészekrakó program</t>
  </si>
  <si>
    <t>Városi Közbiztonság Keret</t>
  </si>
  <si>
    <t>Temetők üzemeltetésével kapcsolatos feladatok</t>
  </si>
  <si>
    <t>Kiegyenlítő, függő, átfutó kiadások</t>
  </si>
  <si>
    <t xml:space="preserve"> - Hiteltörlesztés</t>
  </si>
  <si>
    <t>Gépjárműadó</t>
  </si>
  <si>
    <t>kiadások</t>
  </si>
  <si>
    <t>Környezetvédelmi feladat</t>
  </si>
  <si>
    <t>Városi civil keret</t>
  </si>
  <si>
    <t>Balaton Volán fejlesztési támogatása</t>
  </si>
  <si>
    <t>Iparűzési adó</t>
  </si>
  <si>
    <t>Építményadó</t>
  </si>
  <si>
    <t>Kommunális adó</t>
  </si>
  <si>
    <t>Idegenforgalmi adó</t>
  </si>
  <si>
    <t>Városi Művelődési Központ összesen:</t>
  </si>
  <si>
    <t>Báthory István Általános Iskola</t>
  </si>
  <si>
    <t xml:space="preserve"> - kamatfizetés</t>
  </si>
  <si>
    <t>Veszprém Megyei Jogú Város Önkormányzata</t>
  </si>
  <si>
    <t>Deák Ferenc Általános Iskola</t>
  </si>
  <si>
    <t xml:space="preserve"> - Veszprém Város Vegyeskara</t>
  </si>
  <si>
    <t xml:space="preserve"> - Veszprémi Táncegyüttesért Alapítvány</t>
  </si>
  <si>
    <t xml:space="preserve"> - Liszt F. Kórus</t>
  </si>
  <si>
    <t>Oktatási, egészségügyi és szoc. int. összesen:</t>
  </si>
  <si>
    <t>Szociális Alapítvány tám.</t>
  </si>
  <si>
    <t>Egyéb működési kiadás</t>
  </si>
  <si>
    <t>Mihály-napi Búcsú</t>
  </si>
  <si>
    <t>Marketing tevékenység, marketing stratégia</t>
  </si>
  <si>
    <t>Veszprémi Kistérségi Társulásnak pénzeszköz átadás(Egyesített Szoc.)</t>
  </si>
  <si>
    <t>Követelések elengedése</t>
  </si>
  <si>
    <t>Alapfokú oktatási intézmények összesen:</t>
  </si>
  <si>
    <t>Összesen</t>
  </si>
  <si>
    <t>Társulások</t>
  </si>
  <si>
    <t>Veszprém Megyei Jogú Város Önkormányzata Intézményei</t>
  </si>
  <si>
    <t>Egészségügyi és szoc. int. összesen:</t>
  </si>
  <si>
    <t>Oktatási és Egészségügyi PMSZSZ</t>
  </si>
  <si>
    <t>Oktatási és Egészségügyi PMSZSZ intézményei</t>
  </si>
  <si>
    <t>Középfokú Oktatási Intézmények</t>
  </si>
  <si>
    <t>Lovassy László Gimnázium - átcsoportosítás</t>
  </si>
  <si>
    <t>Önkormányzati intézmények működési célú átvett pénzeszköze</t>
  </si>
  <si>
    <t>átcsoportosítás járulékok kiadásairól</t>
  </si>
  <si>
    <t>Bóbita Körzeti Óvoda - Galéria</t>
  </si>
  <si>
    <t>Színészház felújítása</t>
  </si>
  <si>
    <t>módosítás- átcsoportosítás</t>
  </si>
  <si>
    <t>Városi Művelődési Központ és Könyvtár - járművek</t>
  </si>
  <si>
    <t>Jendrassik-Venesz Szakközépiskola - informatikai eszközök</t>
  </si>
  <si>
    <t>Egry úti Körzeti Óvoda - udvari játék, (Nárcisz Tagóvoda - villanytűzhely)</t>
  </si>
  <si>
    <t>módosítás - műszaki dokumentáci költsége</t>
  </si>
  <si>
    <t>2012. december 21-31.</t>
  </si>
  <si>
    <t>2012. évi bevételeinek módosítása - 2012. december 21-31.</t>
  </si>
  <si>
    <t>2012. évi kiadásainak módosítása - 2012. december 21-31.</t>
  </si>
  <si>
    <t>Önkormányzati feladatok és egyéb kötelezettségek 2012. évi kiadásainak módosítása - 2012. december 21-31.</t>
  </si>
  <si>
    <t>Felhalmozási kiadásainak módosítása - 2012. december 21-31.</t>
  </si>
  <si>
    <t>Felújítási kiadásainak módosítása - 2012. december 21-31.</t>
  </si>
  <si>
    <t>Padok beszerzése, régi betonvázas padok lecserélésének tárgyévi üteme (141/2008(IV.22.) VFKB  és 215/2008(VI.20.) VFKB hat. Belváros, Erzsébet sétány, Hóvirágtelep</t>
  </si>
  <si>
    <t>9.,10. vk. Keretből külső hőszigetelésre</t>
  </si>
  <si>
    <t>8., 9. vk. keretből parketta felújításra</t>
  </si>
  <si>
    <t>Középfok összesen:</t>
  </si>
  <si>
    <t>kiadás</t>
  </si>
  <si>
    <t>jutt.</t>
  </si>
  <si>
    <t>működési</t>
  </si>
  <si>
    <t>Szenvedélybetegek működési kiadása</t>
  </si>
  <si>
    <t>Intézményi működési bevételek</t>
  </si>
  <si>
    <t>adatok eFt-ban</t>
  </si>
  <si>
    <t>Megnevezés</t>
  </si>
  <si>
    <t>Nemzetközi kapcsolatok</t>
  </si>
  <si>
    <t>Nemzeti ünnepek kiadásaira</t>
  </si>
  <si>
    <t>Közművelődési szolgált.</t>
  </si>
  <si>
    <t>Kiemelt művészeti együttesek tám.</t>
  </si>
  <si>
    <t>Otthonteremtési támogatás</t>
  </si>
  <si>
    <t>Lelkisegély szolgálat</t>
  </si>
  <si>
    <t>Ápolási díj</t>
  </si>
  <si>
    <t>Közgyógyellátási igazolv.</t>
  </si>
  <si>
    <t>Családi ünnepek szervezése</t>
  </si>
  <si>
    <t>Oktatási szolgáltatás</t>
  </si>
  <si>
    <t>Munkavédelmi feladatok</t>
  </si>
  <si>
    <t>Veszprém Megyei Jogú Város Önkormányzata Intézményeinek</t>
  </si>
  <si>
    <t xml:space="preserve">2012. évi </t>
  </si>
  <si>
    <t>Al-</t>
  </si>
  <si>
    <t>2012. évi tervezett</t>
  </si>
  <si>
    <t>Munk.a. terh. jár. és szoc.hj.adó</t>
  </si>
  <si>
    <t>Dologi kiadás</t>
  </si>
  <si>
    <t>Ellátottak pü. juttatásai</t>
  </si>
  <si>
    <t>Tervezett marad-vány</t>
  </si>
  <si>
    <t>cím</t>
  </si>
  <si>
    <t>tervezett</t>
  </si>
  <si>
    <t>terh.</t>
  </si>
  <si>
    <t>jár.</t>
  </si>
  <si>
    <t>Alsófokú oktatási intézmények összesen:</t>
  </si>
  <si>
    <t>Igazgatási tevékenység</t>
  </si>
  <si>
    <t>Gondnokság</t>
  </si>
  <si>
    <t>Informatikai kiadások</t>
  </si>
  <si>
    <t>ISO 9001 minőségbiztosítás karbantartás</t>
  </si>
  <si>
    <t>VMJV Polgármesteri Hivatal összesen:</t>
  </si>
  <si>
    <t>Városi lap kiadásai</t>
  </si>
  <si>
    <t>Településfejlesztési feladatok</t>
  </si>
  <si>
    <t>Parkfenntartás</t>
  </si>
  <si>
    <t>Települési hulladék</t>
  </si>
  <si>
    <t>Városgazdálkodási szolg.</t>
  </si>
  <si>
    <t>Közvilágítás</t>
  </si>
  <si>
    <t>Közműalagút működtetése</t>
  </si>
  <si>
    <t>Városépítészeti feladatok</t>
  </si>
  <si>
    <t>Polgárvédelem</t>
  </si>
  <si>
    <t>Veszprém Megyei Jogú Város Önkormányzatának</t>
  </si>
  <si>
    <t>ÁFA befizetés</t>
  </si>
  <si>
    <t>Foglalkoztatás eü. szolg.</t>
  </si>
  <si>
    <t>Polgármesteri Hivatal</t>
  </si>
  <si>
    <t xml:space="preserve">                                                                                                                                                      </t>
  </si>
  <si>
    <t>Cím</t>
  </si>
  <si>
    <t>Alcím</t>
  </si>
  <si>
    <t>1.</t>
  </si>
  <si>
    <t>2.</t>
  </si>
  <si>
    <t>3.</t>
  </si>
  <si>
    <t>4.</t>
  </si>
  <si>
    <t>5.</t>
  </si>
  <si>
    <t>10.</t>
  </si>
  <si>
    <t>11.</t>
  </si>
  <si>
    <t>12.</t>
  </si>
  <si>
    <t>Óvodák összesen:</t>
  </si>
  <si>
    <t>Rózsa úti Általános Iskola</t>
  </si>
  <si>
    <t>Általános Iskolák összesen:</t>
  </si>
  <si>
    <t>Nevelési Tanácsadó</t>
  </si>
  <si>
    <t>Veszprémi Középiskolai Kollégium</t>
  </si>
  <si>
    <t>Nevelési Központ</t>
  </si>
  <si>
    <t>Művészetek Háza</t>
  </si>
  <si>
    <t>Városi Művelődési Központ</t>
  </si>
  <si>
    <t>Felhalmozási költségvetés</t>
  </si>
  <si>
    <t>Működési költségvetés</t>
  </si>
  <si>
    <t>Átvett pénzeszköz</t>
  </si>
  <si>
    <t>Állami támogatás</t>
  </si>
  <si>
    <t>Egyes szociális feladatok támogatása</t>
  </si>
  <si>
    <t>Felújítási kiadások</t>
  </si>
  <si>
    <t>Felhalmozási  és felújítási kiadások összesen:</t>
  </si>
  <si>
    <t>módosítás - átcsoportosítás</t>
  </si>
  <si>
    <t>Kutyaürülék gyűjtő</t>
  </si>
  <si>
    <t>Bárczi Gusztáv Általános Iskola -  beszédhallást ellenőrző készülék, laptop</t>
  </si>
  <si>
    <t>Informatikai kiadások - notebook, programok, eszközbeszerzés</t>
  </si>
  <si>
    <t>Felhalmozási bevétel</t>
  </si>
  <si>
    <t>Támogatás-értékű bevétel</t>
  </si>
  <si>
    <t>Előir. csop. szám</t>
  </si>
  <si>
    <t>Kie-melt előir. szám</t>
  </si>
  <si>
    <t>1-9.</t>
  </si>
  <si>
    <t>VMJV Önkormányzata</t>
  </si>
  <si>
    <t>Támogatási kölcsönök nyújtása és törlesztése</t>
  </si>
  <si>
    <t>12</t>
  </si>
  <si>
    <t xml:space="preserve"> - felújítások</t>
  </si>
  <si>
    <t xml:space="preserve"> - intézményi beruházás</t>
  </si>
  <si>
    <t>VMJV Polgármesteri Hivatala</t>
  </si>
  <si>
    <t>Intézményi beruházások</t>
  </si>
  <si>
    <t xml:space="preserve"> - működési költségvetés</t>
  </si>
  <si>
    <t>Működési támogatásértékű bevételek</t>
  </si>
  <si>
    <t>TB-től átvett támogatásértékű bevételek</t>
  </si>
  <si>
    <t>Felhalmozási támogatásértékű bevételek</t>
  </si>
  <si>
    <t>Egyéb sajátos bevételek</t>
  </si>
  <si>
    <t>Kamat és hozam bevételek</t>
  </si>
  <si>
    <t>Ingatlan értékesítésből származó bevételek</t>
  </si>
  <si>
    <t>Pénzügyi befektetések bevétele</t>
  </si>
  <si>
    <t>Tárgyi eszközök, immateriális javak értékesítése</t>
  </si>
  <si>
    <t>Kölcsönök (kapott kölcsönök, nyújtott kölcsönök visszatérülése)</t>
  </si>
  <si>
    <t>Működési célú átvett pénzeszközök</t>
  </si>
  <si>
    <t xml:space="preserve">Vis Maior </t>
  </si>
  <si>
    <t>Felhalmozási célú átvett pénzeszközök</t>
  </si>
  <si>
    <t>Költségvetési bevételek összesen</t>
  </si>
  <si>
    <t>Költségvetési egyenleg összege:</t>
  </si>
  <si>
    <t>Működési célú Pénzmaradvány igénybevétele</t>
  </si>
  <si>
    <t>Felhalmozási célú Pénzmaradvány igénybevétele</t>
  </si>
  <si>
    <t>Hiány külső finanszírozására szolgáló működési bevételek</t>
  </si>
  <si>
    <t>INTÉZMÉNYEK ÖSSZESEN:</t>
  </si>
  <si>
    <t>I.</t>
  </si>
  <si>
    <t>II.</t>
  </si>
  <si>
    <t>Helyi adók</t>
  </si>
  <si>
    <t>Illetékek</t>
  </si>
  <si>
    <t>Átvett pénzeszközök</t>
  </si>
  <si>
    <t>Összesen:</t>
  </si>
  <si>
    <t xml:space="preserve">Cím  </t>
  </si>
  <si>
    <t xml:space="preserve"> </t>
  </si>
  <si>
    <t>Felhalmozási kiadások</t>
  </si>
  <si>
    <t>Céltartalékok:</t>
  </si>
  <si>
    <t>Általános tartalék</t>
  </si>
  <si>
    <t>MINDÖSSZESEN:</t>
  </si>
  <si>
    <t>Módosítás</t>
  </si>
  <si>
    <t>Ipari Szakközépiskola és Gimnázium</t>
  </si>
  <si>
    <t>Gyermektartásdíj megelőlegezése</t>
  </si>
  <si>
    <t>Bursa Hungarica</t>
  </si>
  <si>
    <t>Sportpálya fenntartás, ill. fenntartói tám.</t>
  </si>
  <si>
    <t>Hittudományi Főiskola támogatása</t>
  </si>
  <si>
    <t>Lakásalap kiadása</t>
  </si>
  <si>
    <t>Lakásfenntartási támogatás</t>
  </si>
  <si>
    <t>Vetési Albert Gimnázium</t>
  </si>
  <si>
    <t xml:space="preserve"> - Polgármesteri Hivatal</t>
  </si>
  <si>
    <t xml:space="preserve"> - Intézményi</t>
  </si>
  <si>
    <t>Lakásalap</t>
  </si>
  <si>
    <t>Városi kiemelt fesztiválok</t>
  </si>
  <si>
    <t>Verseny és élsport</t>
  </si>
  <si>
    <t>Rendsz. gyermekvéd. tám. (Kieg. csal. pótlék)</t>
  </si>
  <si>
    <t>Rendkívüli gyermekvéd. tám.</t>
  </si>
  <si>
    <t>Rendszeres szoc. segély</t>
  </si>
  <si>
    <t>Időskorúak járadéka (rendszeres szoc. segély)</t>
  </si>
  <si>
    <t>Átmeneti szoc. segély</t>
  </si>
  <si>
    <t>Mozgáskorl. közlekedési tám.</t>
  </si>
  <si>
    <t>Sportcélok és feladatok (sportigazgatás)</t>
  </si>
  <si>
    <t>American Corner működési támogatása</t>
  </si>
  <si>
    <t>Eseti rendezvények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</si>
</sst>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mmm/yyyy"/>
    <numFmt numFmtId="189" formatCode="#,##0.00000"/>
    <numFmt numFmtId="190" formatCode="0.000000"/>
    <numFmt numFmtId="191" formatCode="0.00000"/>
    <numFmt numFmtId="192" formatCode="0.0000"/>
    <numFmt numFmtId="193" formatCode="#,###__"/>
    <numFmt numFmtId="194" formatCode="yyyy/mm"/>
    <numFmt numFmtId="195" formatCode="[$-40E]mmmm\ d\.;@"/>
    <numFmt numFmtId="196" formatCode="#,##0.0000"/>
  </numFmts>
  <fonts count="54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u val="single"/>
      <sz val="9"/>
      <name val="Palatino Linotype"/>
      <family val="1"/>
    </font>
    <font>
      <b/>
      <i/>
      <sz val="12"/>
      <name val="Palatino Linotype"/>
      <family val="1"/>
    </font>
    <font>
      <b/>
      <i/>
      <sz val="11"/>
      <name val="Palatino Linotype"/>
      <family val="1"/>
    </font>
    <font>
      <b/>
      <u val="single"/>
      <sz val="11"/>
      <name val="Palatino Linotype"/>
      <family val="1"/>
    </font>
    <font>
      <b/>
      <sz val="9"/>
      <name val="Palatino Linotype"/>
      <family val="1"/>
    </font>
    <font>
      <sz val="8"/>
      <name val="Palatino Linotype"/>
      <family val="1"/>
    </font>
    <font>
      <i/>
      <u val="single"/>
      <sz val="11"/>
      <name val="Palatino Linotype"/>
      <family val="1"/>
    </font>
    <font>
      <u val="single"/>
      <sz val="11"/>
      <name val="Palatino Linotype"/>
      <family val="1"/>
    </font>
    <font>
      <b/>
      <i/>
      <u val="single"/>
      <sz val="11"/>
      <name val="Palatino Linotype"/>
      <family val="1"/>
    </font>
    <font>
      <i/>
      <sz val="8"/>
      <name val="Palatino Linotype"/>
      <family val="1"/>
    </font>
    <font>
      <b/>
      <i/>
      <sz val="9"/>
      <name val="Palatino Linotype"/>
      <family val="1"/>
    </font>
    <font>
      <b/>
      <sz val="8"/>
      <name val="Palatino Linotype"/>
      <family val="1"/>
    </font>
    <font>
      <sz val="10.5"/>
      <name val="Palatino Linotype"/>
      <family val="1"/>
    </font>
    <font>
      <sz val="9.5"/>
      <name val="Palatino Linotype"/>
      <family val="1"/>
    </font>
    <font>
      <b/>
      <sz val="9.5"/>
      <name val="Palatino Linotype"/>
      <family val="1"/>
    </font>
    <font>
      <b/>
      <i/>
      <sz val="9.5"/>
      <name val="Palatino Linotype"/>
      <family val="1"/>
    </font>
    <font>
      <i/>
      <sz val="9.5"/>
      <name val="Palatino Linotype"/>
      <family val="1"/>
    </font>
    <font>
      <sz val="7"/>
      <name val="Palatino Linotype"/>
      <family val="1"/>
    </font>
    <font>
      <sz val="10"/>
      <name val="Times New Roman"/>
      <family val="0"/>
    </font>
    <font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89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3" fontId="9" fillId="0" borderId="0" xfId="56" applyNumberFormat="1" applyFont="1">
      <alignment/>
      <protection/>
    </xf>
    <xf numFmtId="3" fontId="8" fillId="0" borderId="0" xfId="56" applyNumberFormat="1" applyFont="1">
      <alignment/>
      <protection/>
    </xf>
    <xf numFmtId="3" fontId="9" fillId="0" borderId="0" xfId="56" applyNumberFormat="1" applyFont="1" applyAlignment="1">
      <alignment horizontal="center"/>
      <protection/>
    </xf>
    <xf numFmtId="3" fontId="8" fillId="0" borderId="0" xfId="56" applyNumberFormat="1" applyFont="1" applyBorder="1" applyAlignment="1">
      <alignment horizontal="right"/>
      <protection/>
    </xf>
    <xf numFmtId="3" fontId="8" fillId="0" borderId="0" xfId="56" applyNumberFormat="1" applyFont="1" applyBorder="1">
      <alignment/>
      <protection/>
    </xf>
    <xf numFmtId="3" fontId="8" fillId="0" borderId="0" xfId="56" applyNumberFormat="1" applyFont="1" applyBorder="1" applyAlignment="1">
      <alignment horizontal="center"/>
      <protection/>
    </xf>
    <xf numFmtId="3" fontId="9" fillId="0" borderId="0" xfId="56" applyNumberFormat="1" applyFont="1" applyBorder="1">
      <alignment/>
      <protection/>
    </xf>
    <xf numFmtId="3" fontId="9" fillId="0" borderId="10" xfId="56" applyNumberFormat="1" applyFont="1" applyBorder="1" applyAlignment="1">
      <alignment vertical="center"/>
      <protection/>
    </xf>
    <xf numFmtId="3" fontId="5" fillId="0" borderId="0" xfId="56" applyNumberFormat="1" applyFont="1" applyBorder="1" applyAlignment="1">
      <alignment horizontal="center"/>
      <protection/>
    </xf>
    <xf numFmtId="3" fontId="9" fillId="0" borderId="0" xfId="56" applyNumberFormat="1" applyFont="1" applyBorder="1" applyAlignment="1">
      <alignment vertical="center"/>
      <protection/>
    </xf>
    <xf numFmtId="3" fontId="8" fillId="0" borderId="0" xfId="56" applyNumberFormat="1" applyFont="1" applyAlignment="1">
      <alignment horizontal="center"/>
      <protection/>
    </xf>
    <xf numFmtId="3" fontId="8" fillId="0" borderId="11" xfId="56" applyNumberFormat="1" applyFont="1" applyBorder="1" applyAlignment="1">
      <alignment horizontal="center" vertical="center" wrapText="1"/>
      <protection/>
    </xf>
    <xf numFmtId="3" fontId="9" fillId="0" borderId="12" xfId="56" applyNumberFormat="1" applyFont="1" applyBorder="1" applyAlignment="1">
      <alignment vertical="center"/>
      <protection/>
    </xf>
    <xf numFmtId="3" fontId="8" fillId="0" borderId="0" xfId="56" applyNumberFormat="1" applyFont="1" applyFill="1" applyBorder="1">
      <alignment/>
      <protection/>
    </xf>
    <xf numFmtId="3" fontId="8" fillId="0" borderId="0" xfId="56" applyNumberFormat="1" applyFont="1" applyAlignment="1">
      <alignment horizontal="center" vertical="center"/>
      <protection/>
    </xf>
    <xf numFmtId="3" fontId="8" fillId="0" borderId="11" xfId="56" applyNumberFormat="1" applyFont="1" applyBorder="1" applyAlignment="1">
      <alignment horizontal="center" vertical="center"/>
      <protection/>
    </xf>
    <xf numFmtId="3" fontId="8" fillId="0" borderId="0" xfId="56" applyNumberFormat="1" applyFont="1" applyBorder="1" applyAlignment="1">
      <alignment horizontal="center" vertical="center"/>
      <protection/>
    </xf>
    <xf numFmtId="3" fontId="8" fillId="0" borderId="0" xfId="56" applyNumberFormat="1" applyFont="1" applyBorder="1" applyAlignment="1">
      <alignment horizontal="left" indent="1"/>
      <protection/>
    </xf>
    <xf numFmtId="0" fontId="7" fillId="0" borderId="0" xfId="59" applyFont="1" applyFill="1" applyBorder="1" applyAlignment="1">
      <alignment wrapText="1"/>
      <protection/>
    </xf>
    <xf numFmtId="0" fontId="7" fillId="0" borderId="0" xfId="65" applyFont="1" applyFill="1" applyBorder="1" applyAlignment="1">
      <alignment wrapText="1"/>
      <protection/>
    </xf>
    <xf numFmtId="3" fontId="7" fillId="0" borderId="0" xfId="65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56" applyNumberFormat="1" applyFont="1" applyFill="1">
      <alignment/>
      <protection/>
    </xf>
    <xf numFmtId="3" fontId="9" fillId="0" borderId="0" xfId="56" applyNumberFormat="1" applyFont="1" applyFill="1" applyBorder="1" applyAlignment="1">
      <alignment horizontal="right"/>
      <protection/>
    </xf>
    <xf numFmtId="3" fontId="5" fillId="0" borderId="0" xfId="65" applyNumberFormat="1" applyFont="1" applyFill="1" applyBorder="1">
      <alignment/>
      <protection/>
    </xf>
    <xf numFmtId="3" fontId="8" fillId="0" borderId="0" xfId="56" applyNumberFormat="1" applyFont="1" applyFill="1" applyBorder="1" applyAlignment="1">
      <alignment horizontal="left" indent="1"/>
      <protection/>
    </xf>
    <xf numFmtId="3" fontId="9" fillId="0" borderId="0" xfId="56" applyNumberFormat="1" applyFont="1" applyBorder="1" applyAlignment="1">
      <alignment horizontal="center"/>
      <protection/>
    </xf>
    <xf numFmtId="3" fontId="8" fillId="0" borderId="0" xfId="56" applyNumberFormat="1" applyFont="1" applyFill="1" applyBorder="1" applyAlignment="1">
      <alignment horizontal="right"/>
      <protection/>
    </xf>
    <xf numFmtId="3" fontId="5" fillId="0" borderId="0" xfId="56" applyNumberFormat="1" applyFont="1" applyAlignment="1">
      <alignment horizontal="center"/>
      <protection/>
    </xf>
    <xf numFmtId="3" fontId="5" fillId="0" borderId="0" xfId="65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left" wrapText="1"/>
      <protection/>
    </xf>
    <xf numFmtId="0" fontId="6" fillId="0" borderId="0" xfId="57" applyFont="1" applyFill="1" applyBorder="1" applyAlignment="1">
      <alignment vertical="center" wrapText="1"/>
      <protection/>
    </xf>
    <xf numFmtId="3" fontId="7" fillId="0" borderId="0" xfId="57" applyNumberFormat="1" applyFont="1" applyFill="1" applyBorder="1" applyAlignment="1">
      <alignment horizontal="right"/>
      <protection/>
    </xf>
    <xf numFmtId="3" fontId="7" fillId="0" borderId="0" xfId="57" applyNumberFormat="1" applyFont="1" applyFill="1" applyBorder="1" applyAlignment="1">
      <alignment horizontal="right" vertical="top"/>
      <protection/>
    </xf>
    <xf numFmtId="0" fontId="6" fillId="0" borderId="0" xfId="57" applyFont="1" applyFill="1" applyBorder="1" applyAlignment="1">
      <alignment horizontal="left" vertical="top" wrapText="1"/>
      <protection/>
    </xf>
    <xf numFmtId="3" fontId="5" fillId="0" borderId="13" xfId="56" applyNumberFormat="1" applyFont="1" applyBorder="1" applyAlignment="1">
      <alignment horizontal="center"/>
      <protection/>
    </xf>
    <xf numFmtId="3" fontId="5" fillId="0" borderId="11" xfId="56" applyNumberFormat="1" applyFont="1" applyBorder="1" applyAlignment="1">
      <alignment horizontal="center" vertical="center" textRotation="90"/>
      <protection/>
    </xf>
    <xf numFmtId="3" fontId="10" fillId="0" borderId="11" xfId="56" applyNumberFormat="1" applyFont="1" applyBorder="1" applyAlignment="1">
      <alignment horizontal="center" vertical="center" wrapText="1"/>
      <protection/>
    </xf>
    <xf numFmtId="3" fontId="8" fillId="0" borderId="0" xfId="56" applyNumberFormat="1" applyFont="1" applyFill="1" applyBorder="1" applyAlignment="1">
      <alignment horizontal="center"/>
      <protection/>
    </xf>
    <xf numFmtId="3" fontId="9" fillId="0" borderId="10" xfId="56" applyNumberFormat="1" applyFont="1" applyBorder="1" applyAlignment="1">
      <alignment horizontal="center" vertical="center"/>
      <protection/>
    </xf>
    <xf numFmtId="3" fontId="8" fillId="0" borderId="0" xfId="56" applyNumberFormat="1" applyFont="1" applyBorder="1" applyAlignment="1">
      <alignment horizontal="center" vertical="top"/>
      <protection/>
    </xf>
    <xf numFmtId="3" fontId="8" fillId="0" borderId="10" xfId="56" applyNumberFormat="1" applyFont="1" applyBorder="1" applyAlignment="1">
      <alignment horizontal="center" vertical="center"/>
      <protection/>
    </xf>
    <xf numFmtId="49" fontId="9" fillId="0" borderId="0" xfId="56" applyNumberFormat="1" applyFont="1" applyAlignment="1">
      <alignment horizontal="center"/>
      <protection/>
    </xf>
    <xf numFmtId="49" fontId="5" fillId="0" borderId="14" xfId="56" applyNumberFormat="1" applyFont="1" applyBorder="1" applyAlignment="1">
      <alignment horizontal="center" vertical="center" textRotation="90"/>
      <protection/>
    </xf>
    <xf numFmtId="49" fontId="8" fillId="0" borderId="0" xfId="56" applyNumberFormat="1" applyFont="1" applyBorder="1" applyAlignment="1">
      <alignment horizontal="center"/>
      <protection/>
    </xf>
    <xf numFmtId="3" fontId="8" fillId="0" borderId="0" xfId="56" applyNumberFormat="1" applyFont="1" applyAlignment="1">
      <alignment/>
      <protection/>
    </xf>
    <xf numFmtId="49" fontId="8" fillId="0" borderId="0" xfId="56" applyNumberFormat="1" applyFont="1" applyAlignment="1">
      <alignment horizontal="center"/>
      <protection/>
    </xf>
    <xf numFmtId="3" fontId="8" fillId="0" borderId="0" xfId="56" applyNumberFormat="1" applyFont="1" applyBorder="1" applyAlignment="1">
      <alignment/>
      <protection/>
    </xf>
    <xf numFmtId="49" fontId="5" fillId="0" borderId="0" xfId="56" applyNumberFormat="1" applyFont="1" applyAlignment="1">
      <alignment horizontal="center"/>
      <protection/>
    </xf>
    <xf numFmtId="3" fontId="8" fillId="0" borderId="0" xfId="56" applyNumberFormat="1" applyFont="1" applyBorder="1" applyAlignment="1">
      <alignment vertical="top"/>
      <protection/>
    </xf>
    <xf numFmtId="3" fontId="8" fillId="0" borderId="0" xfId="56" applyNumberFormat="1" applyFont="1" applyFill="1" applyBorder="1" applyAlignment="1">
      <alignment vertical="top"/>
      <protection/>
    </xf>
    <xf numFmtId="3" fontId="8" fillId="0" borderId="0" xfId="56" applyNumberFormat="1" applyFont="1" applyAlignment="1">
      <alignment vertical="top"/>
      <protection/>
    </xf>
    <xf numFmtId="49" fontId="9" fillId="0" borderId="0" xfId="56" applyNumberFormat="1" applyFont="1" applyBorder="1" applyAlignment="1">
      <alignment horizontal="center"/>
      <protection/>
    </xf>
    <xf numFmtId="49" fontId="9" fillId="0" borderId="15" xfId="56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3" fontId="9" fillId="0" borderId="0" xfId="56" applyNumberFormat="1" applyFont="1" applyFill="1" applyBorder="1" applyAlignment="1">
      <alignment horizontal="center"/>
      <protection/>
    </xf>
    <xf numFmtId="3" fontId="5" fillId="0" borderId="0" xfId="56" applyNumberFormat="1" applyFont="1" applyFill="1" applyAlignment="1">
      <alignment horizontal="center"/>
      <protection/>
    </xf>
    <xf numFmtId="3" fontId="5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3" fontId="5" fillId="0" borderId="0" xfId="65" applyNumberFormat="1" applyFont="1" applyFill="1" applyBorder="1" applyAlignment="1">
      <alignment/>
      <protection/>
    </xf>
    <xf numFmtId="3" fontId="7" fillId="0" borderId="0" xfId="65" applyNumberFormat="1" applyFont="1" applyFill="1" applyBorder="1" applyAlignment="1">
      <alignment/>
      <protection/>
    </xf>
    <xf numFmtId="3" fontId="7" fillId="0" borderId="0" xfId="65" applyNumberFormat="1" applyFont="1" applyFill="1" applyBorder="1" applyAlignment="1">
      <alignment horizontal="right"/>
      <protection/>
    </xf>
    <xf numFmtId="0" fontId="5" fillId="0" borderId="0" xfId="65" applyFont="1" applyFill="1" applyBorder="1" applyAlignment="1">
      <alignment horizontal="center" vertical="top"/>
      <protection/>
    </xf>
    <xf numFmtId="0" fontId="5" fillId="0" borderId="0" xfId="65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 vertical="center" wrapText="1" indent="2"/>
      <protection/>
    </xf>
    <xf numFmtId="0" fontId="36" fillId="0" borderId="0" xfId="57" applyFont="1" applyFill="1" applyBorder="1" applyAlignment="1">
      <alignment horizontal="left" vertical="center" wrapText="1"/>
      <protection/>
    </xf>
    <xf numFmtId="0" fontId="37" fillId="0" borderId="0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wrapText="1"/>
      <protection/>
    </xf>
    <xf numFmtId="3" fontId="11" fillId="0" borderId="0" xfId="56" applyNumberFormat="1" applyFont="1" applyFill="1" applyAlignment="1">
      <alignment horizontal="center"/>
      <protection/>
    </xf>
    <xf numFmtId="3" fontId="10" fillId="0" borderId="0" xfId="56" applyNumberFormat="1" applyFont="1" applyAlignment="1">
      <alignment horizontal="center"/>
      <protection/>
    </xf>
    <xf numFmtId="3" fontId="10" fillId="0" borderId="0" xfId="56" applyNumberFormat="1" applyFont="1" applyAlignment="1">
      <alignment horizontal="center" vertical="center"/>
      <protection/>
    </xf>
    <xf numFmtId="0" fontId="5" fillId="0" borderId="0" xfId="0" applyFont="1" applyBorder="1" applyAlignment="1">
      <alignment horizontal="center" vertical="top"/>
    </xf>
    <xf numFmtId="3" fontId="38" fillId="0" borderId="0" xfId="56" applyNumberFormat="1" applyFont="1" applyAlignment="1">
      <alignment horizontal="center"/>
      <protection/>
    </xf>
    <xf numFmtId="49" fontId="9" fillId="0" borderId="16" xfId="56" applyNumberFormat="1" applyFont="1" applyBorder="1" applyAlignment="1">
      <alignment horizontal="center"/>
      <protection/>
    </xf>
    <xf numFmtId="3" fontId="9" fillId="0" borderId="17" xfId="56" applyNumberFormat="1" applyFont="1" applyBorder="1" applyAlignment="1">
      <alignment horizontal="center"/>
      <protection/>
    </xf>
    <xf numFmtId="3" fontId="8" fillId="0" borderId="17" xfId="56" applyNumberFormat="1" applyFont="1" applyBorder="1" applyAlignment="1">
      <alignment horizontal="center"/>
      <protection/>
    </xf>
    <xf numFmtId="3" fontId="9" fillId="0" borderId="17" xfId="56" applyNumberFormat="1" applyFont="1" applyBorder="1">
      <alignment/>
      <protection/>
    </xf>
    <xf numFmtId="49" fontId="8" fillId="0" borderId="18" xfId="56" applyNumberFormat="1" applyFont="1" applyBorder="1" applyAlignment="1">
      <alignment horizontal="center"/>
      <protection/>
    </xf>
    <xf numFmtId="3" fontId="8" fillId="0" borderId="19" xfId="56" applyNumberFormat="1" applyFont="1" applyBorder="1">
      <alignment/>
      <protection/>
    </xf>
    <xf numFmtId="49" fontId="9" fillId="0" borderId="18" xfId="56" applyNumberFormat="1" applyFont="1" applyBorder="1" applyAlignment="1">
      <alignment horizontal="center"/>
      <protection/>
    </xf>
    <xf numFmtId="3" fontId="9" fillId="0" borderId="19" xfId="56" applyNumberFormat="1" applyFont="1" applyBorder="1">
      <alignment/>
      <protection/>
    </xf>
    <xf numFmtId="49" fontId="9" fillId="0" borderId="18" xfId="56" applyNumberFormat="1" applyFont="1" applyFill="1" applyBorder="1" applyAlignment="1">
      <alignment horizontal="center"/>
      <protection/>
    </xf>
    <xf numFmtId="49" fontId="8" fillId="0" borderId="18" xfId="56" applyNumberFormat="1" applyFont="1" applyFill="1" applyBorder="1" applyAlignment="1">
      <alignment horizontal="center"/>
      <protection/>
    </xf>
    <xf numFmtId="49" fontId="8" fillId="0" borderId="18" xfId="56" applyNumberFormat="1" applyFont="1" applyBorder="1" applyAlignment="1">
      <alignment horizontal="center" vertical="top"/>
      <protection/>
    </xf>
    <xf numFmtId="3" fontId="8" fillId="0" borderId="19" xfId="56" applyNumberFormat="1" applyFont="1" applyBorder="1" applyAlignment="1">
      <alignment vertical="top"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5" fillId="0" borderId="0" xfId="56" applyNumberFormat="1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/>
    </xf>
    <xf numFmtId="3" fontId="7" fillId="0" borderId="0" xfId="0" applyNumberFormat="1" applyFont="1" applyAlignment="1">
      <alignment/>
    </xf>
    <xf numFmtId="0" fontId="39" fillId="0" borderId="0" xfId="0" applyFont="1" applyFill="1" applyAlignment="1">
      <alignment horizontal="center" vertical="top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/>
    </xf>
    <xf numFmtId="3" fontId="9" fillId="0" borderId="0" xfId="56" applyNumberFormat="1" applyFont="1" applyBorder="1" applyAlignment="1">
      <alignment/>
      <protection/>
    </xf>
    <xf numFmtId="3" fontId="8" fillId="0" borderId="0" xfId="56" applyNumberFormat="1" applyFont="1" applyBorder="1" applyAlignment="1">
      <alignment horizontal="left" vertical="top" indent="1"/>
      <protection/>
    </xf>
    <xf numFmtId="3" fontId="8" fillId="0" borderId="20" xfId="56" applyNumberFormat="1" applyFont="1" applyBorder="1" applyAlignment="1">
      <alignment horizontal="center" vertical="center" wrapText="1"/>
      <protection/>
    </xf>
    <xf numFmtId="3" fontId="8" fillId="0" borderId="19" xfId="56" applyNumberFormat="1" applyFont="1" applyBorder="1" applyAlignment="1">
      <alignment/>
      <protection/>
    </xf>
    <xf numFmtId="3" fontId="12" fillId="0" borderId="21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63" applyNumberFormat="1" applyFont="1" applyFill="1" applyBorder="1" applyAlignment="1">
      <alignment/>
      <protection/>
    </xf>
    <xf numFmtId="3" fontId="5" fillId="0" borderId="0" xfId="0" applyNumberFormat="1" applyFont="1" applyFill="1" applyBorder="1" applyAlignment="1">
      <alignment horizontal="center"/>
    </xf>
    <xf numFmtId="3" fontId="5" fillId="0" borderId="0" xfId="63" applyNumberFormat="1" applyFont="1" applyFill="1" applyBorder="1" applyAlignment="1">
      <alignment/>
      <protection/>
    </xf>
    <xf numFmtId="3" fontId="5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63" applyNumberFormat="1" applyFont="1" applyFill="1" applyBorder="1" applyAlignment="1">
      <alignment/>
      <protection/>
    </xf>
    <xf numFmtId="3" fontId="11" fillId="0" borderId="0" xfId="0" applyNumberFormat="1" applyFont="1" applyFill="1" applyAlignment="1">
      <alignment/>
    </xf>
    <xf numFmtId="3" fontId="5" fillId="0" borderId="21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5" fillId="0" borderId="0" xfId="65" applyNumberFormat="1" applyFont="1" applyFill="1" applyBorder="1" applyAlignment="1">
      <alignment horizontal="right"/>
      <protection/>
    </xf>
    <xf numFmtId="3" fontId="12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63" applyNumberFormat="1" applyFont="1" applyFill="1" applyBorder="1" applyAlignment="1">
      <alignment/>
      <protection/>
    </xf>
    <xf numFmtId="3" fontId="13" fillId="0" borderId="0" xfId="0" applyNumberFormat="1" applyFont="1" applyFill="1" applyAlignment="1">
      <alignment/>
    </xf>
    <xf numFmtId="3" fontId="13" fillId="0" borderId="19" xfId="0" applyNumberFormat="1" applyFont="1" applyFill="1" applyBorder="1" applyAlignment="1">
      <alignment/>
    </xf>
    <xf numFmtId="3" fontId="11" fillId="0" borderId="0" xfId="56" applyNumberFormat="1" applyFont="1" applyFill="1" applyBorder="1" applyAlignment="1">
      <alignment horizontal="center"/>
      <protection/>
    </xf>
    <xf numFmtId="3" fontId="12" fillId="0" borderId="0" xfId="56" applyNumberFormat="1" applyFont="1" applyFill="1" applyBorder="1" applyAlignment="1">
      <alignment horizontal="center"/>
      <protection/>
    </xf>
    <xf numFmtId="3" fontId="11" fillId="0" borderId="0" xfId="56" applyNumberFormat="1" applyFont="1" applyFill="1" applyBorder="1" applyAlignment="1">
      <alignment horizontal="center" vertical="top"/>
      <protection/>
    </xf>
    <xf numFmtId="3" fontId="5" fillId="0" borderId="17" xfId="56" applyNumberFormat="1" applyFont="1" applyFill="1" applyBorder="1" applyAlignment="1">
      <alignment horizontal="center" vertical="center"/>
      <protection/>
    </xf>
    <xf numFmtId="3" fontId="12" fillId="0" borderId="0" xfId="56" applyNumberFormat="1" applyFont="1" applyFill="1" applyBorder="1" applyAlignment="1">
      <alignment horizontal="center" vertical="center"/>
      <protection/>
    </xf>
    <xf numFmtId="3" fontId="11" fillId="0" borderId="13" xfId="56" applyNumberFormat="1" applyFont="1" applyFill="1" applyBorder="1" applyAlignment="1">
      <alignment horizontal="center" vertical="center"/>
      <protection/>
    </xf>
    <xf numFmtId="3" fontId="16" fillId="0" borderId="0" xfId="56" applyNumberFormat="1" applyFont="1" applyFill="1" applyBorder="1" applyAlignment="1">
      <alignment horizontal="right"/>
      <protection/>
    </xf>
    <xf numFmtId="3" fontId="9" fillId="0" borderId="0" xfId="56" applyNumberFormat="1" applyFont="1" applyFill="1" applyBorder="1" applyAlignment="1">
      <alignment horizontal="right" vertical="top"/>
      <protection/>
    </xf>
    <xf numFmtId="3" fontId="8" fillId="0" borderId="22" xfId="56" applyNumberFormat="1" applyFont="1" applyFill="1" applyBorder="1" applyAlignment="1">
      <alignment horizontal="right" vertical="center"/>
      <protection/>
    </xf>
    <xf numFmtId="3" fontId="8" fillId="0" borderId="19" xfId="56" applyNumberFormat="1" applyFont="1" applyFill="1" applyBorder="1" applyAlignment="1">
      <alignment horizontal="right" vertical="center"/>
      <protection/>
    </xf>
    <xf numFmtId="3" fontId="9" fillId="0" borderId="23" xfId="56" applyNumberFormat="1" applyFont="1" applyFill="1" applyBorder="1" applyAlignment="1">
      <alignment horizontal="right" vertical="center"/>
      <protection/>
    </xf>
    <xf numFmtId="3" fontId="7" fillId="0" borderId="24" xfId="65" applyNumberFormat="1" applyFont="1" applyFill="1" applyBorder="1" applyAlignment="1">
      <alignment horizontal="center" vertical="center" wrapText="1"/>
      <protection/>
    </xf>
    <xf numFmtId="3" fontId="7" fillId="0" borderId="25" xfId="65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36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6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36" fillId="0" borderId="1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65" applyNumberFormat="1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vertical="center" wrapText="1"/>
      <protection/>
    </xf>
    <xf numFmtId="0" fontId="6" fillId="0" borderId="28" xfId="59" applyFont="1" applyFill="1" applyBorder="1" applyAlignment="1">
      <alignment horizontal="right" vertical="center" wrapText="1"/>
      <protection/>
    </xf>
    <xf numFmtId="3" fontId="6" fillId="0" borderId="28" xfId="65" applyNumberFormat="1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top" wrapText="1" indent="2"/>
      <protection/>
    </xf>
    <xf numFmtId="3" fontId="8" fillId="0" borderId="0" xfId="56" applyNumberFormat="1" applyFont="1" applyFill="1" applyBorder="1" applyAlignment="1">
      <alignment/>
      <protection/>
    </xf>
    <xf numFmtId="3" fontId="8" fillId="0" borderId="0" xfId="56" applyNumberFormat="1" applyFont="1" applyFill="1" applyAlignment="1">
      <alignment horizontal="right"/>
      <protection/>
    </xf>
    <xf numFmtId="3" fontId="9" fillId="0" borderId="0" xfId="56" applyNumberFormat="1" applyFont="1" applyFill="1" applyBorder="1">
      <alignment/>
      <protection/>
    </xf>
    <xf numFmtId="3" fontId="11" fillId="0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vertical="top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63" applyNumberFormat="1" applyFont="1" applyFill="1" applyBorder="1">
      <alignment/>
      <protection/>
    </xf>
    <xf numFmtId="3" fontId="5" fillId="0" borderId="19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0" xfId="63" applyNumberFormat="1" applyFont="1" applyFill="1" applyBorder="1">
      <alignment/>
      <protection/>
    </xf>
    <xf numFmtId="3" fontId="12" fillId="0" borderId="19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top"/>
    </xf>
    <xf numFmtId="3" fontId="11" fillId="0" borderId="0" xfId="63" applyNumberFormat="1" applyFont="1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1" fillId="0" borderId="0" xfId="63" applyNumberFormat="1" applyFont="1" applyFill="1" applyBorder="1" applyAlignment="1">
      <alignment vertical="top"/>
      <protection/>
    </xf>
    <xf numFmtId="3" fontId="11" fillId="0" borderId="0" xfId="0" applyNumberFormat="1" applyFont="1" applyFill="1" applyBorder="1" applyAlignment="1">
      <alignment vertical="top"/>
    </xf>
    <xf numFmtId="3" fontId="11" fillId="0" borderId="19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18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5" fillId="0" borderId="0" xfId="63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12" fillId="0" borderId="0" xfId="63" applyNumberFormat="1" applyFont="1" applyFill="1" applyBorder="1" applyAlignment="1">
      <alignment vertical="center"/>
      <protection/>
    </xf>
    <xf numFmtId="3" fontId="12" fillId="0" borderId="26" xfId="0" applyNumberFormat="1" applyFont="1" applyFill="1" applyBorder="1" applyAlignment="1">
      <alignment vertical="center"/>
    </xf>
    <xf numFmtId="3" fontId="11" fillId="0" borderId="26" xfId="63" applyNumberFormat="1" applyFont="1" applyFill="1" applyBorder="1" applyAlignment="1">
      <alignment vertical="center"/>
      <protection/>
    </xf>
    <xf numFmtId="3" fontId="11" fillId="0" borderId="26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3" xfId="63" applyNumberFormat="1" applyFont="1" applyFill="1" applyBorder="1" applyAlignment="1">
      <alignment vertical="center"/>
      <protection/>
    </xf>
    <xf numFmtId="3" fontId="11" fillId="0" borderId="23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13" fillId="0" borderId="18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3" fontId="11" fillId="0" borderId="31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 vertical="top"/>
    </xf>
    <xf numFmtId="3" fontId="11" fillId="0" borderId="33" xfId="0" applyNumberFormat="1" applyFont="1" applyFill="1" applyBorder="1" applyAlignment="1">
      <alignment horizontal="center" vertical="top"/>
    </xf>
    <xf numFmtId="3" fontId="11" fillId="0" borderId="33" xfId="63" applyNumberFormat="1" applyFont="1" applyFill="1" applyBorder="1" applyAlignment="1">
      <alignment vertical="top"/>
      <protection/>
    </xf>
    <xf numFmtId="3" fontId="11" fillId="0" borderId="33" xfId="0" applyNumberFormat="1" applyFont="1" applyFill="1" applyBorder="1" applyAlignment="1">
      <alignment vertical="top"/>
    </xf>
    <xf numFmtId="3" fontId="11" fillId="0" borderId="34" xfId="0" applyNumberFormat="1" applyFont="1" applyFill="1" applyBorder="1" applyAlignment="1">
      <alignment vertical="top"/>
    </xf>
    <xf numFmtId="3" fontId="11" fillId="0" borderId="18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left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top"/>
    </xf>
    <xf numFmtId="3" fontId="11" fillId="0" borderId="31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center" vertical="top"/>
    </xf>
    <xf numFmtId="3" fontId="12" fillId="0" borderId="0" xfId="63" applyNumberFormat="1" applyFont="1" applyFill="1" applyBorder="1" applyAlignment="1">
      <alignment vertical="top"/>
      <protection/>
    </xf>
    <xf numFmtId="3" fontId="12" fillId="0" borderId="0" xfId="0" applyNumberFormat="1" applyFont="1" applyFill="1" applyBorder="1" applyAlignment="1">
      <alignment vertical="top"/>
    </xf>
    <xf numFmtId="3" fontId="12" fillId="0" borderId="19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0" fillId="0" borderId="0" xfId="63" applyNumberFormat="1" applyFont="1" applyFill="1" applyBorder="1" applyAlignment="1">
      <alignment/>
      <protection/>
    </xf>
    <xf numFmtId="3" fontId="14" fillId="0" borderId="18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4" fillId="0" borderId="0" xfId="63" applyNumberFormat="1" applyFont="1" applyFill="1" applyBorder="1" applyAlignment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1" fillId="0" borderId="26" xfId="0" applyNumberFormat="1" applyFont="1" applyFill="1" applyBorder="1" applyAlignment="1">
      <alignment vertical="top"/>
    </xf>
    <xf numFmtId="3" fontId="11" fillId="0" borderId="30" xfId="0" applyNumberFormat="1" applyFont="1" applyFill="1" applyBorder="1" applyAlignment="1">
      <alignment vertical="top"/>
    </xf>
    <xf numFmtId="3" fontId="9" fillId="0" borderId="0" xfId="56" applyNumberFormat="1" applyFont="1" applyFill="1" applyAlignment="1">
      <alignment horizontal="center" vertical="center"/>
      <protection/>
    </xf>
    <xf numFmtId="3" fontId="8" fillId="0" borderId="0" xfId="56" applyNumberFormat="1" applyFont="1" applyFill="1" applyAlignment="1">
      <alignment vertical="center"/>
      <protection/>
    </xf>
    <xf numFmtId="3" fontId="5" fillId="0" borderId="13" xfId="56" applyNumberFormat="1" applyFont="1" applyFill="1" applyBorder="1" applyAlignment="1">
      <alignment horizontal="center"/>
      <protection/>
    </xf>
    <xf numFmtId="3" fontId="8" fillId="0" borderId="18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/>
      <protection/>
    </xf>
    <xf numFmtId="3" fontId="8" fillId="0" borderId="0" xfId="56" applyNumberFormat="1" applyFont="1" applyFill="1" applyAlignment="1">
      <alignment horizontal="center"/>
      <protection/>
    </xf>
    <xf numFmtId="3" fontId="16" fillId="0" borderId="18" xfId="56" applyNumberFormat="1" applyFont="1" applyFill="1" applyBorder="1" applyAlignment="1">
      <alignment horizontal="center"/>
      <protection/>
    </xf>
    <xf numFmtId="3" fontId="16" fillId="0" borderId="0" xfId="56" applyNumberFormat="1" applyFont="1" applyFill="1" applyBorder="1">
      <alignment/>
      <protection/>
    </xf>
    <xf numFmtId="3" fontId="16" fillId="0" borderId="0" xfId="56" applyNumberFormat="1" applyFont="1" applyFill="1" applyAlignment="1">
      <alignment horizontal="center"/>
      <protection/>
    </xf>
    <xf numFmtId="3" fontId="9" fillId="0" borderId="18" xfId="56" applyNumberFormat="1" applyFont="1" applyFill="1" applyBorder="1" applyAlignment="1">
      <alignment horizontal="center"/>
      <protection/>
    </xf>
    <xf numFmtId="3" fontId="9" fillId="0" borderId="0" xfId="56" applyNumberFormat="1" applyFont="1" applyFill="1" applyAlignment="1">
      <alignment horizontal="center"/>
      <protection/>
    </xf>
    <xf numFmtId="3" fontId="8" fillId="0" borderId="0" xfId="56" applyNumberFormat="1" applyFont="1" applyFill="1" applyBorder="1" applyAlignment="1">
      <alignment horizontal="left" indent="2"/>
      <protection/>
    </xf>
    <xf numFmtId="3" fontId="16" fillId="0" borderId="0" xfId="56" applyNumberFormat="1" applyFont="1" applyFill="1" applyBorder="1" applyAlignment="1">
      <alignment horizontal="left" indent="2"/>
      <protection/>
    </xf>
    <xf numFmtId="3" fontId="9" fillId="0" borderId="0" xfId="56" applyNumberFormat="1" applyFont="1" applyFill="1" applyBorder="1" applyAlignment="1">
      <alignment horizontal="left" indent="2"/>
      <protection/>
    </xf>
    <xf numFmtId="3" fontId="9" fillId="0" borderId="18" xfId="56" applyNumberFormat="1" applyFont="1" applyFill="1" applyBorder="1" applyAlignment="1">
      <alignment horizontal="center" vertical="top"/>
      <protection/>
    </xf>
    <xf numFmtId="3" fontId="9" fillId="0" borderId="0" xfId="56" applyNumberFormat="1" applyFont="1" applyFill="1" applyBorder="1" applyAlignment="1">
      <alignment vertical="top"/>
      <protection/>
    </xf>
    <xf numFmtId="3" fontId="9" fillId="0" borderId="0" xfId="56" applyNumberFormat="1" applyFont="1" applyFill="1" applyAlignment="1">
      <alignment horizontal="center" vertical="top"/>
      <protection/>
    </xf>
    <xf numFmtId="3" fontId="8" fillId="0" borderId="16" xfId="56" applyNumberFormat="1" applyFont="1" applyFill="1" applyBorder="1" applyAlignment="1">
      <alignment horizontal="center" vertical="center"/>
      <protection/>
    </xf>
    <xf numFmtId="3" fontId="9" fillId="0" borderId="17" xfId="56" applyNumberFormat="1" applyFont="1" applyFill="1" applyBorder="1" applyAlignment="1">
      <alignment vertical="center"/>
      <protection/>
    </xf>
    <xf numFmtId="3" fontId="8" fillId="0" borderId="17" xfId="56" applyNumberFormat="1" applyFont="1" applyFill="1" applyBorder="1" applyAlignment="1">
      <alignment horizontal="right" vertical="center"/>
      <protection/>
    </xf>
    <xf numFmtId="3" fontId="8" fillId="0" borderId="0" xfId="56" applyNumberFormat="1" applyFont="1" applyFill="1" applyAlignment="1">
      <alignment horizontal="center" vertical="center"/>
      <protection/>
    </xf>
    <xf numFmtId="3" fontId="8" fillId="0" borderId="18" xfId="56" applyNumberFormat="1" applyFont="1" applyFill="1" applyBorder="1" applyAlignment="1">
      <alignment horizontal="center" vertical="center"/>
      <protection/>
    </xf>
    <xf numFmtId="3" fontId="8" fillId="0" borderId="0" xfId="56" applyNumberFormat="1" applyFont="1" applyFill="1" applyBorder="1" applyAlignment="1">
      <alignment vertical="center"/>
      <protection/>
    </xf>
    <xf numFmtId="3" fontId="8" fillId="0" borderId="0" xfId="56" applyNumberFormat="1" applyFont="1" applyFill="1" applyBorder="1" applyAlignment="1">
      <alignment horizontal="right" vertical="center"/>
      <protection/>
    </xf>
    <xf numFmtId="3" fontId="16" fillId="0" borderId="18" xfId="56" applyNumberFormat="1" applyFont="1" applyFill="1" applyBorder="1" applyAlignment="1">
      <alignment horizontal="center" vertical="center"/>
      <protection/>
    </xf>
    <xf numFmtId="3" fontId="16" fillId="0" borderId="0" xfId="56" applyNumberFormat="1" applyFont="1" applyFill="1" applyAlignment="1">
      <alignment horizontal="center" vertical="center"/>
      <protection/>
    </xf>
    <xf numFmtId="3" fontId="9" fillId="0" borderId="27" xfId="56" applyNumberFormat="1" applyFont="1" applyFill="1" applyBorder="1" applyAlignment="1">
      <alignment horizontal="center" vertical="center"/>
      <protection/>
    </xf>
    <xf numFmtId="3" fontId="9" fillId="0" borderId="13" xfId="56" applyNumberFormat="1" applyFont="1" applyFill="1" applyBorder="1" applyAlignment="1">
      <alignment vertical="center"/>
      <protection/>
    </xf>
    <xf numFmtId="3" fontId="9" fillId="0" borderId="13" xfId="56" applyNumberFormat="1" applyFont="1" applyFill="1" applyBorder="1" applyAlignment="1">
      <alignment horizontal="right" vertical="center"/>
      <protection/>
    </xf>
    <xf numFmtId="0" fontId="8" fillId="0" borderId="0" xfId="56" applyFont="1" applyFill="1" applyBorder="1">
      <alignment/>
      <protection/>
    </xf>
    <xf numFmtId="0" fontId="8" fillId="0" borderId="0" xfId="56" applyFont="1" applyFill="1" applyBorder="1" applyAlignment="1">
      <alignment horizontal="center"/>
      <protection/>
    </xf>
    <xf numFmtId="3" fontId="9" fillId="0" borderId="0" xfId="56" applyNumberFormat="1" applyFont="1" applyFill="1">
      <alignment/>
      <protection/>
    </xf>
    <xf numFmtId="3" fontId="9" fillId="0" borderId="0" xfId="56" applyNumberFormat="1" applyFont="1" applyFill="1" applyAlignment="1">
      <alignment horizontal="right"/>
      <protection/>
    </xf>
    <xf numFmtId="3" fontId="7" fillId="0" borderId="0" xfId="56" applyNumberFormat="1" applyFont="1" applyFill="1" applyAlignment="1">
      <alignment horizontal="center"/>
      <protection/>
    </xf>
    <xf numFmtId="3" fontId="15" fillId="0" borderId="18" xfId="56" applyNumberFormat="1" applyFont="1" applyFill="1" applyBorder="1" applyAlignment="1">
      <alignment horizontal="center"/>
      <protection/>
    </xf>
    <xf numFmtId="3" fontId="15" fillId="0" borderId="0" xfId="56" applyNumberFormat="1" applyFont="1" applyFill="1" applyBorder="1" applyAlignment="1">
      <alignment horizontal="center"/>
      <protection/>
    </xf>
    <xf numFmtId="3" fontId="15" fillId="0" borderId="0" xfId="56" applyNumberFormat="1" applyFont="1" applyFill="1" applyBorder="1" applyAlignment="1">
      <alignment horizontal="right"/>
      <protection/>
    </xf>
    <xf numFmtId="3" fontId="15" fillId="0" borderId="0" xfId="56" applyNumberFormat="1" applyFont="1" applyFill="1" applyAlignment="1">
      <alignment horizontal="center"/>
      <protection/>
    </xf>
    <xf numFmtId="3" fontId="7" fillId="0" borderId="18" xfId="56" applyNumberFormat="1" applyFont="1" applyFill="1" applyBorder="1" applyAlignment="1">
      <alignment horizontal="center"/>
      <protection/>
    </xf>
    <xf numFmtId="3" fontId="7" fillId="0" borderId="0" xfId="56" applyNumberFormat="1" applyFont="1" applyFill="1" applyBorder="1" applyAlignment="1">
      <alignment horizontal="center"/>
      <protection/>
    </xf>
    <xf numFmtId="3" fontId="15" fillId="0" borderId="0" xfId="56" applyNumberFormat="1" applyFont="1" applyFill="1" applyBorder="1" applyAlignment="1">
      <alignment/>
      <protection/>
    </xf>
    <xf numFmtId="3" fontId="7" fillId="0" borderId="0" xfId="56" applyNumberFormat="1" applyFont="1" applyFill="1" applyBorder="1" applyAlignment="1">
      <alignment horizontal="left" indent="2"/>
      <protection/>
    </xf>
    <xf numFmtId="3" fontId="7" fillId="0" borderId="0" xfId="56" applyNumberFormat="1" applyFont="1" applyFill="1" applyBorder="1" applyAlignment="1">
      <alignment horizontal="right"/>
      <protection/>
    </xf>
    <xf numFmtId="3" fontId="15" fillId="0" borderId="0" xfId="56" applyNumberFormat="1" applyFont="1" applyFill="1" applyBorder="1" applyAlignment="1">
      <alignment horizontal="left" indent="2"/>
      <protection/>
    </xf>
    <xf numFmtId="3" fontId="6" fillId="0" borderId="18" xfId="56" applyNumberFormat="1" applyFont="1" applyFill="1" applyBorder="1" applyAlignment="1">
      <alignment horizontal="center"/>
      <protection/>
    </xf>
    <xf numFmtId="3" fontId="6" fillId="0" borderId="0" xfId="56" applyNumberFormat="1" applyFont="1" applyFill="1" applyBorder="1" applyAlignment="1">
      <alignment horizontal="center"/>
      <protection/>
    </xf>
    <xf numFmtId="3" fontId="6" fillId="0" borderId="0" xfId="56" applyNumberFormat="1" applyFont="1" applyFill="1" applyBorder="1" applyAlignment="1">
      <alignment horizontal="left" indent="2"/>
      <protection/>
    </xf>
    <xf numFmtId="3" fontId="6" fillId="0" borderId="0" xfId="56" applyNumberFormat="1" applyFont="1" applyFill="1" applyBorder="1" applyAlignment="1">
      <alignment horizontal="right"/>
      <protection/>
    </xf>
    <xf numFmtId="3" fontId="6" fillId="0" borderId="0" xfId="56" applyNumberFormat="1" applyFont="1" applyFill="1" applyAlignment="1">
      <alignment horizontal="center"/>
      <protection/>
    </xf>
    <xf numFmtId="3" fontId="35" fillId="0" borderId="18" xfId="56" applyNumberFormat="1" applyFont="1" applyFill="1" applyBorder="1" applyAlignment="1">
      <alignment horizontal="center" vertical="top"/>
      <protection/>
    </xf>
    <xf numFmtId="3" fontId="13" fillId="0" borderId="0" xfId="56" applyNumberFormat="1" applyFont="1" applyFill="1" applyBorder="1" applyAlignment="1">
      <alignment horizontal="center" vertical="top"/>
      <protection/>
    </xf>
    <xf numFmtId="3" fontId="16" fillId="0" borderId="0" xfId="56" applyNumberFormat="1" applyFont="1" applyFill="1" applyBorder="1" applyAlignment="1">
      <alignment vertical="top"/>
      <protection/>
    </xf>
    <xf numFmtId="3" fontId="16" fillId="0" borderId="0" xfId="56" applyNumberFormat="1" applyFont="1" applyFill="1" applyBorder="1" applyAlignment="1">
      <alignment horizontal="right" vertical="top"/>
      <protection/>
    </xf>
    <xf numFmtId="3" fontId="35" fillId="0" borderId="0" xfId="56" applyNumberFormat="1" applyFont="1" applyFill="1" applyAlignment="1">
      <alignment horizontal="center" vertical="top"/>
      <protection/>
    </xf>
    <xf numFmtId="3" fontId="16" fillId="0" borderId="0" xfId="56" applyNumberFormat="1" applyFont="1" applyFill="1" applyAlignment="1">
      <alignment horizontal="center" vertical="top"/>
      <protection/>
    </xf>
    <xf numFmtId="3" fontId="35" fillId="0" borderId="0" xfId="56" applyNumberFormat="1" applyFont="1" applyFill="1" applyBorder="1" applyAlignment="1">
      <alignment horizontal="right" vertical="top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3" fontId="7" fillId="0" borderId="0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15" fillId="0" borderId="0" xfId="0" applyFont="1" applyFill="1" applyAlignment="1">
      <alignment vertical="top"/>
    </xf>
    <xf numFmtId="0" fontId="40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3" fontId="15" fillId="0" borderId="0" xfId="0" applyNumberFormat="1" applyFont="1" applyFill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3" fontId="15" fillId="0" borderId="28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top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15" fillId="0" borderId="2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0" fontId="15" fillId="0" borderId="0" xfId="0" applyFont="1" applyFill="1" applyAlignment="1">
      <alignment wrapText="1"/>
    </xf>
    <xf numFmtId="0" fontId="15" fillId="0" borderId="28" xfId="0" applyFont="1" applyFill="1" applyBorder="1" applyAlignment="1">
      <alignment horizontal="right" vertical="center" wrapText="1"/>
    </xf>
    <xf numFmtId="3" fontId="41" fillId="0" borderId="0" xfId="65" applyNumberFormat="1" applyFont="1" applyFill="1" applyBorder="1" applyAlignment="1">
      <alignment/>
      <protection/>
    </xf>
    <xf numFmtId="0" fontId="37" fillId="0" borderId="0" xfId="57" applyFont="1" applyFill="1" applyBorder="1" applyAlignment="1">
      <alignment vertical="center" wrapText="1"/>
      <protection/>
    </xf>
    <xf numFmtId="3" fontId="9" fillId="0" borderId="22" xfId="56" applyNumberFormat="1" applyFont="1" applyBorder="1">
      <alignment/>
      <protection/>
    </xf>
    <xf numFmtId="3" fontId="10" fillId="0" borderId="0" xfId="56" applyNumberFormat="1" applyFont="1" applyAlignment="1">
      <alignment horizontal="center" vertical="top"/>
      <protection/>
    </xf>
    <xf numFmtId="0" fontId="6" fillId="0" borderId="3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 vertical="top"/>
    </xf>
    <xf numFmtId="3" fontId="15" fillId="0" borderId="1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Alignment="1">
      <alignment/>
    </xf>
    <xf numFmtId="3" fontId="5" fillId="0" borderId="19" xfId="0" applyNumberFormat="1" applyFont="1" applyFill="1" applyBorder="1" applyAlignment="1">
      <alignment vertical="top"/>
    </xf>
    <xf numFmtId="3" fontId="8" fillId="0" borderId="19" xfId="56" applyNumberFormat="1" applyFont="1" applyFill="1" applyBorder="1" applyAlignment="1">
      <alignment horizontal="right"/>
      <protection/>
    </xf>
    <xf numFmtId="3" fontId="16" fillId="0" borderId="19" xfId="56" applyNumberFormat="1" applyFont="1" applyFill="1" applyBorder="1" applyAlignment="1">
      <alignment horizontal="right"/>
      <protection/>
    </xf>
    <xf numFmtId="3" fontId="9" fillId="0" borderId="19" xfId="56" applyNumberFormat="1" applyFont="1" applyFill="1" applyBorder="1" applyAlignment="1">
      <alignment horizontal="right"/>
      <protection/>
    </xf>
    <xf numFmtId="3" fontId="7" fillId="0" borderId="19" xfId="56" applyNumberFormat="1" applyFont="1" applyFill="1" applyBorder="1" applyAlignment="1">
      <alignment horizontal="right"/>
      <protection/>
    </xf>
    <xf numFmtId="3" fontId="15" fillId="0" borderId="19" xfId="56" applyNumberFormat="1" applyFont="1" applyFill="1" applyBorder="1" applyAlignment="1">
      <alignment horizontal="right"/>
      <protection/>
    </xf>
    <xf numFmtId="3" fontId="6" fillId="0" borderId="19" xfId="56" applyNumberFormat="1" applyFont="1" applyFill="1" applyBorder="1" applyAlignment="1">
      <alignment horizontal="right"/>
      <protection/>
    </xf>
    <xf numFmtId="3" fontId="9" fillId="0" borderId="19" xfId="56" applyNumberFormat="1" applyFont="1" applyFill="1" applyBorder="1" applyAlignment="1">
      <alignment horizontal="right" vertical="top"/>
      <protection/>
    </xf>
    <xf numFmtId="3" fontId="8" fillId="0" borderId="19" xfId="56" applyNumberFormat="1" applyFont="1" applyFill="1" applyBorder="1" applyAlignment="1">
      <alignment horizontal="right" vertical="top"/>
      <protection/>
    </xf>
    <xf numFmtId="3" fontId="16" fillId="0" borderId="19" xfId="56" applyNumberFormat="1" applyFont="1" applyFill="1" applyBorder="1" applyAlignment="1">
      <alignment horizontal="right" vertical="top"/>
      <protection/>
    </xf>
    <xf numFmtId="0" fontId="6" fillId="0" borderId="36" xfId="0" applyFont="1" applyFill="1" applyBorder="1" applyAlignment="1">
      <alignment horizontal="center" vertical="center" wrapText="1"/>
    </xf>
    <xf numFmtId="3" fontId="7" fillId="0" borderId="0" xfId="64" applyNumberFormat="1" applyFont="1" applyFill="1">
      <alignment/>
      <protection/>
    </xf>
    <xf numFmtId="3" fontId="7" fillId="0" borderId="26" xfId="64" applyNumberFormat="1" applyFont="1" applyFill="1" applyBorder="1">
      <alignment/>
      <protection/>
    </xf>
    <xf numFmtId="0" fontId="41" fillId="0" borderId="0" xfId="64" applyFont="1" applyFill="1" applyAlignment="1">
      <alignment wrapText="1"/>
      <protection/>
    </xf>
    <xf numFmtId="3" fontId="15" fillId="0" borderId="0" xfId="64" applyNumberFormat="1" applyFont="1" applyFill="1">
      <alignment/>
      <protection/>
    </xf>
    <xf numFmtId="0" fontId="39" fillId="0" borderId="0" xfId="0" applyFont="1" applyFill="1" applyAlignment="1">
      <alignment horizontal="center" wrapText="1"/>
    </xf>
    <xf numFmtId="3" fontId="3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15" fillId="0" borderId="0" xfId="0" applyFont="1" applyFill="1" applyAlignment="1">
      <alignment horizontal="right" vertical="top" wrapText="1"/>
    </xf>
    <xf numFmtId="0" fontId="7" fillId="0" borderId="0" xfId="64" applyFont="1" applyFill="1" applyAlignment="1">
      <alignment horizontal="left" wrapText="1" indent="2"/>
      <protection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3" fontId="15" fillId="0" borderId="0" xfId="64" applyNumberFormat="1" applyFont="1" applyFill="1" applyAlignment="1">
      <alignment vertical="top"/>
      <protection/>
    </xf>
    <xf numFmtId="0" fontId="7" fillId="0" borderId="0" xfId="64" applyFont="1" applyFill="1" applyAlignment="1">
      <alignment horizontal="left" vertical="top" wrapText="1"/>
      <protection/>
    </xf>
    <xf numFmtId="0" fontId="6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wrapText="1"/>
    </xf>
    <xf numFmtId="0" fontId="43" fillId="0" borderId="0" xfId="63" applyNumberFormat="1" applyFont="1" applyFill="1" applyBorder="1" applyAlignment="1">
      <alignment wrapText="1"/>
      <protection/>
    </xf>
    <xf numFmtId="3" fontId="14" fillId="0" borderId="0" xfId="63" applyNumberFormat="1" applyFont="1" applyFill="1" applyBorder="1" applyAlignment="1">
      <alignment vertical="center" wrapText="1"/>
      <protection/>
    </xf>
    <xf numFmtId="3" fontId="14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3" fontId="15" fillId="0" borderId="0" xfId="56" applyNumberFormat="1" applyFont="1" applyFill="1" applyBorder="1">
      <alignment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7" fillId="0" borderId="0" xfId="64" applyNumberFormat="1" applyFont="1" applyFill="1" applyAlignment="1">
      <alignment vertical="top"/>
      <protection/>
    </xf>
    <xf numFmtId="3" fontId="14" fillId="0" borderId="0" xfId="0" applyNumberFormat="1" applyFont="1" applyFill="1" applyBorder="1" applyAlignment="1">
      <alignment/>
    </xf>
    <xf numFmtId="3" fontId="14" fillId="0" borderId="0" xfId="63" applyNumberFormat="1" applyFont="1" applyFill="1" applyBorder="1">
      <alignment/>
      <protection/>
    </xf>
    <xf numFmtId="3" fontId="44" fillId="0" borderId="18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19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44" fillId="0" borderId="18" xfId="0" applyNumberFormat="1" applyFont="1" applyFill="1" applyBorder="1" applyAlignment="1">
      <alignment vertical="top"/>
    </xf>
    <xf numFmtId="3" fontId="44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top"/>
    </xf>
    <xf numFmtId="3" fontId="14" fillId="0" borderId="19" xfId="0" applyNumberFormat="1" applyFont="1" applyFill="1" applyBorder="1" applyAlignment="1">
      <alignment vertical="top"/>
    </xf>
    <xf numFmtId="3" fontId="44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5" xfId="56" applyNumberFormat="1" applyFont="1" applyFill="1" applyBorder="1" applyAlignment="1">
      <alignment horizontal="center" vertical="center" textRotation="90" wrapText="1"/>
      <protection/>
    </xf>
    <xf numFmtId="3" fontId="5" fillId="0" borderId="11" xfId="56" applyNumberFormat="1" applyFont="1" applyFill="1" applyBorder="1" applyAlignment="1">
      <alignment horizontal="center" vertical="center" wrapText="1"/>
      <protection/>
    </xf>
    <xf numFmtId="3" fontId="5" fillId="0" borderId="15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>
      <alignment/>
      <protection/>
    </xf>
    <xf numFmtId="3" fontId="5" fillId="0" borderId="0" xfId="56" applyNumberFormat="1" applyFont="1" applyFill="1">
      <alignment/>
      <protection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/>
    </xf>
    <xf numFmtId="3" fontId="11" fillId="0" borderId="4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4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49" fontId="11" fillId="0" borderId="18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4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 indent="2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indent="2"/>
    </xf>
    <xf numFmtId="3" fontId="5" fillId="0" borderId="26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 indent="2"/>
    </xf>
    <xf numFmtId="0" fontId="11" fillId="0" borderId="0" xfId="0" applyFont="1" applyFill="1" applyAlignment="1">
      <alignment vertical="center"/>
    </xf>
    <xf numFmtId="49" fontId="5" fillId="0" borderId="18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38" fillId="0" borderId="18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38" fillId="0" borderId="0" xfId="63" applyNumberFormat="1" applyFont="1" applyFill="1" applyBorder="1" applyAlignment="1">
      <alignment/>
      <protection/>
    </xf>
    <xf numFmtId="3" fontId="38" fillId="0" borderId="0" xfId="0" applyNumberFormat="1" applyFont="1" applyFill="1" applyBorder="1" applyAlignment="1">
      <alignment/>
    </xf>
    <xf numFmtId="3" fontId="38" fillId="0" borderId="19" xfId="0" applyNumberFormat="1" applyFont="1" applyFill="1" applyBorder="1" applyAlignment="1">
      <alignment/>
    </xf>
    <xf numFmtId="3" fontId="38" fillId="0" borderId="0" xfId="0" applyNumberFormat="1" applyFont="1" applyFill="1" applyAlignment="1">
      <alignment/>
    </xf>
    <xf numFmtId="3" fontId="43" fillId="0" borderId="0" xfId="63" applyNumberFormat="1" applyFont="1" applyFill="1" applyBorder="1" applyAlignment="1">
      <alignment vertical="center" wrapText="1"/>
      <protection/>
    </xf>
    <xf numFmtId="0" fontId="5" fillId="0" borderId="0" xfId="65" applyFont="1" applyFill="1" applyBorder="1" applyAlignment="1">
      <alignment wrapText="1"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 applyBorder="1" applyAlignment="1">
      <alignment horizontal="center" wrapText="1"/>
      <protection/>
    </xf>
    <xf numFmtId="0" fontId="7" fillId="0" borderId="0" xfId="65" applyFont="1" applyFill="1" applyBorder="1">
      <alignment/>
      <protection/>
    </xf>
    <xf numFmtId="0" fontId="7" fillId="0" borderId="0" xfId="65" applyFont="1" applyFill="1" applyBorder="1" applyAlignment="1">
      <alignment vertical="center"/>
      <protection/>
    </xf>
    <xf numFmtId="0" fontId="41" fillId="0" borderId="0" xfId="65" applyFont="1" applyFill="1" applyBorder="1" applyAlignment="1">
      <alignment/>
      <protection/>
    </xf>
    <xf numFmtId="0" fontId="7" fillId="0" borderId="0" xfId="65" applyFont="1" applyFill="1" applyBorder="1" applyAlignment="1">
      <alignment/>
      <protection/>
    </xf>
    <xf numFmtId="3" fontId="7" fillId="0" borderId="0" xfId="65" applyNumberFormat="1" applyFont="1" applyFill="1" applyBorder="1" applyAlignment="1">
      <alignment vertical="top"/>
      <protection/>
    </xf>
    <xf numFmtId="0" fontId="7" fillId="0" borderId="0" xfId="65" applyFont="1" applyFill="1" applyBorder="1" applyAlignment="1">
      <alignment vertical="top"/>
      <protection/>
    </xf>
    <xf numFmtId="0" fontId="6" fillId="0" borderId="0" xfId="65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horizontal="left" wrapText="1"/>
      <protection/>
    </xf>
    <xf numFmtId="3" fontId="7" fillId="0" borderId="26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 horizontal="center"/>
    </xf>
    <xf numFmtId="3" fontId="8" fillId="0" borderId="0" xfId="56" applyNumberFormat="1" applyFont="1" applyFill="1" applyBorder="1" applyAlignment="1">
      <alignment horizontal="center" vertical="top"/>
      <protection/>
    </xf>
    <xf numFmtId="3" fontId="8" fillId="0" borderId="0" xfId="56" applyNumberFormat="1" applyFont="1" applyFill="1" applyBorder="1" applyAlignment="1">
      <alignment horizontal="left" wrapText="1" indent="3"/>
      <protection/>
    </xf>
    <xf numFmtId="0" fontId="7" fillId="0" borderId="0" xfId="64" applyFont="1" applyFill="1" applyAlignment="1">
      <alignment horizontal="left" vertical="top" wrapText="1" indent="2"/>
      <protection/>
    </xf>
    <xf numFmtId="3" fontId="43" fillId="0" borderId="0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/>
    </xf>
    <xf numFmtId="3" fontId="5" fillId="0" borderId="0" xfId="63" applyNumberFormat="1" applyFont="1" applyFill="1" applyBorder="1" applyAlignment="1">
      <alignment horizontal="left"/>
      <protection/>
    </xf>
    <xf numFmtId="3" fontId="5" fillId="0" borderId="18" xfId="0" applyNumberFormat="1" applyFont="1" applyFill="1" applyBorder="1" applyAlignment="1">
      <alignment horizontal="center"/>
    </xf>
    <xf numFmtId="0" fontId="46" fillId="0" borderId="0" xfId="64" applyFont="1" applyFill="1" applyAlignment="1">
      <alignment horizontal="left" wrapText="1" indent="2"/>
      <protection/>
    </xf>
    <xf numFmtId="0" fontId="6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 wrapText="1"/>
    </xf>
    <xf numFmtId="0" fontId="8" fillId="0" borderId="0" xfId="65" applyFont="1" applyFill="1" applyBorder="1" applyAlignment="1">
      <alignment horizontal="left" vertical="top" wrapText="1"/>
      <protection/>
    </xf>
    <xf numFmtId="3" fontId="8" fillId="0" borderId="0" xfId="65" applyNumberFormat="1" applyFont="1" applyFill="1" applyBorder="1" applyAlignment="1">
      <alignment horizontal="right" vertical="top" wrapText="1"/>
      <protection/>
    </xf>
    <xf numFmtId="3" fontId="7" fillId="0" borderId="26" xfId="0" applyNumberFormat="1" applyFont="1" applyFill="1" applyBorder="1" applyAlignment="1">
      <alignment/>
    </xf>
    <xf numFmtId="3" fontId="14" fillId="0" borderId="0" xfId="63" applyNumberFormat="1" applyFont="1" applyFill="1" applyBorder="1" applyAlignment="1">
      <alignment vertical="center"/>
      <protection/>
    </xf>
    <xf numFmtId="3" fontId="5" fillId="0" borderId="0" xfId="0" applyNumberFormat="1" applyFont="1" applyFill="1" applyAlignment="1">
      <alignment horizontal="center" vertical="top"/>
    </xf>
    <xf numFmtId="3" fontId="11" fillId="0" borderId="17" xfId="0" applyNumberFormat="1" applyFont="1" applyFill="1" applyBorder="1" applyAlignment="1">
      <alignment horizontal="left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 wrapText="1"/>
    </xf>
    <xf numFmtId="3" fontId="34" fillId="0" borderId="48" xfId="0" applyNumberFormat="1" applyFont="1" applyFill="1" applyBorder="1" applyAlignment="1">
      <alignment horizontal="center" vertical="center" wrapText="1"/>
    </xf>
    <xf numFmtId="3" fontId="10" fillId="0" borderId="49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top"/>
    </xf>
    <xf numFmtId="3" fontId="12" fillId="0" borderId="18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0" xfId="63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/>
    </xf>
    <xf numFmtId="3" fontId="5" fillId="0" borderId="0" xfId="63" applyNumberFormat="1" applyFont="1" applyFill="1" applyBorder="1" applyAlignment="1">
      <alignment horizontal="right"/>
      <protection/>
    </xf>
    <xf numFmtId="3" fontId="12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horizontal="center" vertical="top"/>
    </xf>
    <xf numFmtId="3" fontId="14" fillId="0" borderId="0" xfId="0" applyNumberFormat="1" applyFont="1" applyFill="1" applyBorder="1" applyAlignment="1">
      <alignment vertical="center" wrapText="1"/>
    </xf>
    <xf numFmtId="3" fontId="16" fillId="0" borderId="0" xfId="56" applyNumberFormat="1" applyFont="1" applyFill="1" applyBorder="1" applyAlignment="1">
      <alignment horizontal="center"/>
      <protection/>
    </xf>
    <xf numFmtId="3" fontId="39" fillId="0" borderId="0" xfId="56" applyNumberFormat="1" applyFont="1" applyFill="1">
      <alignment/>
      <protection/>
    </xf>
    <xf numFmtId="3" fontId="39" fillId="0" borderId="0" xfId="56" applyNumberFormat="1" applyFont="1" applyFill="1" applyAlignment="1">
      <alignment vertical="center"/>
      <protection/>
    </xf>
    <xf numFmtId="3" fontId="39" fillId="0" borderId="0" xfId="56" applyNumberFormat="1" applyFont="1" applyFill="1" applyAlignment="1">
      <alignment horizontal="center"/>
      <protection/>
    </xf>
    <xf numFmtId="3" fontId="45" fillId="0" borderId="0" xfId="56" applyNumberFormat="1" applyFont="1" applyFill="1" applyAlignment="1">
      <alignment horizontal="center" vertical="center"/>
      <protection/>
    </xf>
    <xf numFmtId="3" fontId="39" fillId="0" borderId="0" xfId="56" applyNumberFormat="1" applyFont="1" applyFill="1" applyAlignment="1">
      <alignment horizontal="center" vertical="top"/>
      <protection/>
    </xf>
    <xf numFmtId="3" fontId="45" fillId="0" borderId="0" xfId="56" applyNumberFormat="1" applyFont="1" applyFill="1">
      <alignment/>
      <protection/>
    </xf>
    <xf numFmtId="3" fontId="16" fillId="0" borderId="0" xfId="56" applyNumberFormat="1" applyFont="1" applyFill="1" applyBorder="1" applyAlignment="1">
      <alignment vertical="center"/>
      <protection/>
    </xf>
    <xf numFmtId="3" fontId="16" fillId="0" borderId="0" xfId="56" applyNumberFormat="1" applyFont="1" applyFill="1" applyBorder="1" applyAlignment="1">
      <alignment horizontal="right" vertical="center"/>
      <protection/>
    </xf>
    <xf numFmtId="0" fontId="7" fillId="0" borderId="18" xfId="65" applyFont="1" applyFill="1" applyBorder="1" applyAlignment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65" applyFont="1" applyFill="1" applyBorder="1" applyAlignment="1">
      <alignment horizontal="center" vertical="center"/>
      <protection/>
    </xf>
    <xf numFmtId="3" fontId="15" fillId="0" borderId="0" xfId="64" applyNumberFormat="1" applyFont="1" applyFill="1" applyBorder="1">
      <alignment/>
      <protection/>
    </xf>
    <xf numFmtId="0" fontId="7" fillId="0" borderId="0" xfId="65" applyFont="1" applyFill="1" applyBorder="1" applyAlignment="1">
      <alignment horizontal="left" wrapText="1"/>
      <protection/>
    </xf>
    <xf numFmtId="0" fontId="40" fillId="0" borderId="0" xfId="0" applyFont="1" applyFill="1" applyAlignment="1">
      <alignment vertical="top" wrapText="1"/>
    </xf>
    <xf numFmtId="3" fontId="7" fillId="0" borderId="0" xfId="64" applyNumberFormat="1" applyFont="1" applyFill="1" applyBorder="1" applyAlignment="1">
      <alignment vertical="top"/>
      <protection/>
    </xf>
    <xf numFmtId="3" fontId="6" fillId="0" borderId="0" xfId="65" applyNumberFormat="1" applyFont="1" applyFill="1" applyBorder="1" applyAlignment="1">
      <alignment vertical="center"/>
      <protection/>
    </xf>
    <xf numFmtId="0" fontId="41" fillId="0" borderId="0" xfId="64" applyFont="1" applyFill="1" applyAlignment="1">
      <alignment horizontal="left" wrapText="1"/>
      <protection/>
    </xf>
    <xf numFmtId="3" fontId="15" fillId="0" borderId="0" xfId="65" applyNumberFormat="1" applyFont="1" applyFill="1" applyBorder="1">
      <alignment/>
      <protection/>
    </xf>
    <xf numFmtId="3" fontId="47" fillId="0" borderId="16" xfId="0" applyNumberFormat="1" applyFont="1" applyFill="1" applyBorder="1" applyAlignment="1">
      <alignment horizontal="center"/>
    </xf>
    <xf numFmtId="3" fontId="48" fillId="0" borderId="17" xfId="0" applyNumberFormat="1" applyFont="1" applyFill="1" applyBorder="1" applyAlignment="1">
      <alignment/>
    </xf>
    <xf numFmtId="3" fontId="49" fillId="0" borderId="17" xfId="0" applyNumberFormat="1" applyFont="1" applyFill="1" applyBorder="1" applyAlignment="1">
      <alignment/>
    </xf>
    <xf numFmtId="3" fontId="48" fillId="0" borderId="22" xfId="0" applyNumberFormat="1" applyFont="1" applyFill="1" applyBorder="1" applyAlignment="1">
      <alignment/>
    </xf>
    <xf numFmtId="3" fontId="47" fillId="0" borderId="18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left" vertical="center"/>
    </xf>
    <xf numFmtId="3" fontId="47" fillId="0" borderId="0" xfId="63" applyNumberFormat="1" applyFont="1" applyFill="1" applyBorder="1" applyAlignment="1">
      <alignment vertical="center"/>
      <protection/>
    </xf>
    <xf numFmtId="3" fontId="47" fillId="0" borderId="0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3" fontId="47" fillId="0" borderId="19" xfId="0" applyNumberFormat="1" applyFont="1" applyFill="1" applyBorder="1" applyAlignment="1">
      <alignment vertical="center"/>
    </xf>
    <xf numFmtId="3" fontId="50" fillId="0" borderId="0" xfId="63" applyNumberFormat="1" applyFont="1" applyFill="1" applyBorder="1" applyAlignment="1">
      <alignment vertical="center"/>
      <protection/>
    </xf>
    <xf numFmtId="3" fontId="50" fillId="0" borderId="19" xfId="0" applyNumberFormat="1" applyFont="1" applyFill="1" applyBorder="1" applyAlignment="1">
      <alignment vertical="center"/>
    </xf>
    <xf numFmtId="3" fontId="47" fillId="0" borderId="27" xfId="0" applyNumberFormat="1" applyFont="1" applyFill="1" applyBorder="1" applyAlignment="1">
      <alignment horizontal="center" vertical="top"/>
    </xf>
    <xf numFmtId="3" fontId="48" fillId="0" borderId="13" xfId="0" applyNumberFormat="1" applyFont="1" applyFill="1" applyBorder="1" applyAlignment="1">
      <alignment horizontal="left" vertical="top"/>
    </xf>
    <xf numFmtId="3" fontId="48" fillId="0" borderId="13" xfId="63" applyNumberFormat="1" applyFont="1" applyFill="1" applyBorder="1" applyAlignment="1">
      <alignment vertical="top"/>
      <protection/>
    </xf>
    <xf numFmtId="3" fontId="48" fillId="0" borderId="13" xfId="0" applyNumberFormat="1" applyFont="1" applyFill="1" applyBorder="1" applyAlignment="1">
      <alignment vertical="top"/>
    </xf>
    <xf numFmtId="3" fontId="48" fillId="0" borderId="23" xfId="0" applyNumberFormat="1" applyFont="1" applyFill="1" applyBorder="1" applyAlignment="1">
      <alignment vertical="top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3" fontId="39" fillId="0" borderId="32" xfId="0" applyNumberFormat="1" applyFont="1" applyFill="1" applyBorder="1" applyAlignment="1">
      <alignment horizontal="center" vertical="top"/>
    </xf>
    <xf numFmtId="0" fontId="7" fillId="0" borderId="0" xfId="65" applyFont="1" applyFill="1" applyBorder="1" applyAlignment="1">
      <alignment horizontal="center"/>
      <protection/>
    </xf>
    <xf numFmtId="0" fontId="7" fillId="0" borderId="0" xfId="65" applyFont="1" applyFill="1" applyBorder="1" applyAlignment="1">
      <alignment horizontal="center" wrapText="1"/>
      <protection/>
    </xf>
    <xf numFmtId="3" fontId="7" fillId="0" borderId="0" xfId="65" applyNumberFormat="1" applyFont="1" applyFill="1" applyBorder="1" applyAlignment="1">
      <alignment horizontal="center"/>
      <protection/>
    </xf>
    <xf numFmtId="3" fontId="6" fillId="0" borderId="52" xfId="65" applyNumberFormat="1" applyFont="1" applyFill="1" applyBorder="1" applyAlignment="1">
      <alignment horizontal="center" vertical="center" wrapText="1"/>
      <protection/>
    </xf>
    <xf numFmtId="3" fontId="6" fillId="0" borderId="53" xfId="65" applyNumberFormat="1" applyFont="1" applyFill="1" applyBorder="1" applyAlignment="1">
      <alignment horizontal="center" vertical="center" wrapText="1"/>
      <protection/>
    </xf>
    <xf numFmtId="0" fontId="7" fillId="0" borderId="18" xfId="65" applyFont="1" applyFill="1" applyBorder="1" applyAlignment="1">
      <alignment wrapText="1"/>
      <protection/>
    </xf>
    <xf numFmtId="3" fontId="7" fillId="0" borderId="19" xfId="65" applyNumberFormat="1" applyFont="1" applyFill="1" applyBorder="1">
      <alignment/>
      <protection/>
    </xf>
    <xf numFmtId="0" fontId="15" fillId="0" borderId="18" xfId="65" applyFont="1" applyFill="1" applyBorder="1" applyAlignment="1">
      <alignment wrapText="1"/>
      <protection/>
    </xf>
    <xf numFmtId="3" fontId="15" fillId="0" borderId="19" xfId="65" applyNumberFormat="1" applyFont="1" applyFill="1" applyBorder="1">
      <alignment/>
      <protection/>
    </xf>
    <xf numFmtId="0" fontId="15" fillId="0" borderId="0" xfId="65" applyFont="1" applyFill="1" applyBorder="1">
      <alignment/>
      <protection/>
    </xf>
    <xf numFmtId="0" fontId="6" fillId="0" borderId="18" xfId="65" applyFont="1" applyFill="1" applyBorder="1" applyAlignment="1">
      <alignment wrapText="1"/>
      <protection/>
    </xf>
    <xf numFmtId="3" fontId="6" fillId="0" borderId="0" xfId="65" applyNumberFormat="1" applyFont="1" applyFill="1" applyBorder="1">
      <alignment/>
      <protection/>
    </xf>
    <xf numFmtId="3" fontId="6" fillId="0" borderId="19" xfId="65" applyNumberFormat="1" applyFont="1" applyFill="1" applyBorder="1">
      <alignment/>
      <protection/>
    </xf>
    <xf numFmtId="0" fontId="6" fillId="0" borderId="0" xfId="65" applyFont="1" applyFill="1" applyBorder="1">
      <alignment/>
      <protection/>
    </xf>
    <xf numFmtId="0" fontId="15" fillId="0" borderId="18" xfId="65" applyFont="1" applyFill="1" applyBorder="1" applyAlignment="1">
      <alignment vertical="top" wrapText="1"/>
      <protection/>
    </xf>
    <xf numFmtId="0" fontId="7" fillId="0" borderId="18" xfId="65" applyFont="1" applyFill="1" applyBorder="1" applyAlignment="1">
      <alignment horizontal="right" wrapText="1"/>
      <protection/>
    </xf>
    <xf numFmtId="0" fontId="6" fillId="0" borderId="18" xfId="65" applyFont="1" applyFill="1" applyBorder="1" applyAlignment="1">
      <alignment vertical="top" wrapText="1"/>
      <protection/>
    </xf>
    <xf numFmtId="3" fontId="6" fillId="0" borderId="0" xfId="65" applyNumberFormat="1" applyFont="1" applyFill="1" applyBorder="1" applyAlignment="1">
      <alignment vertical="top"/>
      <protection/>
    </xf>
    <xf numFmtId="3" fontId="6" fillId="0" borderId="19" xfId="65" applyNumberFormat="1" applyFont="1" applyFill="1" applyBorder="1" applyAlignment="1">
      <alignment vertical="top"/>
      <protection/>
    </xf>
    <xf numFmtId="0" fontId="6" fillId="0" borderId="0" xfId="65" applyFont="1" applyFill="1" applyBorder="1" applyAlignment="1">
      <alignment vertical="top"/>
      <protection/>
    </xf>
    <xf numFmtId="0" fontId="36" fillId="0" borderId="0" xfId="65" applyFont="1" applyFill="1" applyBorder="1">
      <alignment/>
      <protection/>
    </xf>
    <xf numFmtId="3" fontId="15" fillId="0" borderId="0" xfId="65" applyNumberFormat="1" applyFont="1" applyFill="1" applyBorder="1" applyAlignment="1">
      <alignment vertical="top"/>
      <protection/>
    </xf>
    <xf numFmtId="3" fontId="15" fillId="0" borderId="19" xfId="65" applyNumberFormat="1" applyFont="1" applyFill="1" applyBorder="1" applyAlignment="1">
      <alignment vertical="top"/>
      <protection/>
    </xf>
    <xf numFmtId="0" fontId="36" fillId="0" borderId="0" xfId="65" applyFont="1" applyFill="1" applyBorder="1" applyAlignment="1">
      <alignment vertical="top"/>
      <protection/>
    </xf>
    <xf numFmtId="0" fontId="6" fillId="0" borderId="0" xfId="65" applyFont="1" applyFill="1" applyBorder="1" applyAlignment="1">
      <alignment/>
      <protection/>
    </xf>
    <xf numFmtId="0" fontId="7" fillId="0" borderId="0" xfId="65" applyFont="1" applyFill="1" applyBorder="1" applyAlignment="1">
      <alignment horizontal="right" wrapText="1"/>
      <protection/>
    </xf>
    <xf numFmtId="0" fontId="7" fillId="0" borderId="19" xfId="65" applyFont="1" applyFill="1" applyBorder="1" applyAlignment="1">
      <alignment horizontal="right" wrapText="1"/>
      <protection/>
    </xf>
    <xf numFmtId="3" fontId="7" fillId="0" borderId="19" xfId="65" applyNumberFormat="1" applyFont="1" applyFill="1" applyBorder="1" applyAlignment="1">
      <alignment vertical="top"/>
      <protection/>
    </xf>
    <xf numFmtId="0" fontId="7" fillId="0" borderId="18" xfId="65" applyFont="1" applyFill="1" applyBorder="1" applyAlignment="1">
      <alignment vertical="top" wrapText="1"/>
      <protection/>
    </xf>
    <xf numFmtId="0" fontId="15" fillId="0" borderId="0" xfId="65" applyFont="1" applyFill="1" applyBorder="1" applyAlignment="1">
      <alignment vertical="top"/>
      <protection/>
    </xf>
    <xf numFmtId="3" fontId="15" fillId="0" borderId="0" xfId="65" applyNumberFormat="1" applyFont="1" applyFill="1" applyBorder="1" applyAlignment="1">
      <alignment/>
      <protection/>
    </xf>
    <xf numFmtId="3" fontId="15" fillId="0" borderId="19" xfId="65" applyNumberFormat="1" applyFont="1" applyFill="1" applyBorder="1" applyAlignment="1">
      <alignment/>
      <protection/>
    </xf>
    <xf numFmtId="3" fontId="36" fillId="0" borderId="0" xfId="65" applyNumberFormat="1" applyFont="1" applyFill="1" applyBorder="1" applyAlignment="1">
      <alignment vertical="top"/>
      <protection/>
    </xf>
    <xf numFmtId="0" fontId="7" fillId="0" borderId="18" xfId="65" applyFont="1" applyFill="1" applyBorder="1" applyAlignment="1">
      <alignment vertical="center" wrapText="1"/>
      <protection/>
    </xf>
    <xf numFmtId="3" fontId="7" fillId="0" borderId="0" xfId="65" applyNumberFormat="1" applyFont="1" applyFill="1" applyBorder="1" applyAlignment="1">
      <alignment horizontal="right" vertical="center"/>
      <protection/>
    </xf>
    <xf numFmtId="3" fontId="7" fillId="0" borderId="19" xfId="65" applyNumberFormat="1" applyFont="1" applyFill="1" applyBorder="1" applyAlignment="1">
      <alignment horizontal="right" vertical="center"/>
      <protection/>
    </xf>
    <xf numFmtId="0" fontId="36" fillId="0" borderId="0" xfId="65" applyFont="1" applyFill="1" applyBorder="1" applyAlignment="1">
      <alignment vertical="center"/>
      <protection/>
    </xf>
    <xf numFmtId="0" fontId="15" fillId="0" borderId="18" xfId="65" applyFont="1" applyFill="1" applyBorder="1" applyAlignment="1">
      <alignment vertical="center" wrapText="1"/>
      <protection/>
    </xf>
    <xf numFmtId="3" fontId="15" fillId="0" borderId="0" xfId="65" applyNumberFormat="1" applyFont="1" applyFill="1" applyBorder="1" applyAlignment="1">
      <alignment horizontal="right" vertical="center"/>
      <protection/>
    </xf>
    <xf numFmtId="3" fontId="15" fillId="0" borderId="19" xfId="65" applyNumberFormat="1" applyFont="1" applyFill="1" applyBorder="1" applyAlignment="1">
      <alignment horizontal="right" vertical="center"/>
      <protection/>
    </xf>
    <xf numFmtId="0" fontId="6" fillId="0" borderId="27" xfId="65" applyFont="1" applyFill="1" applyBorder="1" applyAlignment="1">
      <alignment vertical="center" wrapText="1"/>
      <protection/>
    </xf>
    <xf numFmtId="3" fontId="36" fillId="0" borderId="13" xfId="65" applyNumberFormat="1" applyFont="1" applyFill="1" applyBorder="1" applyAlignment="1">
      <alignment horizontal="right" vertical="center"/>
      <protection/>
    </xf>
    <xf numFmtId="3" fontId="36" fillId="0" borderId="23" xfId="65" applyNumberFormat="1" applyFont="1" applyFill="1" applyBorder="1" applyAlignment="1">
      <alignment horizontal="right" vertical="center"/>
      <protection/>
    </xf>
    <xf numFmtId="3" fontId="36" fillId="0" borderId="0" xfId="65" applyNumberFormat="1" applyFont="1" applyFill="1" applyBorder="1" applyAlignment="1">
      <alignment vertical="center"/>
      <protection/>
    </xf>
    <xf numFmtId="0" fontId="51" fillId="0" borderId="0" xfId="65" applyFont="1" applyFill="1" applyBorder="1" applyAlignment="1">
      <alignment horizontal="center"/>
      <protection/>
    </xf>
    <xf numFmtId="0" fontId="51" fillId="0" borderId="0" xfId="65" applyFont="1" applyFill="1" applyBorder="1" applyAlignment="1">
      <alignment horizontal="center" vertical="center"/>
      <protection/>
    </xf>
    <xf numFmtId="0" fontId="51" fillId="0" borderId="0" xfId="65" applyFont="1" applyFill="1" applyBorder="1" applyAlignment="1">
      <alignment horizontal="center" vertical="top"/>
      <protection/>
    </xf>
    <xf numFmtId="3" fontId="7" fillId="0" borderId="26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top"/>
    </xf>
    <xf numFmtId="0" fontId="7" fillId="0" borderId="0" xfId="64" applyFont="1" applyFill="1" applyAlignment="1">
      <alignment wrapText="1"/>
      <protection/>
    </xf>
    <xf numFmtId="3" fontId="8" fillId="0" borderId="0" xfId="56" applyNumberFormat="1" applyFont="1" applyFill="1" applyBorder="1" applyAlignment="1">
      <alignment wrapText="1"/>
      <protection/>
    </xf>
    <xf numFmtId="0" fontId="7" fillId="0" borderId="0" xfId="64" applyFont="1" applyFill="1" applyAlignment="1">
      <alignment vertical="top" wrapText="1"/>
      <protection/>
    </xf>
    <xf numFmtId="3" fontId="36" fillId="0" borderId="0" xfId="0" applyNumberFormat="1" applyFont="1" applyFill="1" applyBorder="1" applyAlignment="1">
      <alignment/>
    </xf>
    <xf numFmtId="3" fontId="7" fillId="0" borderId="0" xfId="64" applyNumberFormat="1" applyFont="1" applyFill="1" applyBorder="1" applyAlignment="1">
      <alignment/>
      <protection/>
    </xf>
    <xf numFmtId="3" fontId="7" fillId="0" borderId="26" xfId="64" applyNumberFormat="1" applyFont="1" applyFill="1" applyBorder="1" applyAlignment="1">
      <alignment/>
      <protection/>
    </xf>
    <xf numFmtId="0" fontId="15" fillId="0" borderId="0" xfId="0" applyFont="1" applyFill="1" applyBorder="1" applyAlignment="1">
      <alignment/>
    </xf>
    <xf numFmtId="0" fontId="42" fillId="0" borderId="0" xfId="64" applyFont="1" applyFill="1" applyAlignment="1">
      <alignment horizontal="left" wrapText="1"/>
      <protection/>
    </xf>
    <xf numFmtId="3" fontId="15" fillId="0" borderId="0" xfId="64" applyNumberFormat="1" applyFont="1" applyFill="1" applyAlignment="1">
      <alignment/>
      <protection/>
    </xf>
    <xf numFmtId="0" fontId="41" fillId="0" borderId="0" xfId="0" applyFont="1" applyFill="1" applyBorder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15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 vertical="center"/>
    </xf>
    <xf numFmtId="3" fontId="12" fillId="0" borderId="0" xfId="63" applyNumberFormat="1" applyFont="1" applyFill="1" applyBorder="1" applyAlignment="1">
      <alignment vertical="center" wrapText="1"/>
      <protection/>
    </xf>
    <xf numFmtId="3" fontId="11" fillId="0" borderId="27" xfId="0" applyNumberFormat="1" applyFont="1" applyFill="1" applyBorder="1" applyAlignment="1">
      <alignment horizontal="center" vertical="top"/>
    </xf>
    <xf numFmtId="3" fontId="11" fillId="0" borderId="13" xfId="0" applyNumberFormat="1" applyFont="1" applyFill="1" applyBorder="1" applyAlignment="1">
      <alignment horizontal="center" vertical="top"/>
    </xf>
    <xf numFmtId="3" fontId="11" fillId="0" borderId="13" xfId="63" applyNumberFormat="1" applyFont="1" applyFill="1" applyBorder="1" applyAlignment="1">
      <alignment vertical="top"/>
      <protection/>
    </xf>
    <xf numFmtId="3" fontId="11" fillId="0" borderId="13" xfId="0" applyNumberFormat="1" applyFont="1" applyFill="1" applyBorder="1" applyAlignment="1">
      <alignment vertical="top"/>
    </xf>
    <xf numFmtId="3" fontId="13" fillId="0" borderId="13" xfId="0" applyNumberFormat="1" applyFont="1" applyFill="1" applyBorder="1" applyAlignment="1">
      <alignment vertical="top"/>
    </xf>
    <xf numFmtId="3" fontId="11" fillId="0" borderId="23" xfId="0" applyNumberFormat="1" applyFont="1" applyFill="1" applyBorder="1" applyAlignment="1">
      <alignment vertical="top"/>
    </xf>
    <xf numFmtId="3" fontId="39" fillId="0" borderId="0" xfId="0" applyNumberFormat="1" applyFont="1" applyFill="1" applyAlignment="1">
      <alignment horizontal="center" vertical="center"/>
    </xf>
    <xf numFmtId="3" fontId="44" fillId="0" borderId="18" xfId="56" applyNumberFormat="1" applyFont="1" applyFill="1" applyBorder="1" applyAlignment="1">
      <alignment horizontal="center" vertical="top"/>
      <protection/>
    </xf>
    <xf numFmtId="3" fontId="44" fillId="0" borderId="0" xfId="56" applyNumberFormat="1" applyFont="1" applyFill="1" applyBorder="1" applyAlignment="1">
      <alignment horizontal="center" vertical="top"/>
      <protection/>
    </xf>
    <xf numFmtId="3" fontId="14" fillId="0" borderId="0" xfId="56" applyNumberFormat="1" applyFont="1" applyFill="1" applyBorder="1" applyAlignment="1">
      <alignment vertical="top"/>
      <protection/>
    </xf>
    <xf numFmtId="3" fontId="14" fillId="0" borderId="0" xfId="56" applyNumberFormat="1" applyFont="1" applyFill="1" applyBorder="1" applyAlignment="1">
      <alignment horizontal="right" vertical="top"/>
      <protection/>
    </xf>
    <xf numFmtId="3" fontId="14" fillId="0" borderId="19" xfId="56" applyNumberFormat="1" applyFont="1" applyFill="1" applyBorder="1" applyAlignment="1">
      <alignment horizontal="right" vertical="top"/>
      <protection/>
    </xf>
    <xf numFmtId="3" fontId="44" fillId="0" borderId="0" xfId="56" applyNumberFormat="1" applyFont="1" applyFill="1" applyAlignment="1">
      <alignment horizontal="center" vertical="top"/>
      <protection/>
    </xf>
    <xf numFmtId="0" fontId="15" fillId="0" borderId="0" xfId="65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/>
    </xf>
    <xf numFmtId="3" fontId="7" fillId="0" borderId="26" xfId="63" applyNumberFormat="1" applyFont="1" applyFill="1" applyBorder="1" applyAlignment="1">
      <alignment horizontal="right" wrapText="1"/>
      <protection/>
    </xf>
    <xf numFmtId="3" fontId="16" fillId="0" borderId="19" xfId="56" applyNumberFormat="1" applyFont="1" applyFill="1" applyBorder="1" applyAlignment="1">
      <alignment horizontal="right" vertical="center"/>
      <protection/>
    </xf>
    <xf numFmtId="0" fontId="5" fillId="0" borderId="0" xfId="60" applyFont="1" applyAlignment="1">
      <alignment horizontal="center"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Fill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right"/>
      <protection/>
    </xf>
    <xf numFmtId="0" fontId="5" fillId="0" borderId="0" xfId="61" applyFont="1" applyAlignment="1">
      <alignment horizontal="center"/>
      <protection/>
    </xf>
    <xf numFmtId="3" fontId="5" fillId="0" borderId="0" xfId="61" applyNumberFormat="1" applyFont="1" applyAlignment="1">
      <alignment horizontal="center"/>
      <protection/>
    </xf>
    <xf numFmtId="3" fontId="5" fillId="0" borderId="0" xfId="61" applyNumberFormat="1" applyFont="1" applyFill="1" applyAlignment="1">
      <alignment horizontal="center"/>
      <protection/>
    </xf>
    <xf numFmtId="0" fontId="5" fillId="0" borderId="54" xfId="60" applyFont="1" applyBorder="1" applyAlignment="1">
      <alignment horizontal="right"/>
      <protection/>
    </xf>
    <xf numFmtId="0" fontId="5" fillId="0" borderId="21" xfId="60" applyFont="1" applyBorder="1" applyAlignment="1">
      <alignment horizontal="center"/>
      <protection/>
    </xf>
    <xf numFmtId="0" fontId="5" fillId="0" borderId="54" xfId="60" applyFont="1" applyBorder="1" applyAlignment="1">
      <alignment horizontal="center"/>
      <protection/>
    </xf>
    <xf numFmtId="3" fontId="5" fillId="0" borderId="54" xfId="60" applyNumberFormat="1" applyFont="1" applyBorder="1" applyAlignment="1">
      <alignment horizontal="center"/>
      <protection/>
    </xf>
    <xf numFmtId="0" fontId="5" fillId="0" borderId="55" xfId="60" applyFont="1" applyBorder="1" applyAlignment="1">
      <alignment horizontal="center"/>
      <protection/>
    </xf>
    <xf numFmtId="3" fontId="5" fillId="0" borderId="54" xfId="60" applyNumberFormat="1" applyFont="1" applyFill="1" applyBorder="1" applyAlignment="1">
      <alignment horizontal="center"/>
      <protection/>
    </xf>
    <xf numFmtId="3" fontId="5" fillId="0" borderId="55" xfId="60" applyNumberFormat="1" applyFont="1" applyBorder="1" applyAlignment="1">
      <alignment horizontal="center"/>
      <protection/>
    </xf>
    <xf numFmtId="0" fontId="5" fillId="0" borderId="56" xfId="60" applyFont="1" applyBorder="1" applyAlignment="1">
      <alignment horizontal="right"/>
      <protection/>
    </xf>
    <xf numFmtId="0" fontId="5" fillId="0" borderId="0" xfId="60" applyFont="1" applyBorder="1" applyAlignment="1">
      <alignment horizontal="center"/>
      <protection/>
    </xf>
    <xf numFmtId="0" fontId="5" fillId="0" borderId="56" xfId="60" applyFont="1" applyBorder="1" applyAlignment="1">
      <alignment horizontal="center"/>
      <protection/>
    </xf>
    <xf numFmtId="3" fontId="5" fillId="0" borderId="56" xfId="60" applyNumberFormat="1" applyFont="1" applyBorder="1" applyAlignment="1">
      <alignment horizontal="center"/>
      <protection/>
    </xf>
    <xf numFmtId="3" fontId="5" fillId="0" borderId="48" xfId="60" applyNumberFormat="1" applyFont="1" applyFill="1" applyBorder="1" applyAlignment="1">
      <alignment horizontal="center"/>
      <protection/>
    </xf>
    <xf numFmtId="3" fontId="5" fillId="0" borderId="48" xfId="60" applyNumberFormat="1" applyFont="1" applyBorder="1" applyAlignment="1">
      <alignment horizontal="center"/>
      <protection/>
    </xf>
    <xf numFmtId="169" fontId="5" fillId="0" borderId="56" xfId="60" applyNumberFormat="1" applyFont="1" applyBorder="1" applyAlignment="1">
      <alignment horizontal="center"/>
      <protection/>
    </xf>
    <xf numFmtId="14" fontId="5" fillId="0" borderId="56" xfId="60" applyNumberFormat="1" applyFont="1" applyFill="1" applyBorder="1" applyAlignment="1">
      <alignment horizontal="center"/>
      <protection/>
    </xf>
    <xf numFmtId="3" fontId="5" fillId="0" borderId="56" xfId="60" applyNumberFormat="1" applyFont="1" applyFill="1" applyBorder="1" applyAlignment="1">
      <alignment horizontal="center"/>
      <protection/>
    </xf>
    <xf numFmtId="49" fontId="5" fillId="0" borderId="48" xfId="60" applyNumberFormat="1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0" fontId="5" fillId="0" borderId="57" xfId="60" applyFont="1" applyBorder="1" applyAlignment="1">
      <alignment horizontal="right"/>
      <protection/>
    </xf>
    <xf numFmtId="0" fontId="5" fillId="0" borderId="26" xfId="60" applyFont="1" applyBorder="1" applyAlignment="1">
      <alignment horizontal="center"/>
      <protection/>
    </xf>
    <xf numFmtId="0" fontId="5" fillId="0" borderId="57" xfId="60" applyFont="1" applyBorder="1" applyAlignment="1">
      <alignment horizontal="center"/>
      <protection/>
    </xf>
    <xf numFmtId="3" fontId="5" fillId="0" borderId="57" xfId="60" applyNumberFormat="1" applyFont="1" applyBorder="1" applyAlignment="1">
      <alignment horizontal="center"/>
      <protection/>
    </xf>
    <xf numFmtId="0" fontId="5" fillId="0" borderId="58" xfId="60" applyFont="1" applyBorder="1" applyAlignment="1">
      <alignment horizontal="center"/>
      <protection/>
    </xf>
    <xf numFmtId="169" fontId="5" fillId="0" borderId="58" xfId="60" applyNumberFormat="1" applyFont="1" applyBorder="1" applyAlignment="1">
      <alignment horizontal="center"/>
      <protection/>
    </xf>
    <xf numFmtId="3" fontId="5" fillId="0" borderId="57" xfId="60" applyNumberFormat="1" applyFont="1" applyFill="1" applyBorder="1" applyAlignment="1">
      <alignment horizontal="center"/>
      <protection/>
    </xf>
    <xf numFmtId="3" fontId="5" fillId="0" borderId="58" xfId="60" applyNumberFormat="1" applyFont="1" applyFill="1" applyBorder="1" applyAlignment="1">
      <alignment horizont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14" fontId="5" fillId="0" borderId="0" xfId="60" applyNumberFormat="1" applyFont="1" applyAlignment="1">
      <alignment horizontal="center" vertical="center"/>
      <protection/>
    </xf>
    <xf numFmtId="3" fontId="5" fillId="0" borderId="0" xfId="60" applyNumberFormat="1" applyFont="1" applyAlignment="1">
      <alignment vertical="center"/>
      <protection/>
    </xf>
    <xf numFmtId="3" fontId="5" fillId="0" borderId="0" xfId="60" applyNumberFormat="1" applyFont="1" applyFill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5" fillId="0" borderId="0" xfId="60" applyNumberFormat="1" applyFont="1" applyAlignment="1">
      <alignment horizontal="right" vertical="center"/>
      <protection/>
    </xf>
    <xf numFmtId="3" fontId="5" fillId="0" borderId="0" xfId="62" applyNumberFormat="1" applyFont="1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center" vertical="center"/>
      <protection/>
    </xf>
    <xf numFmtId="14" fontId="5" fillId="0" borderId="0" xfId="60" applyNumberFormat="1" applyFont="1" applyFill="1" applyAlignment="1">
      <alignment horizontal="center" vertical="center"/>
      <protection/>
    </xf>
    <xf numFmtId="0" fontId="5" fillId="0" borderId="0" xfId="62" applyFont="1">
      <alignment/>
      <protection/>
    </xf>
    <xf numFmtId="0" fontId="11" fillId="0" borderId="28" xfId="60" applyFont="1" applyBorder="1" applyAlignment="1">
      <alignment horizontal="right" vertical="center"/>
      <protection/>
    </xf>
    <xf numFmtId="0" fontId="11" fillId="0" borderId="28" xfId="60" applyFont="1" applyBorder="1" applyAlignment="1">
      <alignment horizontal="center" vertical="center"/>
      <protection/>
    </xf>
    <xf numFmtId="3" fontId="11" fillId="0" borderId="28" xfId="60" applyNumberFormat="1" applyFont="1" applyBorder="1" applyAlignment="1">
      <alignment vertical="center"/>
      <protection/>
    </xf>
    <xf numFmtId="3" fontId="11" fillId="0" borderId="28" xfId="60" applyNumberFormat="1" applyFont="1" applyFill="1" applyBorder="1" applyAlignment="1">
      <alignment vertical="center"/>
      <protection/>
    </xf>
    <xf numFmtId="3" fontId="11" fillId="0" borderId="28" xfId="62" applyNumberFormat="1" applyFont="1" applyBorder="1" applyAlignment="1">
      <alignment vertical="center"/>
      <protection/>
    </xf>
    <xf numFmtId="0" fontId="6" fillId="0" borderId="15" xfId="60" applyFont="1" applyBorder="1" applyAlignment="1">
      <alignment horizontal="right" vertical="center"/>
      <protection/>
    </xf>
    <xf numFmtId="3" fontId="6" fillId="0" borderId="10" xfId="60" applyNumberFormat="1" applyFont="1" applyBorder="1" applyAlignment="1">
      <alignment vertical="center"/>
      <protection/>
    </xf>
    <xf numFmtId="3" fontId="6" fillId="0" borderId="10" xfId="60" applyNumberFormat="1" applyFont="1" applyFill="1" applyBorder="1" applyAlignment="1">
      <alignment vertical="center"/>
      <protection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56" applyNumberFormat="1" applyFont="1" applyAlignment="1">
      <alignment horizontal="left"/>
      <protection/>
    </xf>
    <xf numFmtId="3" fontId="9" fillId="0" borderId="0" xfId="56" applyNumberFormat="1" applyFont="1" applyAlignment="1">
      <alignment horizontal="center"/>
      <protection/>
    </xf>
    <xf numFmtId="3" fontId="8" fillId="0" borderId="0" xfId="56" applyNumberFormat="1" applyFont="1" applyAlignment="1">
      <alignment horizontal="center"/>
      <protection/>
    </xf>
    <xf numFmtId="3" fontId="11" fillId="0" borderId="17" xfId="0" applyNumberFormat="1" applyFont="1" applyFill="1" applyBorder="1" applyAlignment="1">
      <alignment horizontal="left" vertical="center"/>
    </xf>
    <xf numFmtId="3" fontId="5" fillId="0" borderId="0" xfId="63" applyNumberFormat="1" applyFont="1" applyFill="1" applyBorder="1" applyAlignment="1">
      <alignment horizontal="left"/>
      <protection/>
    </xf>
    <xf numFmtId="3" fontId="48" fillId="0" borderId="17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0" fillId="0" borderId="62" xfId="0" applyNumberFormat="1" applyFont="1" applyFill="1" applyBorder="1" applyAlignment="1">
      <alignment horizontal="center" vertical="center" textRotation="90"/>
    </xf>
    <xf numFmtId="3" fontId="10" fillId="0" borderId="63" xfId="0" applyNumberFormat="1" applyFont="1" applyFill="1" applyBorder="1" applyAlignment="1">
      <alignment horizontal="center" vertical="center" textRotation="90"/>
    </xf>
    <xf numFmtId="3" fontId="11" fillId="0" borderId="17" xfId="0" applyNumberFormat="1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left" vertical="center"/>
    </xf>
    <xf numFmtId="3" fontId="14" fillId="0" borderId="0" xfId="63" applyNumberFormat="1" applyFont="1" applyFill="1" applyBorder="1" applyAlignment="1">
      <alignment horizontal="left"/>
      <protection/>
    </xf>
    <xf numFmtId="3" fontId="5" fillId="0" borderId="0" xfId="0" applyNumberFormat="1" applyFont="1" applyFill="1" applyAlignment="1">
      <alignment horizontal="left" vertical="top"/>
    </xf>
    <xf numFmtId="3" fontId="10" fillId="0" borderId="61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top"/>
    </xf>
    <xf numFmtId="3" fontId="1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35" xfId="0" applyNumberFormat="1" applyFont="1" applyFill="1" applyBorder="1" applyAlignment="1">
      <alignment horizontal="center" vertical="center" textRotation="90"/>
    </xf>
    <xf numFmtId="3" fontId="5" fillId="0" borderId="60" xfId="0" applyNumberFormat="1" applyFont="1" applyFill="1" applyBorder="1" applyAlignment="1">
      <alignment horizontal="center" vertical="center" textRotation="90"/>
    </xf>
    <xf numFmtId="3" fontId="5" fillId="0" borderId="36" xfId="0" applyNumberFormat="1" applyFont="1" applyFill="1" applyBorder="1" applyAlignment="1">
      <alignment horizontal="center" vertical="center" textRotation="90"/>
    </xf>
    <xf numFmtId="3" fontId="9" fillId="0" borderId="64" xfId="56" applyNumberFormat="1" applyFont="1" applyFill="1" applyBorder="1" applyAlignment="1">
      <alignment horizontal="center" vertical="center" textRotation="90"/>
      <protection/>
    </xf>
    <xf numFmtId="3" fontId="9" fillId="0" borderId="65" xfId="56" applyNumberFormat="1" applyFont="1" applyFill="1" applyBorder="1" applyAlignment="1">
      <alignment horizontal="center" vertical="center" textRotation="90"/>
      <protection/>
    </xf>
    <xf numFmtId="3" fontId="9" fillId="0" borderId="66" xfId="56" applyNumberFormat="1" applyFont="1" applyFill="1" applyBorder="1" applyAlignment="1">
      <alignment horizontal="center" vertical="center" textRotation="90"/>
      <protection/>
    </xf>
    <xf numFmtId="0" fontId="9" fillId="0" borderId="22" xfId="56" applyFont="1" applyFill="1" applyBorder="1" applyAlignment="1">
      <alignment horizontal="center" vertical="center"/>
      <protection/>
    </xf>
    <xf numFmtId="0" fontId="9" fillId="0" borderId="19" xfId="56" applyFont="1" applyFill="1" applyBorder="1" applyAlignment="1">
      <alignment horizontal="center" vertical="center"/>
      <protection/>
    </xf>
    <xf numFmtId="0" fontId="9" fillId="0" borderId="23" xfId="56" applyFont="1" applyFill="1" applyBorder="1" applyAlignment="1">
      <alignment horizontal="center" vertical="center"/>
      <protection/>
    </xf>
    <xf numFmtId="3" fontId="8" fillId="0" borderId="35" xfId="56" applyNumberFormat="1" applyFont="1" applyFill="1" applyBorder="1" applyAlignment="1">
      <alignment horizontal="center" vertical="center" wrapText="1"/>
      <protection/>
    </xf>
    <xf numFmtId="3" fontId="8" fillId="0" borderId="60" xfId="56" applyNumberFormat="1" applyFont="1" applyFill="1" applyBorder="1" applyAlignment="1">
      <alignment horizontal="center" vertical="center" wrapText="1"/>
      <protection/>
    </xf>
    <xf numFmtId="3" fontId="8" fillId="0" borderId="36" xfId="56" applyNumberFormat="1" applyFont="1" applyFill="1" applyBorder="1" applyAlignment="1">
      <alignment horizontal="center" vertical="center" wrapText="1"/>
      <protection/>
    </xf>
    <xf numFmtId="3" fontId="9" fillId="0" borderId="67" xfId="56" applyNumberFormat="1" applyFont="1" applyFill="1" applyBorder="1" applyAlignment="1">
      <alignment horizontal="center" vertical="center" textRotation="90"/>
      <protection/>
    </xf>
    <xf numFmtId="3" fontId="9" fillId="0" borderId="68" xfId="56" applyNumberFormat="1" applyFont="1" applyFill="1" applyBorder="1" applyAlignment="1">
      <alignment horizontal="center" vertical="center" textRotation="90"/>
      <protection/>
    </xf>
    <xf numFmtId="3" fontId="9" fillId="0" borderId="69" xfId="56" applyNumberFormat="1" applyFont="1" applyFill="1" applyBorder="1" applyAlignment="1">
      <alignment horizontal="center" vertical="center" textRotation="90"/>
      <protection/>
    </xf>
    <xf numFmtId="3" fontId="8" fillId="0" borderId="0" xfId="56" applyNumberFormat="1" applyFont="1" applyFill="1" applyAlignment="1">
      <alignment horizontal="left"/>
      <protection/>
    </xf>
    <xf numFmtId="3" fontId="9" fillId="0" borderId="0" xfId="56" applyNumberFormat="1" applyFont="1" applyFill="1" applyAlignment="1">
      <alignment horizontal="center" vertical="center"/>
      <protection/>
    </xf>
    <xf numFmtId="3" fontId="8" fillId="0" borderId="35" xfId="0" applyNumberFormat="1" applyFont="1" applyFill="1" applyBorder="1" applyAlignment="1">
      <alignment horizontal="center" vertical="center" wrapText="1"/>
    </xf>
    <xf numFmtId="3" fontId="8" fillId="0" borderId="60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5" fillId="0" borderId="0" xfId="56" applyNumberFormat="1" applyFont="1" applyFill="1" applyAlignment="1">
      <alignment horizontal="right"/>
      <protection/>
    </xf>
    <xf numFmtId="0" fontId="7" fillId="0" borderId="18" xfId="65" applyFont="1" applyFill="1" applyBorder="1" applyAlignment="1">
      <alignment horizontal="left" wrapText="1"/>
      <protection/>
    </xf>
    <xf numFmtId="0" fontId="7" fillId="0" borderId="0" xfId="65" applyFont="1" applyFill="1" applyBorder="1" applyAlignment="1">
      <alignment horizontal="left" wrapText="1"/>
      <protection/>
    </xf>
    <xf numFmtId="0" fontId="7" fillId="0" borderId="19" xfId="65" applyFont="1" applyFill="1" applyBorder="1" applyAlignment="1">
      <alignment horizontal="left" wrapText="1"/>
      <protection/>
    </xf>
    <xf numFmtId="0" fontId="15" fillId="0" borderId="18" xfId="65" applyFont="1" applyFill="1" applyBorder="1" applyAlignment="1">
      <alignment horizontal="left" vertical="top" wrapText="1"/>
      <protection/>
    </xf>
    <xf numFmtId="0" fontId="15" fillId="0" borderId="0" xfId="65" applyFont="1" applyFill="1" applyBorder="1" applyAlignment="1">
      <alignment horizontal="left" vertical="top" wrapText="1"/>
      <protection/>
    </xf>
    <xf numFmtId="0" fontId="6" fillId="0" borderId="16" xfId="65" applyFont="1" applyFill="1" applyBorder="1" applyAlignment="1">
      <alignment horizontal="left" vertical="center" wrapText="1"/>
      <protection/>
    </xf>
    <xf numFmtId="0" fontId="6" fillId="0" borderId="17" xfId="65" applyFont="1" applyFill="1" applyBorder="1" applyAlignment="1">
      <alignment horizontal="left" vertical="center" wrapText="1"/>
      <protection/>
    </xf>
    <xf numFmtId="0" fontId="6" fillId="0" borderId="22" xfId="65" applyFont="1" applyFill="1" applyBorder="1" applyAlignment="1">
      <alignment horizontal="left" vertical="center" wrapText="1"/>
      <protection/>
    </xf>
    <xf numFmtId="3" fontId="6" fillId="0" borderId="70" xfId="65" applyNumberFormat="1" applyFont="1" applyFill="1" applyBorder="1" applyAlignment="1">
      <alignment horizontal="center"/>
      <protection/>
    </xf>
    <xf numFmtId="3" fontId="6" fillId="0" borderId="39" xfId="65" applyNumberFormat="1" applyFont="1" applyFill="1" applyBorder="1" applyAlignment="1">
      <alignment horizontal="center"/>
      <protection/>
    </xf>
    <xf numFmtId="3" fontId="6" fillId="0" borderId="59" xfId="65" applyNumberFormat="1" applyFont="1" applyFill="1" applyBorder="1" applyAlignment="1">
      <alignment horizontal="center" vertical="center" wrapText="1"/>
      <protection/>
    </xf>
    <xf numFmtId="3" fontId="6" fillId="0" borderId="24" xfId="65" applyNumberFormat="1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left" vertical="center"/>
      <protection/>
    </xf>
    <xf numFmtId="0" fontId="6" fillId="0" borderId="64" xfId="65" applyFont="1" applyFill="1" applyBorder="1" applyAlignment="1">
      <alignment horizontal="center" vertical="center" wrapText="1"/>
      <protection/>
    </xf>
    <xf numFmtId="0" fontId="6" fillId="0" borderId="66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/>
      <protection/>
    </xf>
    <xf numFmtId="3" fontId="6" fillId="0" borderId="67" xfId="65" applyNumberFormat="1" applyFont="1" applyFill="1" applyBorder="1" applyAlignment="1">
      <alignment horizontal="center" vertical="center" wrapText="1"/>
      <protection/>
    </xf>
    <xf numFmtId="3" fontId="6" fillId="0" borderId="69" xfId="65" applyNumberFormat="1" applyFont="1" applyFill="1" applyBorder="1" applyAlignment="1">
      <alignment horizontal="center" vertical="center" wrapText="1"/>
      <protection/>
    </xf>
    <xf numFmtId="0" fontId="6" fillId="0" borderId="18" xfId="59" applyFont="1" applyFill="1" applyBorder="1" applyAlignment="1">
      <alignment horizontal="left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19" xfId="59" applyFont="1" applyFill="1" applyBorder="1" applyAlignment="1">
      <alignment horizontal="left" wrapText="1"/>
      <protection/>
    </xf>
    <xf numFmtId="3" fontId="7" fillId="0" borderId="59" xfId="65" applyNumberFormat="1" applyFont="1" applyFill="1" applyBorder="1" applyAlignment="1">
      <alignment horizontal="center"/>
      <protection/>
    </xf>
    <xf numFmtId="3" fontId="7" fillId="0" borderId="71" xfId="65" applyNumberFormat="1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left" wrapText="1"/>
      <protection/>
    </xf>
    <xf numFmtId="0" fontId="7" fillId="0" borderId="62" xfId="65" applyFont="1" applyFill="1" applyBorder="1" applyAlignment="1">
      <alignment horizontal="center" vertical="center" wrapText="1"/>
      <protection/>
    </xf>
    <xf numFmtId="0" fontId="7" fillId="0" borderId="72" xfId="65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5" fillId="0" borderId="0" xfId="61" applyFont="1" applyAlignment="1">
      <alignment horizontal="left"/>
      <protection/>
    </xf>
    <xf numFmtId="0" fontId="6" fillId="0" borderId="10" xfId="60" applyFont="1" applyBorder="1" applyAlignment="1">
      <alignment horizontal="left" vertical="center"/>
      <protection/>
    </xf>
    <xf numFmtId="3" fontId="5" fillId="0" borderId="48" xfId="60" applyNumberFormat="1" applyFont="1" applyBorder="1" applyAlignment="1">
      <alignment horizontal="center" vertical="center" wrapText="1"/>
      <protection/>
    </xf>
    <xf numFmtId="0" fontId="11" fillId="0" borderId="28" xfId="60" applyFont="1" applyBorder="1" applyAlignment="1">
      <alignment horizontal="left" vertical="center"/>
      <protection/>
    </xf>
    <xf numFmtId="0" fontId="11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right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7.évi konc. összefoglaló bevétel" xfId="56"/>
    <cellStyle name="Normál_2012. évi KONCEPCIÓ_2011_11_04" xfId="57"/>
    <cellStyle name="Normál_2012.évi.kvhez.számítás-Városüzemeltetés" xfId="58"/>
    <cellStyle name="Normál_Beruházási tábla 2007" xfId="59"/>
    <cellStyle name="Normál_Hitel tábla 2012 terv" xfId="60"/>
    <cellStyle name="Normál_Hitel tábla 2012 terv (2)" xfId="61"/>
    <cellStyle name="Normál_Hitel tábla 2013_terv (2)" xfId="62"/>
    <cellStyle name="Normál_Intézményi bevétel-kiadás" xfId="63"/>
    <cellStyle name="Normál_összefoglalójúnius" xfId="64"/>
    <cellStyle name="Normál_Városfejlesztési Iroda - 2008. kv. tervezé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227</xdr:row>
      <xdr:rowOff>0</xdr:rowOff>
    </xdr:from>
    <xdr:to>
      <xdr:col>4</xdr:col>
      <xdr:colOff>276225</xdr:colOff>
      <xdr:row>227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48525" y="596265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alazs\Hitelossze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szesen"/>
      <sheetName val="VII"/>
      <sheetName val="SMO_Osszesen"/>
      <sheetName val="Fszla"/>
      <sheetName val="Rovid lej"/>
      <sheetName val="VIII_OTP"/>
      <sheetName val="Energia1_KHB"/>
      <sheetName val="Karacs_OTP"/>
      <sheetName val="I_OTP"/>
      <sheetName val="Energia2_KHB"/>
      <sheetName val="II_OTP"/>
      <sheetName val="III_OTP_2004"/>
      <sheetName val="IV_SMO2005_OTP"/>
      <sheetName val="V_Cel2005_OTP"/>
      <sheetName val="Cel2006_KHB"/>
      <sheetName val="SMOAlt2006_OTP"/>
      <sheetName val="Panel2006_OTP"/>
      <sheetName val="SMO2007_Volks1"/>
      <sheetName val="SMO2007_Volks2-3"/>
      <sheetName val="Panel2007_Volks"/>
      <sheetName val="Celhitel_CIB_2007"/>
      <sheetName val="SMO_2008_OTP_2"/>
      <sheetName val="SMO_2008_OTP_3"/>
      <sheetName val="SMO_2008_OTP 8"/>
      <sheetName val="Celhitel_2008_CIB"/>
      <sheetName val="SMO_2009_OTP_2"/>
      <sheetName val="SMO_2009_OTP_3-6"/>
      <sheetName val="Takarek2009_Cel"/>
      <sheetName val="Takarek2009Panel+"/>
      <sheetName val="OTP2010_alt"/>
      <sheetName val="OTP2010_okt_eu_csapadek"/>
      <sheetName val="takarek2010Cel"/>
      <sheetName val="unic2011Cel"/>
      <sheetName val="unic2011SMO"/>
    </sheetNames>
    <sheetDataSet>
      <sheetData sheetId="7">
        <row r="54">
          <cell r="K54">
            <v>16056.48</v>
          </cell>
        </row>
        <row r="58">
          <cell r="K58">
            <v>14392.48</v>
          </cell>
        </row>
      </sheetData>
      <sheetData sheetId="11">
        <row r="54">
          <cell r="K54">
            <v>13280</v>
          </cell>
        </row>
        <row r="58">
          <cell r="K58">
            <v>12000</v>
          </cell>
        </row>
      </sheetData>
      <sheetData sheetId="12">
        <row r="54">
          <cell r="K54">
            <v>524.2885752299998</v>
          </cell>
        </row>
        <row r="58">
          <cell r="K58">
            <v>142.9878529799999</v>
          </cell>
        </row>
      </sheetData>
      <sheetData sheetId="13">
        <row r="54">
          <cell r="K54">
            <v>1398.9866929999964</v>
          </cell>
        </row>
        <row r="58">
          <cell r="K58">
            <v>127.28508549999822</v>
          </cell>
        </row>
      </sheetData>
      <sheetData sheetId="14">
        <row r="54">
          <cell r="K54">
            <v>3160.5583153399984</v>
          </cell>
        </row>
        <row r="58">
          <cell r="K58">
            <v>1673.5383953399987</v>
          </cell>
        </row>
      </sheetData>
      <sheetData sheetId="15">
        <row r="54">
          <cell r="K54">
            <v>2805.47894265</v>
          </cell>
        </row>
        <row r="58">
          <cell r="K58">
            <v>2544.7818626499998</v>
          </cell>
        </row>
      </sheetData>
      <sheetData sheetId="16">
        <row r="54">
          <cell r="K54">
            <v>880.61053575</v>
          </cell>
        </row>
        <row r="58">
          <cell r="K58">
            <v>744.24925575</v>
          </cell>
        </row>
      </sheetData>
      <sheetData sheetId="17">
        <row r="54">
          <cell r="K54">
            <v>162.70426259999996</v>
          </cell>
        </row>
        <row r="58">
          <cell r="L58">
            <v>150.30772019999992</v>
          </cell>
        </row>
      </sheetData>
      <sheetData sheetId="18">
        <row r="54">
          <cell r="K54">
            <v>2869.3887974399963</v>
          </cell>
        </row>
        <row r="58">
          <cell r="K58">
            <v>2625.142624639995</v>
          </cell>
        </row>
      </sheetData>
      <sheetData sheetId="19">
        <row r="54">
          <cell r="L54">
            <v>649.8403384000001</v>
          </cell>
        </row>
        <row r="58">
          <cell r="L58">
            <v>489.20049840000013</v>
          </cell>
        </row>
      </sheetData>
      <sheetData sheetId="20">
        <row r="54">
          <cell r="K54">
            <v>9882.2958096</v>
          </cell>
        </row>
        <row r="58">
          <cell r="K58">
            <v>6112.841179199999</v>
          </cell>
        </row>
      </sheetData>
      <sheetData sheetId="21">
        <row r="54">
          <cell r="K54">
            <v>3080.4690659599974</v>
          </cell>
        </row>
        <row r="58">
          <cell r="K58">
            <v>2859.8588621199965</v>
          </cell>
        </row>
      </sheetData>
      <sheetData sheetId="22">
        <row r="54">
          <cell r="K54">
            <v>3121.519994820002</v>
          </cell>
        </row>
        <row r="58">
          <cell r="K58">
            <v>2900.527429860003</v>
          </cell>
        </row>
      </sheetData>
      <sheetData sheetId="23">
        <row r="54">
          <cell r="K54">
            <v>2101.16809068</v>
          </cell>
        </row>
        <row r="58">
          <cell r="K58">
            <v>1952.5090506800004</v>
          </cell>
        </row>
      </sheetData>
      <sheetData sheetId="24">
        <row r="54">
          <cell r="K54">
            <v>21778.906218750017</v>
          </cell>
        </row>
        <row r="58">
          <cell r="K58">
            <v>15883.906308750016</v>
          </cell>
        </row>
      </sheetData>
      <sheetData sheetId="25">
        <row r="54">
          <cell r="K54">
            <v>4715.127332799997</v>
          </cell>
        </row>
        <row r="58">
          <cell r="K58">
            <v>4403.383322559995</v>
          </cell>
        </row>
      </sheetData>
      <sheetData sheetId="26">
        <row r="54">
          <cell r="K54">
            <v>3619.7146687500017</v>
          </cell>
        </row>
        <row r="58">
          <cell r="K58">
            <v>3353.6277787500017</v>
          </cell>
        </row>
      </sheetData>
      <sheetData sheetId="27">
        <row r="54">
          <cell r="K54">
            <v>31864.582500800032</v>
          </cell>
        </row>
        <row r="58">
          <cell r="K58">
            <v>24537.479376800038</v>
          </cell>
        </row>
      </sheetData>
      <sheetData sheetId="28">
        <row r="54">
          <cell r="K54">
            <v>3279.921203080001</v>
          </cell>
        </row>
        <row r="58">
          <cell r="K58">
            <v>2931.627486280001</v>
          </cell>
        </row>
      </sheetData>
      <sheetData sheetId="29">
        <row r="54">
          <cell r="K54">
            <v>10753.110377599996</v>
          </cell>
        </row>
        <row r="58">
          <cell r="K58">
            <v>10096.431951999994</v>
          </cell>
        </row>
      </sheetData>
      <sheetData sheetId="30">
        <row r="54">
          <cell r="K54">
            <v>4383.44231816</v>
          </cell>
        </row>
        <row r="58">
          <cell r="K58">
            <v>4115.751253199998</v>
          </cell>
        </row>
      </sheetData>
      <sheetData sheetId="31">
        <row r="54">
          <cell r="K54">
            <v>38772.883799999996</v>
          </cell>
        </row>
        <row r="58">
          <cell r="K58">
            <v>33330.9494</v>
          </cell>
        </row>
      </sheetData>
      <sheetData sheetId="32">
        <row r="54">
          <cell r="K54">
            <v>78812.3166</v>
          </cell>
        </row>
        <row r="58">
          <cell r="K58">
            <v>64612.90700000001</v>
          </cell>
        </row>
      </sheetData>
      <sheetData sheetId="33">
        <row r="54">
          <cell r="K54">
            <v>16434.95646</v>
          </cell>
        </row>
        <row r="58">
          <cell r="K58">
            <v>15658.030439999999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2"/>
  <sheetViews>
    <sheetView view="pageBreakPreview" zoomScaleSheetLayoutView="100" workbookViewId="0" topLeftCell="A1">
      <selection activeCell="D15" sqref="D15"/>
    </sheetView>
  </sheetViews>
  <sheetFormatPr defaultColWidth="9.00390625" defaultRowHeight="12.75"/>
  <cols>
    <col min="1" max="1" width="3.625" style="96" bestFit="1" customWidth="1"/>
    <col min="2" max="2" width="3.75390625" style="338" customWidth="1"/>
    <col min="3" max="3" width="4.125" style="350" customWidth="1"/>
    <col min="4" max="4" width="81.25390625" style="347" bestFit="1" customWidth="1"/>
    <col min="5" max="5" width="15.25390625" style="337" bestFit="1" customWidth="1"/>
    <col min="6" max="6" width="10.25390625" style="338" hidden="1" customWidth="1"/>
    <col min="7" max="7" width="9.125" style="338" customWidth="1"/>
    <col min="8" max="13" width="9.125" style="150" customWidth="1"/>
    <col min="14" max="16384" width="9.125" style="338" customWidth="1"/>
  </cols>
  <sheetData>
    <row r="1" spans="1:13" s="349" customFormat="1" ht="16.5">
      <c r="A1" s="96"/>
      <c r="B1" s="795" t="s">
        <v>502</v>
      </c>
      <c r="C1" s="795"/>
      <c r="D1" s="795"/>
      <c r="E1" s="348"/>
      <c r="H1" s="699"/>
      <c r="I1" s="699"/>
      <c r="J1" s="699"/>
      <c r="K1" s="699"/>
      <c r="L1" s="699"/>
      <c r="M1" s="699"/>
    </row>
    <row r="2" spans="1:13" s="349" customFormat="1" ht="19.5" customHeight="1">
      <c r="A2" s="96"/>
      <c r="B2" s="796" t="s">
        <v>321</v>
      </c>
      <c r="C2" s="796"/>
      <c r="D2" s="796"/>
      <c r="E2" s="796"/>
      <c r="H2" s="699"/>
      <c r="I2" s="699"/>
      <c r="J2" s="699"/>
      <c r="K2" s="699"/>
      <c r="L2" s="699"/>
      <c r="M2" s="699"/>
    </row>
    <row r="3" spans="1:13" s="349" customFormat="1" ht="16.5">
      <c r="A3" s="96"/>
      <c r="B3" s="797" t="s">
        <v>322</v>
      </c>
      <c r="C3" s="797"/>
      <c r="D3" s="797"/>
      <c r="E3" s="797"/>
      <c r="H3" s="699"/>
      <c r="I3" s="699"/>
      <c r="J3" s="699"/>
      <c r="K3" s="699"/>
      <c r="L3" s="699"/>
      <c r="M3" s="699"/>
    </row>
    <row r="4" spans="1:13" s="349" customFormat="1" ht="16.5">
      <c r="A4" s="96"/>
      <c r="B4" s="797" t="s">
        <v>836</v>
      </c>
      <c r="C4" s="797"/>
      <c r="D4" s="797"/>
      <c r="E4" s="797"/>
      <c r="H4" s="699"/>
      <c r="I4" s="699"/>
      <c r="J4" s="699"/>
      <c r="K4" s="699"/>
      <c r="L4" s="699"/>
      <c r="M4" s="699"/>
    </row>
    <row r="5" spans="1:13" s="429" customFormat="1" ht="17.25">
      <c r="A5" s="96"/>
      <c r="C5" s="430" t="s">
        <v>323</v>
      </c>
      <c r="D5" s="431"/>
      <c r="E5" s="702" t="s">
        <v>851</v>
      </c>
      <c r="H5" s="488"/>
      <c r="I5" s="488"/>
      <c r="J5" s="488"/>
      <c r="K5" s="488"/>
      <c r="L5" s="488"/>
      <c r="M5" s="488"/>
    </row>
    <row r="6" spans="3:13" s="96" customFormat="1" ht="21.75" customHeight="1" thickBot="1">
      <c r="C6" s="98"/>
      <c r="D6" s="427" t="s">
        <v>127</v>
      </c>
      <c r="E6" s="545" t="s">
        <v>128</v>
      </c>
      <c r="H6" s="700"/>
      <c r="I6" s="700"/>
      <c r="J6" s="700"/>
      <c r="K6" s="700"/>
      <c r="L6" s="700"/>
      <c r="M6" s="700"/>
    </row>
    <row r="7" spans="1:13" s="355" customFormat="1" ht="30" customHeight="1" thickBot="1">
      <c r="A7" s="96"/>
      <c r="B7" s="351"/>
      <c r="C7" s="352"/>
      <c r="D7" s="353" t="s">
        <v>852</v>
      </c>
      <c r="E7" s="354" t="s">
        <v>819</v>
      </c>
      <c r="H7" s="441"/>
      <c r="I7" s="441"/>
      <c r="J7" s="441"/>
      <c r="K7" s="441"/>
      <c r="L7" s="441"/>
      <c r="M7" s="441"/>
    </row>
    <row r="8" spans="1:4" ht="24.75" customHeight="1">
      <c r="A8" s="96">
        <v>1</v>
      </c>
      <c r="B8" s="336" t="s">
        <v>956</v>
      </c>
      <c r="C8" s="356"/>
      <c r="D8" s="357" t="s">
        <v>324</v>
      </c>
    </row>
    <row r="9" spans="1:4" ht="24.75" customHeight="1">
      <c r="A9" s="96">
        <v>2</v>
      </c>
      <c r="B9" s="336"/>
      <c r="C9" s="356"/>
      <c r="D9" s="359" t="s">
        <v>917</v>
      </c>
    </row>
    <row r="10" spans="1:5" ht="17.25">
      <c r="A10" s="96">
        <v>3</v>
      </c>
      <c r="D10" s="434" t="s">
        <v>918</v>
      </c>
      <c r="E10" s="612">
        <v>443</v>
      </c>
    </row>
    <row r="11" spans="1:13" s="361" customFormat="1" ht="24.75" customHeight="1">
      <c r="A11" s="96">
        <v>4</v>
      </c>
      <c r="C11" s="362" t="s">
        <v>898</v>
      </c>
      <c r="D11" s="359" t="s">
        <v>719</v>
      </c>
      <c r="E11" s="411"/>
      <c r="F11" s="361">
        <v>21331</v>
      </c>
      <c r="H11" s="701"/>
      <c r="I11" s="701"/>
      <c r="J11" s="701"/>
      <c r="K11" s="701"/>
      <c r="L11" s="701"/>
      <c r="M11" s="701"/>
    </row>
    <row r="12" spans="1:5" ht="17.25">
      <c r="A12" s="96">
        <v>5</v>
      </c>
      <c r="D12" s="434" t="s">
        <v>64</v>
      </c>
      <c r="E12" s="612">
        <v>130000</v>
      </c>
    </row>
    <row r="13" spans="1:5" ht="17.25">
      <c r="A13" s="96">
        <v>6</v>
      </c>
      <c r="D13" s="558" t="s">
        <v>438</v>
      </c>
      <c r="E13" s="612">
        <v>467</v>
      </c>
    </row>
    <row r="14" spans="1:5" ht="17.25">
      <c r="A14" s="96">
        <v>7</v>
      </c>
      <c r="D14" s="558" t="s">
        <v>604</v>
      </c>
      <c r="E14" s="612">
        <v>9140</v>
      </c>
    </row>
    <row r="15" spans="1:5" ht="34.5" customHeight="1">
      <c r="A15" s="96">
        <v>8</v>
      </c>
      <c r="D15" s="558" t="s">
        <v>948</v>
      </c>
      <c r="E15" s="612">
        <v>1692</v>
      </c>
    </row>
    <row r="16" spans="1:5" ht="17.25">
      <c r="A16" s="96">
        <v>9</v>
      </c>
      <c r="D16" s="434" t="s">
        <v>437</v>
      </c>
      <c r="E16" s="612">
        <v>1750000</v>
      </c>
    </row>
    <row r="17" spans="1:13" s="361" customFormat="1" ht="24.75" customHeight="1">
      <c r="A17" s="96">
        <v>10</v>
      </c>
      <c r="C17" s="362" t="s">
        <v>899</v>
      </c>
      <c r="D17" s="359" t="s">
        <v>382</v>
      </c>
      <c r="E17" s="411"/>
      <c r="H17" s="701"/>
      <c r="I17" s="701"/>
      <c r="J17" s="701"/>
      <c r="K17" s="701"/>
      <c r="L17" s="701"/>
      <c r="M17" s="701"/>
    </row>
    <row r="18" spans="1:13" s="361" customFormat="1" ht="17.25">
      <c r="A18" s="96">
        <v>11</v>
      </c>
      <c r="C18" s="362"/>
      <c r="D18" s="434" t="s">
        <v>64</v>
      </c>
      <c r="E18" s="363">
        <v>-130000</v>
      </c>
      <c r="H18" s="701"/>
      <c r="I18" s="701"/>
      <c r="J18" s="701"/>
      <c r="K18" s="701"/>
      <c r="L18" s="701"/>
      <c r="M18" s="701"/>
    </row>
    <row r="19" spans="1:13" s="361" customFormat="1" ht="17.25">
      <c r="A19" s="96">
        <v>12</v>
      </c>
      <c r="C19" s="362"/>
      <c r="D19" s="434" t="s">
        <v>918</v>
      </c>
      <c r="E19" s="363">
        <v>-443</v>
      </c>
      <c r="H19" s="701"/>
      <c r="I19" s="701"/>
      <c r="J19" s="701"/>
      <c r="K19" s="701"/>
      <c r="L19" s="701"/>
      <c r="M19" s="701"/>
    </row>
    <row r="20" spans="1:13" s="361" customFormat="1" ht="17.25">
      <c r="A20" s="96">
        <v>13</v>
      </c>
      <c r="C20" s="362"/>
      <c r="D20" s="434" t="s">
        <v>439</v>
      </c>
      <c r="E20" s="686">
        <v>191</v>
      </c>
      <c r="H20" s="701"/>
      <c r="I20" s="701"/>
      <c r="J20" s="701"/>
      <c r="K20" s="701"/>
      <c r="L20" s="701"/>
      <c r="M20" s="701"/>
    </row>
    <row r="21" spans="1:13" s="350" customFormat="1" ht="17.25">
      <c r="A21" s="96">
        <v>14</v>
      </c>
      <c r="C21" s="358"/>
      <c r="D21" s="548"/>
      <c r="E21" s="367">
        <f>SUM(E18:E20)</f>
        <v>-130252</v>
      </c>
      <c r="H21" s="373"/>
      <c r="I21" s="373"/>
      <c r="J21" s="373"/>
      <c r="K21" s="373"/>
      <c r="L21" s="373"/>
      <c r="M21" s="373"/>
    </row>
    <row r="22" spans="1:13" s="349" customFormat="1" ht="24.75" customHeight="1">
      <c r="A22" s="96">
        <v>15</v>
      </c>
      <c r="C22" s="364"/>
      <c r="D22" s="359" t="s">
        <v>605</v>
      </c>
      <c r="E22" s="365"/>
      <c r="H22" s="699"/>
      <c r="I22" s="699"/>
      <c r="J22" s="699"/>
      <c r="K22" s="699"/>
      <c r="L22" s="699"/>
      <c r="M22" s="699"/>
    </row>
    <row r="23" spans="1:13" s="349" customFormat="1" ht="17.25">
      <c r="A23" s="96">
        <v>16</v>
      </c>
      <c r="C23" s="364"/>
      <c r="D23" s="434" t="s">
        <v>440</v>
      </c>
      <c r="E23" s="466">
        <v>114</v>
      </c>
      <c r="H23" s="699"/>
      <c r="I23" s="699"/>
      <c r="J23" s="699"/>
      <c r="K23" s="699"/>
      <c r="L23" s="699"/>
      <c r="M23" s="699"/>
    </row>
    <row r="24" spans="1:13" s="349" customFormat="1" ht="17.25">
      <c r="A24" s="96">
        <v>17</v>
      </c>
      <c r="C24" s="364"/>
      <c r="D24" s="434" t="s">
        <v>29</v>
      </c>
      <c r="E24" s="466">
        <v>134</v>
      </c>
      <c r="H24" s="699"/>
      <c r="I24" s="699"/>
      <c r="J24" s="699"/>
      <c r="K24" s="699"/>
      <c r="L24" s="699"/>
      <c r="M24" s="699"/>
    </row>
    <row r="25" spans="1:13" s="349" customFormat="1" ht="17.25">
      <c r="A25" s="96">
        <v>18</v>
      </c>
      <c r="C25" s="364"/>
      <c r="D25" s="434" t="s">
        <v>441</v>
      </c>
      <c r="E25" s="466">
        <v>1935</v>
      </c>
      <c r="H25" s="699"/>
      <c r="I25" s="699"/>
      <c r="J25" s="699"/>
      <c r="K25" s="699"/>
      <c r="L25" s="699"/>
      <c r="M25" s="699"/>
    </row>
    <row r="26" spans="1:13" s="349" customFormat="1" ht="17.25">
      <c r="A26" s="96">
        <v>19</v>
      </c>
      <c r="C26" s="364"/>
      <c r="D26" s="434" t="s">
        <v>54</v>
      </c>
      <c r="E26" s="466">
        <v>-1255</v>
      </c>
      <c r="H26" s="699"/>
      <c r="I26" s="699"/>
      <c r="J26" s="699"/>
      <c r="K26" s="699"/>
      <c r="L26" s="699"/>
      <c r="M26" s="699"/>
    </row>
    <row r="27" spans="1:13" s="349" customFormat="1" ht="17.25">
      <c r="A27" s="96">
        <v>20</v>
      </c>
      <c r="C27" s="364"/>
      <c r="D27" s="434" t="s">
        <v>442</v>
      </c>
      <c r="E27" s="466">
        <v>-128</v>
      </c>
      <c r="H27" s="699"/>
      <c r="I27" s="699"/>
      <c r="J27" s="699"/>
      <c r="K27" s="699"/>
      <c r="L27" s="699"/>
      <c r="M27" s="699"/>
    </row>
    <row r="28" spans="1:13" s="349" customFormat="1" ht="17.25">
      <c r="A28" s="96">
        <v>21</v>
      </c>
      <c r="C28" s="364"/>
      <c r="D28" s="434" t="s">
        <v>443</v>
      </c>
      <c r="E28" s="466">
        <v>3387</v>
      </c>
      <c r="H28" s="699"/>
      <c r="I28" s="699"/>
      <c r="J28" s="699"/>
      <c r="K28" s="699"/>
      <c r="L28" s="699"/>
      <c r="M28" s="699"/>
    </row>
    <row r="29" spans="1:13" s="349" customFormat="1" ht="17.25">
      <c r="A29" s="96">
        <v>22</v>
      </c>
      <c r="C29" s="364"/>
      <c r="D29" s="434" t="s">
        <v>444</v>
      </c>
      <c r="E29" s="466">
        <v>13</v>
      </c>
      <c r="H29" s="699"/>
      <c r="I29" s="699"/>
      <c r="J29" s="699"/>
      <c r="K29" s="699"/>
      <c r="L29" s="699"/>
      <c r="M29" s="699"/>
    </row>
    <row r="30" spans="1:13" s="349" customFormat="1" ht="17.25">
      <c r="A30" s="96">
        <v>23</v>
      </c>
      <c r="C30" s="364"/>
      <c r="D30" s="434" t="s">
        <v>912</v>
      </c>
      <c r="E30" s="720">
        <v>10</v>
      </c>
      <c r="F30" s="543"/>
      <c r="G30" s="543"/>
      <c r="H30" s="543"/>
      <c r="I30" s="543"/>
      <c r="J30" s="699"/>
      <c r="K30" s="699"/>
      <c r="L30" s="699"/>
      <c r="M30" s="699"/>
    </row>
    <row r="31" spans="1:13" s="349" customFormat="1" ht="17.25">
      <c r="A31" s="96">
        <v>24</v>
      </c>
      <c r="C31" s="364"/>
      <c r="D31" s="347"/>
      <c r="E31" s="367">
        <f>SUM(E23:E30)</f>
        <v>4210</v>
      </c>
      <c r="H31" s="699"/>
      <c r="I31" s="699"/>
      <c r="J31" s="699"/>
      <c r="K31" s="699"/>
      <c r="L31" s="699"/>
      <c r="M31" s="699"/>
    </row>
    <row r="32" spans="1:13" s="349" customFormat="1" ht="24.75" customHeight="1">
      <c r="A32" s="96">
        <v>25</v>
      </c>
      <c r="C32" s="364"/>
      <c r="D32" s="359" t="s">
        <v>141</v>
      </c>
      <c r="E32" s="365"/>
      <c r="H32" s="699"/>
      <c r="I32" s="699"/>
      <c r="J32" s="699"/>
      <c r="K32" s="699"/>
      <c r="L32" s="699"/>
      <c r="M32" s="699"/>
    </row>
    <row r="33" spans="1:13" s="349" customFormat="1" ht="17.25">
      <c r="A33" s="96">
        <v>26</v>
      </c>
      <c r="C33" s="364"/>
      <c r="D33" s="434" t="s">
        <v>446</v>
      </c>
      <c r="E33" s="365"/>
      <c r="H33" s="699"/>
      <c r="I33" s="699"/>
      <c r="J33" s="699"/>
      <c r="K33" s="699"/>
      <c r="L33" s="699"/>
      <c r="M33" s="699"/>
    </row>
    <row r="34" spans="1:13" s="349" customFormat="1" ht="17.25">
      <c r="A34" s="96">
        <v>27</v>
      </c>
      <c r="C34" s="364"/>
      <c r="D34" s="434" t="s">
        <v>799</v>
      </c>
      <c r="E34" s="466">
        <v>-224000</v>
      </c>
      <c r="H34" s="699"/>
      <c r="I34" s="699"/>
      <c r="J34" s="699"/>
      <c r="K34" s="699"/>
      <c r="L34" s="699"/>
      <c r="M34" s="699"/>
    </row>
    <row r="35" spans="1:13" s="349" customFormat="1" ht="17.25">
      <c r="A35" s="96">
        <v>28</v>
      </c>
      <c r="C35" s="364"/>
      <c r="D35" s="434" t="s">
        <v>800</v>
      </c>
      <c r="E35" s="466">
        <v>10840</v>
      </c>
      <c r="H35" s="699"/>
      <c r="I35" s="699"/>
      <c r="J35" s="699"/>
      <c r="K35" s="699"/>
      <c r="L35" s="699"/>
      <c r="M35" s="699"/>
    </row>
    <row r="36" spans="1:13" s="349" customFormat="1" ht="17.25">
      <c r="A36" s="96">
        <v>29</v>
      </c>
      <c r="C36" s="364"/>
      <c r="D36" s="434" t="s">
        <v>802</v>
      </c>
      <c r="E36" s="466">
        <v>10840</v>
      </c>
      <c r="H36" s="699"/>
      <c r="I36" s="699"/>
      <c r="J36" s="699"/>
      <c r="K36" s="699"/>
      <c r="L36" s="699"/>
      <c r="M36" s="699"/>
    </row>
    <row r="37" spans="1:13" s="349" customFormat="1" ht="17.25">
      <c r="A37" s="96">
        <v>30</v>
      </c>
      <c r="C37" s="364"/>
      <c r="D37" s="434" t="s">
        <v>801</v>
      </c>
      <c r="E37" s="466">
        <v>4020</v>
      </c>
      <c r="H37" s="699"/>
      <c r="I37" s="699"/>
      <c r="J37" s="699"/>
      <c r="K37" s="699"/>
      <c r="L37" s="699"/>
      <c r="M37" s="699"/>
    </row>
    <row r="38" spans="1:13" s="349" customFormat="1" ht="17.25">
      <c r="A38" s="96">
        <v>31</v>
      </c>
      <c r="C38" s="364"/>
      <c r="D38" s="434" t="s">
        <v>774</v>
      </c>
      <c r="E38" s="466">
        <v>-83040</v>
      </c>
      <c r="H38" s="699"/>
      <c r="I38" s="699"/>
      <c r="J38" s="699"/>
      <c r="K38" s="699"/>
      <c r="L38" s="699"/>
      <c r="M38" s="699"/>
    </row>
    <row r="39" spans="1:13" s="349" customFormat="1" ht="17.25">
      <c r="A39" s="96">
        <v>32</v>
      </c>
      <c r="C39" s="364"/>
      <c r="D39" s="434" t="s">
        <v>149</v>
      </c>
      <c r="E39" s="686">
        <v>7230</v>
      </c>
      <c r="H39" s="699"/>
      <c r="I39" s="699"/>
      <c r="J39" s="699"/>
      <c r="K39" s="699"/>
      <c r="L39" s="699"/>
      <c r="M39" s="699"/>
    </row>
    <row r="40" spans="1:13" s="349" customFormat="1" ht="17.25">
      <c r="A40" s="96">
        <v>33</v>
      </c>
      <c r="C40" s="364"/>
      <c r="D40" s="347"/>
      <c r="E40" s="365">
        <f>SUM(E34:E39)</f>
        <v>-274110</v>
      </c>
      <c r="H40" s="699"/>
      <c r="I40" s="699"/>
      <c r="J40" s="699"/>
      <c r="K40" s="699"/>
      <c r="L40" s="699"/>
      <c r="M40" s="699"/>
    </row>
    <row r="41" spans="1:13" s="361" customFormat="1" ht="30" customHeight="1">
      <c r="A41" s="96">
        <v>34</v>
      </c>
      <c r="C41" s="362"/>
      <c r="D41" s="347" t="s">
        <v>959</v>
      </c>
      <c r="E41" s="411">
        <v>27915</v>
      </c>
      <c r="H41" s="701"/>
      <c r="I41" s="701"/>
      <c r="J41" s="701"/>
      <c r="K41" s="701"/>
      <c r="L41" s="701"/>
      <c r="M41" s="701"/>
    </row>
    <row r="42" spans="1:13" s="361" customFormat="1" ht="30" customHeight="1">
      <c r="A42" s="96">
        <v>35</v>
      </c>
      <c r="C42" s="362"/>
      <c r="D42" s="347" t="s">
        <v>794</v>
      </c>
      <c r="E42" s="411">
        <v>-23670</v>
      </c>
      <c r="H42" s="701"/>
      <c r="I42" s="701"/>
      <c r="J42" s="701"/>
      <c r="K42" s="701"/>
      <c r="L42" s="701"/>
      <c r="M42" s="701"/>
    </row>
    <row r="43" spans="1:13" s="361" customFormat="1" ht="30" customHeight="1">
      <c r="A43" s="96">
        <v>36</v>
      </c>
      <c r="C43" s="362" t="s">
        <v>900</v>
      </c>
      <c r="D43" s="359" t="s">
        <v>850</v>
      </c>
      <c r="E43" s="411"/>
      <c r="H43" s="701"/>
      <c r="I43" s="701"/>
      <c r="J43" s="701"/>
      <c r="K43" s="701"/>
      <c r="L43" s="701"/>
      <c r="M43" s="701"/>
    </row>
    <row r="44" spans="1:5" ht="17.25">
      <c r="A44" s="96">
        <v>37</v>
      </c>
      <c r="C44" s="362"/>
      <c r="D44" s="347" t="s">
        <v>286</v>
      </c>
      <c r="E44" s="365">
        <v>-67873</v>
      </c>
    </row>
    <row r="45" spans="1:13" s="361" customFormat="1" ht="30" customHeight="1">
      <c r="A45" s="96">
        <v>38</v>
      </c>
      <c r="C45" s="362"/>
      <c r="D45" s="347" t="s">
        <v>447</v>
      </c>
      <c r="E45" s="411">
        <v>-41018</v>
      </c>
      <c r="H45" s="701"/>
      <c r="I45" s="701"/>
      <c r="J45" s="701"/>
      <c r="K45" s="701"/>
      <c r="L45" s="701"/>
      <c r="M45" s="701"/>
    </row>
    <row r="46" spans="1:13" s="361" customFormat="1" ht="30" customHeight="1">
      <c r="A46" s="96">
        <v>39</v>
      </c>
      <c r="C46" s="362"/>
      <c r="D46" s="347" t="s">
        <v>942</v>
      </c>
      <c r="E46" s="411">
        <v>2049</v>
      </c>
      <c r="H46" s="701"/>
      <c r="I46" s="701"/>
      <c r="J46" s="701"/>
      <c r="K46" s="701"/>
      <c r="L46" s="701"/>
      <c r="M46" s="701"/>
    </row>
    <row r="47" spans="1:13" s="361" customFormat="1" ht="30" customHeight="1">
      <c r="A47" s="96">
        <v>40</v>
      </c>
      <c r="C47" s="362"/>
      <c r="D47" s="359" t="s">
        <v>608</v>
      </c>
      <c r="E47" s="411"/>
      <c r="H47" s="701"/>
      <c r="I47" s="701"/>
      <c r="J47" s="701"/>
      <c r="K47" s="701"/>
      <c r="L47" s="701"/>
      <c r="M47" s="701"/>
    </row>
    <row r="48" spans="1:13" s="361" customFormat="1" ht="17.25">
      <c r="A48" s="96">
        <v>41</v>
      </c>
      <c r="C48" s="362"/>
      <c r="D48" s="434" t="s">
        <v>56</v>
      </c>
      <c r="E48" s="363">
        <v>15958</v>
      </c>
      <c r="H48" s="701"/>
      <c r="I48" s="701"/>
      <c r="J48" s="701"/>
      <c r="K48" s="701"/>
      <c r="L48" s="701"/>
      <c r="M48" s="701"/>
    </row>
    <row r="49" spans="1:13" s="361" customFormat="1" ht="17.25">
      <c r="A49" s="96">
        <v>42</v>
      </c>
      <c r="C49" s="362"/>
      <c r="D49" s="434" t="s">
        <v>29</v>
      </c>
      <c r="E49" s="363">
        <v>2791</v>
      </c>
      <c r="H49" s="701"/>
      <c r="I49" s="701"/>
      <c r="J49" s="701"/>
      <c r="K49" s="701"/>
      <c r="L49" s="701"/>
      <c r="M49" s="701"/>
    </row>
    <row r="50" spans="1:13" s="361" customFormat="1" ht="17.25">
      <c r="A50" s="96">
        <v>43</v>
      </c>
      <c r="C50" s="362"/>
      <c r="D50" s="434" t="s">
        <v>826</v>
      </c>
      <c r="E50" s="363">
        <v>-652</v>
      </c>
      <c r="H50" s="701"/>
      <c r="I50" s="701"/>
      <c r="J50" s="701"/>
      <c r="K50" s="701"/>
      <c r="L50" s="701"/>
      <c r="M50" s="701"/>
    </row>
    <row r="51" spans="1:13" s="361" customFormat="1" ht="17.25">
      <c r="A51" s="96">
        <v>44</v>
      </c>
      <c r="C51" s="362"/>
      <c r="D51" s="434" t="s">
        <v>57</v>
      </c>
      <c r="E51" s="363">
        <v>5418</v>
      </c>
      <c r="H51" s="701"/>
      <c r="I51" s="701"/>
      <c r="J51" s="701"/>
      <c r="K51" s="701"/>
      <c r="L51" s="701"/>
      <c r="M51" s="701"/>
    </row>
    <row r="52" spans="1:13" s="361" customFormat="1" ht="17.25">
      <c r="A52" s="96">
        <v>45</v>
      </c>
      <c r="C52" s="362"/>
      <c r="D52" s="434" t="s">
        <v>58</v>
      </c>
      <c r="E52" s="363">
        <v>660</v>
      </c>
      <c r="H52" s="701"/>
      <c r="I52" s="701"/>
      <c r="J52" s="701"/>
      <c r="K52" s="701"/>
      <c r="L52" s="701"/>
      <c r="M52" s="701"/>
    </row>
    <row r="53" spans="1:13" s="361" customFormat="1" ht="17.25">
      <c r="A53" s="96">
        <v>46</v>
      </c>
      <c r="C53" s="362"/>
      <c r="D53" s="434" t="s">
        <v>448</v>
      </c>
      <c r="E53" s="363">
        <v>411</v>
      </c>
      <c r="H53" s="701"/>
      <c r="I53" s="701"/>
      <c r="J53" s="701"/>
      <c r="K53" s="701"/>
      <c r="L53" s="701"/>
      <c r="M53" s="701"/>
    </row>
    <row r="54" spans="1:13" s="361" customFormat="1" ht="17.25">
      <c r="A54" s="96">
        <v>47</v>
      </c>
      <c r="C54" s="362"/>
      <c r="D54" s="434" t="s">
        <v>450</v>
      </c>
      <c r="E54" s="363">
        <v>-961</v>
      </c>
      <c r="H54" s="701"/>
      <c r="I54" s="701"/>
      <c r="J54" s="701"/>
      <c r="K54" s="701"/>
      <c r="L54" s="701"/>
      <c r="M54" s="701"/>
    </row>
    <row r="55" spans="1:13" s="361" customFormat="1" ht="17.25">
      <c r="A55" s="96">
        <v>48</v>
      </c>
      <c r="C55" s="362"/>
      <c r="D55" s="434" t="s">
        <v>451</v>
      </c>
      <c r="E55" s="363">
        <v>160</v>
      </c>
      <c r="H55" s="701"/>
      <c r="I55" s="701"/>
      <c r="J55" s="701"/>
      <c r="K55" s="701"/>
      <c r="L55" s="701"/>
      <c r="M55" s="701"/>
    </row>
    <row r="56" spans="1:13" s="361" customFormat="1" ht="17.25">
      <c r="A56" s="96">
        <v>49</v>
      </c>
      <c r="C56" s="362"/>
      <c r="D56" s="434" t="s">
        <v>59</v>
      </c>
      <c r="E56" s="363">
        <v>1663</v>
      </c>
      <c r="H56" s="701"/>
      <c r="I56" s="701"/>
      <c r="J56" s="701"/>
      <c r="K56" s="701"/>
      <c r="L56" s="701"/>
      <c r="M56" s="701"/>
    </row>
    <row r="57" spans="1:13" s="361" customFormat="1" ht="33.75">
      <c r="A57" s="98">
        <v>50</v>
      </c>
      <c r="C57" s="362"/>
      <c r="D57" s="434" t="s">
        <v>60</v>
      </c>
      <c r="E57" s="363">
        <v>4000</v>
      </c>
      <c r="H57" s="701"/>
      <c r="I57" s="701"/>
      <c r="J57" s="701"/>
      <c r="K57" s="701"/>
      <c r="L57" s="701"/>
      <c r="M57" s="701"/>
    </row>
    <row r="58" spans="1:13" s="361" customFormat="1" ht="17.25">
      <c r="A58" s="96">
        <v>51</v>
      </c>
      <c r="C58" s="362"/>
      <c r="D58" s="434" t="s">
        <v>452</v>
      </c>
      <c r="E58" s="363">
        <v>216</v>
      </c>
      <c r="H58" s="701"/>
      <c r="I58" s="701"/>
      <c r="J58" s="701"/>
      <c r="K58" s="701"/>
      <c r="L58" s="701"/>
      <c r="M58" s="701"/>
    </row>
    <row r="59" spans="1:13" s="361" customFormat="1" ht="17.25">
      <c r="A59" s="96">
        <v>52</v>
      </c>
      <c r="C59" s="362"/>
      <c r="D59" s="434" t="s">
        <v>453</v>
      </c>
      <c r="E59" s="563">
        <v>4725</v>
      </c>
      <c r="H59" s="701"/>
      <c r="I59" s="701"/>
      <c r="J59" s="701"/>
      <c r="K59" s="701"/>
      <c r="L59" s="701"/>
      <c r="M59" s="701"/>
    </row>
    <row r="60" spans="1:13" s="350" customFormat="1" ht="24.75" customHeight="1">
      <c r="A60" s="98">
        <v>53</v>
      </c>
      <c r="C60" s="358"/>
      <c r="D60" s="366"/>
      <c r="E60" s="367">
        <f>SUM(E48:E59)</f>
        <v>34389</v>
      </c>
      <c r="H60" s="373"/>
      <c r="I60" s="373"/>
      <c r="J60" s="373"/>
      <c r="K60" s="373"/>
      <c r="L60" s="373"/>
      <c r="M60" s="373"/>
    </row>
    <row r="61" spans="1:13" s="349" customFormat="1" ht="24.75" customHeight="1" thickBot="1">
      <c r="A61" s="703">
        <v>54</v>
      </c>
      <c r="B61" s="372"/>
      <c r="C61" s="372"/>
      <c r="D61" s="397" t="s">
        <v>80</v>
      </c>
      <c r="E61" s="374">
        <f>SUM(E60,E46,E45,E44)</f>
        <v>-72453</v>
      </c>
      <c r="H61" s="699"/>
      <c r="I61" s="699"/>
      <c r="J61" s="699"/>
      <c r="K61" s="699"/>
      <c r="L61" s="699"/>
      <c r="M61" s="699"/>
    </row>
    <row r="62" spans="1:13" s="361" customFormat="1" ht="30" customHeight="1" thickTop="1">
      <c r="A62" s="96">
        <v>55</v>
      </c>
      <c r="C62" s="362"/>
      <c r="D62" s="359" t="s">
        <v>118</v>
      </c>
      <c r="E62" s="411"/>
      <c r="H62" s="701"/>
      <c r="I62" s="701"/>
      <c r="J62" s="701"/>
      <c r="K62" s="701"/>
      <c r="L62" s="701"/>
      <c r="M62" s="701"/>
    </row>
    <row r="63" spans="1:13" s="350" customFormat="1" ht="17.25">
      <c r="A63" s="96">
        <v>56</v>
      </c>
      <c r="C63" s="358"/>
      <c r="D63" s="366" t="s">
        <v>454</v>
      </c>
      <c r="E63" s="687">
        <v>-114880</v>
      </c>
      <c r="H63" s="373"/>
      <c r="I63" s="373"/>
      <c r="J63" s="373"/>
      <c r="K63" s="373"/>
      <c r="L63" s="373"/>
      <c r="M63" s="373"/>
    </row>
    <row r="64" spans="1:13" s="350" customFormat="1" ht="17.25">
      <c r="A64" s="96">
        <v>57</v>
      </c>
      <c r="C64" s="358"/>
      <c r="D64" s="366" t="s">
        <v>61</v>
      </c>
      <c r="E64" s="544">
        <v>18100</v>
      </c>
      <c r="H64" s="373"/>
      <c r="I64" s="373"/>
      <c r="J64" s="373"/>
      <c r="K64" s="373"/>
      <c r="L64" s="373"/>
      <c r="M64" s="373"/>
    </row>
    <row r="65" spans="1:13" s="350" customFormat="1" ht="17.25">
      <c r="A65" s="96">
        <v>58</v>
      </c>
      <c r="C65" s="358"/>
      <c r="D65" s="366"/>
      <c r="E65" s="367">
        <f>SUM(E63:E64)</f>
        <v>-96780</v>
      </c>
      <c r="H65" s="373"/>
      <c r="I65" s="373"/>
      <c r="J65" s="373"/>
      <c r="K65" s="373"/>
      <c r="L65" s="373"/>
      <c r="M65" s="373"/>
    </row>
    <row r="66" spans="1:13" s="361" customFormat="1" ht="30" customHeight="1">
      <c r="A66" s="96">
        <v>59</v>
      </c>
      <c r="C66" s="362"/>
      <c r="D66" s="359" t="s">
        <v>960</v>
      </c>
      <c r="E66" s="411"/>
      <c r="H66" s="701"/>
      <c r="I66" s="701"/>
      <c r="J66" s="701"/>
      <c r="K66" s="701"/>
      <c r="L66" s="701"/>
      <c r="M66" s="701"/>
    </row>
    <row r="67" spans="1:13" s="350" customFormat="1" ht="17.25" customHeight="1">
      <c r="A67" s="96">
        <v>60</v>
      </c>
      <c r="C67" s="358"/>
      <c r="D67" s="614" t="s">
        <v>827</v>
      </c>
      <c r="E67" s="367"/>
      <c r="H67" s="373"/>
      <c r="I67" s="373"/>
      <c r="J67" s="373"/>
      <c r="K67" s="373"/>
      <c r="L67" s="373"/>
      <c r="M67" s="373"/>
    </row>
    <row r="68" spans="1:13" s="350" customFormat="1" ht="17.25" customHeight="1">
      <c r="A68" s="96">
        <v>61</v>
      </c>
      <c r="C68" s="358"/>
      <c r="D68" s="434" t="s">
        <v>62</v>
      </c>
      <c r="E68" s="466">
        <v>12000</v>
      </c>
      <c r="H68" s="373"/>
      <c r="I68" s="373"/>
      <c r="J68" s="373"/>
      <c r="K68" s="373"/>
      <c r="L68" s="373"/>
      <c r="M68" s="373"/>
    </row>
    <row r="69" spans="1:13" s="350" customFormat="1" ht="17.25" customHeight="1">
      <c r="A69" s="96">
        <v>62</v>
      </c>
      <c r="C69" s="358"/>
      <c r="D69" s="366" t="s">
        <v>29</v>
      </c>
      <c r="E69" s="367">
        <v>-30</v>
      </c>
      <c r="H69" s="373"/>
      <c r="I69" s="373"/>
      <c r="J69" s="373"/>
      <c r="K69" s="373"/>
      <c r="L69" s="373"/>
      <c r="M69" s="373"/>
    </row>
    <row r="70" spans="1:13" s="350" customFormat="1" ht="17.25" customHeight="1">
      <c r="A70" s="96">
        <v>63</v>
      </c>
      <c r="C70" s="358"/>
      <c r="D70" s="366" t="s">
        <v>826</v>
      </c>
      <c r="E70" s="367">
        <v>652</v>
      </c>
      <c r="H70" s="373"/>
      <c r="I70" s="373"/>
      <c r="J70" s="373"/>
      <c r="K70" s="373"/>
      <c r="L70" s="373"/>
      <c r="M70" s="373"/>
    </row>
    <row r="71" spans="1:13" s="350" customFormat="1" ht="17.25" customHeight="1">
      <c r="A71" s="96">
        <v>64</v>
      </c>
      <c r="C71" s="358"/>
      <c r="D71" s="366" t="s">
        <v>455</v>
      </c>
      <c r="E71" s="367">
        <v>42</v>
      </c>
      <c r="H71" s="373"/>
      <c r="I71" s="373"/>
      <c r="J71" s="373"/>
      <c r="K71" s="373"/>
      <c r="L71" s="373"/>
      <c r="M71" s="373"/>
    </row>
    <row r="72" spans="1:13" s="350" customFormat="1" ht="17.25" customHeight="1">
      <c r="A72" s="96">
        <v>65</v>
      </c>
      <c r="C72" s="358"/>
      <c r="D72" s="366" t="s">
        <v>456</v>
      </c>
      <c r="E72" s="367">
        <v>100</v>
      </c>
      <c r="H72" s="373"/>
      <c r="I72" s="373"/>
      <c r="J72" s="373"/>
      <c r="K72" s="373"/>
      <c r="L72" s="373"/>
      <c r="M72" s="373"/>
    </row>
    <row r="73" spans="1:13" s="350" customFormat="1" ht="17.25" customHeight="1">
      <c r="A73" s="96">
        <v>66</v>
      </c>
      <c r="C73" s="358"/>
      <c r="D73" s="366" t="s">
        <v>457</v>
      </c>
      <c r="E73" s="345">
        <v>46</v>
      </c>
      <c r="H73" s="373"/>
      <c r="I73" s="373"/>
      <c r="J73" s="373"/>
      <c r="K73" s="373"/>
      <c r="L73" s="373"/>
      <c r="M73" s="373"/>
    </row>
    <row r="74" spans="1:13" s="349" customFormat="1" ht="17.25">
      <c r="A74" s="96">
        <v>67</v>
      </c>
      <c r="C74" s="364"/>
      <c r="D74" s="434" t="s">
        <v>445</v>
      </c>
      <c r="E74" s="686">
        <v>9000</v>
      </c>
      <c r="F74" s="543"/>
      <c r="G74" s="543"/>
      <c r="H74" s="543"/>
      <c r="I74" s="543"/>
      <c r="J74" s="699"/>
      <c r="K74" s="699"/>
      <c r="L74" s="699"/>
      <c r="M74" s="699"/>
    </row>
    <row r="75" spans="1:13" s="350" customFormat="1" ht="17.25" customHeight="1">
      <c r="A75" s="96">
        <v>68</v>
      </c>
      <c r="C75" s="358"/>
      <c r="D75" s="366"/>
      <c r="E75" s="367">
        <f>SUM(E68:E74)</f>
        <v>21810</v>
      </c>
      <c r="H75" s="373"/>
      <c r="I75" s="373"/>
      <c r="J75" s="373"/>
      <c r="K75" s="373"/>
      <c r="L75" s="373"/>
      <c r="M75" s="373"/>
    </row>
    <row r="76" spans="1:13" s="361" customFormat="1" ht="30" customHeight="1">
      <c r="A76" s="96">
        <v>69</v>
      </c>
      <c r="C76" s="362"/>
      <c r="D76" s="359" t="s">
        <v>63</v>
      </c>
      <c r="E76" s="411">
        <v>26466</v>
      </c>
      <c r="H76" s="701"/>
      <c r="I76" s="701"/>
      <c r="J76" s="701"/>
      <c r="K76" s="701"/>
      <c r="L76" s="701"/>
      <c r="M76" s="701"/>
    </row>
    <row r="77" spans="1:13" s="361" customFormat="1" ht="30" customHeight="1">
      <c r="A77" s="96">
        <v>70</v>
      </c>
      <c r="C77" s="362"/>
      <c r="D77" s="359" t="s">
        <v>954</v>
      </c>
      <c r="E77" s="411"/>
      <c r="H77" s="701"/>
      <c r="I77" s="701"/>
      <c r="J77" s="701"/>
      <c r="K77" s="701"/>
      <c r="L77" s="701"/>
      <c r="M77" s="701"/>
    </row>
    <row r="78" spans="1:13" s="350" customFormat="1" ht="24.75" customHeight="1" thickBot="1">
      <c r="A78" s="98">
        <v>71</v>
      </c>
      <c r="C78" s="358"/>
      <c r="D78" s="366" t="s">
        <v>154</v>
      </c>
      <c r="E78" s="367">
        <v>-3600000</v>
      </c>
      <c r="H78" s="373"/>
      <c r="I78" s="373"/>
      <c r="J78" s="373"/>
      <c r="K78" s="373"/>
      <c r="L78" s="373"/>
      <c r="M78" s="373"/>
    </row>
    <row r="79" spans="1:13" s="349" customFormat="1" ht="30" customHeight="1" thickBot="1">
      <c r="A79" s="703">
        <v>72</v>
      </c>
      <c r="B79" s="351" t="s">
        <v>956</v>
      </c>
      <c r="C79" s="368"/>
      <c r="D79" s="369" t="s">
        <v>325</v>
      </c>
      <c r="E79" s="370">
        <f>SUM(E78,E76,E75,E65,E61,E42,E41,E40,E31,E21,E12:E16,E10)</f>
        <v>-2225122</v>
      </c>
      <c r="H79" s="699"/>
      <c r="I79" s="699"/>
      <c r="J79" s="699"/>
      <c r="K79" s="699"/>
      <c r="L79" s="699"/>
      <c r="M79" s="699"/>
    </row>
    <row r="80" spans="1:4" ht="30" customHeight="1">
      <c r="A80" s="96">
        <v>73</v>
      </c>
      <c r="B80" s="336" t="s">
        <v>957</v>
      </c>
      <c r="C80" s="356"/>
      <c r="D80" s="357" t="s">
        <v>326</v>
      </c>
    </row>
    <row r="81" spans="1:5" ht="17.25">
      <c r="A81" s="96">
        <v>74</v>
      </c>
      <c r="C81" s="358" t="s">
        <v>898</v>
      </c>
      <c r="D81" s="339" t="s">
        <v>458</v>
      </c>
      <c r="E81" s="337">
        <v>447</v>
      </c>
    </row>
    <row r="82" spans="1:5" ht="17.25">
      <c r="A82" s="96">
        <v>75</v>
      </c>
      <c r="C82" s="358"/>
      <c r="D82" s="425" t="s">
        <v>459</v>
      </c>
      <c r="E82" s="423">
        <v>1163</v>
      </c>
    </row>
    <row r="83" spans="1:5" ht="17.25">
      <c r="A83" s="96">
        <v>76</v>
      </c>
      <c r="C83" s="358"/>
      <c r="D83" s="434" t="s">
        <v>460</v>
      </c>
      <c r="E83" s="423">
        <v>-245</v>
      </c>
    </row>
    <row r="84" spans="1:5" ht="17.25">
      <c r="A84" s="96">
        <v>77</v>
      </c>
      <c r="C84" s="358"/>
      <c r="D84" s="425" t="s">
        <v>461</v>
      </c>
      <c r="E84" s="423">
        <v>-30</v>
      </c>
    </row>
    <row r="85" spans="1:5" ht="17.25">
      <c r="A85" s="96">
        <v>78</v>
      </c>
      <c r="C85" s="358"/>
      <c r="D85" s="434" t="s">
        <v>462</v>
      </c>
      <c r="E85" s="423">
        <v>30</v>
      </c>
    </row>
    <row r="86" spans="1:5" ht="17.25">
      <c r="A86" s="96">
        <v>79</v>
      </c>
      <c r="C86" s="358"/>
      <c r="D86" s="425" t="s">
        <v>463</v>
      </c>
      <c r="E86" s="423">
        <v>6096</v>
      </c>
    </row>
    <row r="87" spans="1:5" ht="16.5" customHeight="1">
      <c r="A87" s="96">
        <v>80</v>
      </c>
      <c r="C87" s="358"/>
      <c r="D87" s="425" t="s">
        <v>464</v>
      </c>
      <c r="E87" s="423">
        <v>-250</v>
      </c>
    </row>
    <row r="88" spans="1:5" ht="17.25">
      <c r="A88" s="96">
        <v>81</v>
      </c>
      <c r="C88" s="358"/>
      <c r="D88" s="425" t="s">
        <v>576</v>
      </c>
      <c r="E88" s="423">
        <v>-280</v>
      </c>
    </row>
    <row r="89" spans="1:5" ht="17.25">
      <c r="A89" s="96">
        <v>82</v>
      </c>
      <c r="C89" s="358"/>
      <c r="D89" s="434" t="s">
        <v>465</v>
      </c>
      <c r="E89" s="423">
        <v>280</v>
      </c>
    </row>
    <row r="90" spans="1:5" ht="17.25">
      <c r="A90" s="96">
        <v>83</v>
      </c>
      <c r="C90" s="358"/>
      <c r="D90" s="425" t="s">
        <v>466</v>
      </c>
      <c r="E90" s="423">
        <v>-293</v>
      </c>
    </row>
    <row r="91" spans="1:5" ht="17.25">
      <c r="A91" s="96">
        <v>84</v>
      </c>
      <c r="C91" s="358"/>
      <c r="D91" s="434" t="s">
        <v>467</v>
      </c>
      <c r="E91" s="423">
        <v>293</v>
      </c>
    </row>
    <row r="92" spans="1:5" ht="17.25">
      <c r="A92" s="96">
        <v>85</v>
      </c>
      <c r="C92" s="358"/>
      <c r="D92" s="425" t="s">
        <v>468</v>
      </c>
      <c r="E92" s="423">
        <v>-192</v>
      </c>
    </row>
    <row r="93" spans="1:5" ht="17.25">
      <c r="A93" s="96">
        <v>86</v>
      </c>
      <c r="C93" s="358"/>
      <c r="D93" s="434" t="s">
        <v>72</v>
      </c>
      <c r="E93" s="423">
        <v>192</v>
      </c>
    </row>
    <row r="94" spans="1:5" ht="17.25">
      <c r="A94" s="96">
        <v>87</v>
      </c>
      <c r="C94" s="358"/>
      <c r="D94" s="425" t="s">
        <v>469</v>
      </c>
      <c r="E94" s="423">
        <v>-980</v>
      </c>
    </row>
    <row r="95" spans="1:5" ht="17.25">
      <c r="A95" s="96">
        <v>88</v>
      </c>
      <c r="C95" s="358"/>
      <c r="D95" s="434" t="s">
        <v>465</v>
      </c>
      <c r="E95" s="423">
        <v>980</v>
      </c>
    </row>
    <row r="96" spans="1:5" ht="17.25">
      <c r="A96" s="96">
        <v>89</v>
      </c>
      <c r="C96" s="358"/>
      <c r="D96" s="434" t="s">
        <v>544</v>
      </c>
      <c r="E96" s="423">
        <v>-2050</v>
      </c>
    </row>
    <row r="97" spans="1:5" ht="33">
      <c r="A97" s="98">
        <v>90</v>
      </c>
      <c r="C97" s="358"/>
      <c r="D97" s="425" t="s">
        <v>470</v>
      </c>
      <c r="E97" s="423">
        <v>-40</v>
      </c>
    </row>
    <row r="98" spans="1:5" ht="17.25">
      <c r="A98" s="96">
        <v>91</v>
      </c>
      <c r="C98" s="358"/>
      <c r="D98" s="425" t="s">
        <v>471</v>
      </c>
      <c r="E98" s="423">
        <v>285</v>
      </c>
    </row>
    <row r="99" spans="1:5" ht="17.25">
      <c r="A99" s="96">
        <v>92</v>
      </c>
      <c r="C99" s="358"/>
      <c r="D99" s="425" t="s">
        <v>472</v>
      </c>
      <c r="E99" s="423">
        <v>-43359</v>
      </c>
    </row>
    <row r="100" spans="1:5" ht="37.5" customHeight="1">
      <c r="A100" s="98">
        <v>93</v>
      </c>
      <c r="C100" s="358"/>
      <c r="D100" s="689" t="s">
        <v>108</v>
      </c>
      <c r="E100" s="423">
        <v>-10432</v>
      </c>
    </row>
    <row r="101" spans="1:5" ht="17.25">
      <c r="A101" s="96">
        <v>94</v>
      </c>
      <c r="C101" s="358"/>
      <c r="D101" s="688" t="s">
        <v>817</v>
      </c>
      <c r="E101" s="423">
        <v>-2737</v>
      </c>
    </row>
    <row r="102" spans="1:5" ht="17.25">
      <c r="A102" s="96">
        <v>95</v>
      </c>
      <c r="C102" s="358"/>
      <c r="D102" s="688" t="s">
        <v>473</v>
      </c>
      <c r="E102" s="423">
        <v>33197</v>
      </c>
    </row>
    <row r="103" spans="1:5" ht="18">
      <c r="A103" s="96">
        <v>96</v>
      </c>
      <c r="C103" s="358"/>
      <c r="D103" s="173" t="s">
        <v>367</v>
      </c>
      <c r="E103" s="423">
        <v>660</v>
      </c>
    </row>
    <row r="104" spans="1:5" ht="17.25">
      <c r="A104" s="96">
        <v>97</v>
      </c>
      <c r="C104" s="358"/>
      <c r="D104" s="688" t="s">
        <v>857</v>
      </c>
      <c r="E104" s="423">
        <v>2200</v>
      </c>
    </row>
    <row r="105" spans="1:5" ht="17.25">
      <c r="A105" s="96">
        <v>98</v>
      </c>
      <c r="C105" s="358"/>
      <c r="D105" s="688" t="s">
        <v>474</v>
      </c>
      <c r="E105" s="423">
        <v>155</v>
      </c>
    </row>
    <row r="106" spans="1:5" ht="17.25">
      <c r="A106" s="96">
        <v>99</v>
      </c>
      <c r="C106" s="358"/>
      <c r="D106" s="688" t="s">
        <v>475</v>
      </c>
      <c r="E106" s="423">
        <v>-3407</v>
      </c>
    </row>
    <row r="107" spans="1:5" ht="17.25">
      <c r="A107" s="96">
        <v>100</v>
      </c>
      <c r="C107" s="358"/>
      <c r="D107" s="688" t="s">
        <v>476</v>
      </c>
      <c r="E107" s="423">
        <v>7023</v>
      </c>
    </row>
    <row r="108" spans="1:5" ht="17.25">
      <c r="A108" s="96">
        <v>101</v>
      </c>
      <c r="C108" s="358"/>
      <c r="D108" s="688" t="s">
        <v>53</v>
      </c>
      <c r="E108" s="423">
        <v>2250</v>
      </c>
    </row>
    <row r="109" spans="1:13" s="350" customFormat="1" ht="30" customHeight="1">
      <c r="A109" s="98"/>
      <c r="C109" s="358"/>
      <c r="D109" s="690" t="s">
        <v>449</v>
      </c>
      <c r="E109" s="454">
        <v>4200</v>
      </c>
      <c r="H109" s="373"/>
      <c r="I109" s="373"/>
      <c r="J109" s="373"/>
      <c r="K109" s="373"/>
      <c r="L109" s="373"/>
      <c r="M109" s="373"/>
    </row>
    <row r="110" spans="1:13" s="349" customFormat="1" ht="30" customHeight="1" thickBot="1">
      <c r="A110" s="703">
        <v>102</v>
      </c>
      <c r="C110" s="364"/>
      <c r="D110" s="397" t="s">
        <v>383</v>
      </c>
      <c r="E110" s="374">
        <f>SUM(E82:E107)+E81+E108+E109</f>
        <v>-4844</v>
      </c>
      <c r="H110" s="699"/>
      <c r="I110" s="699"/>
      <c r="J110" s="699"/>
      <c r="K110" s="699"/>
      <c r="L110" s="699"/>
      <c r="M110" s="699"/>
    </row>
    <row r="111" spans="1:13" s="355" customFormat="1" ht="30" customHeight="1" thickBot="1" thickTop="1">
      <c r="A111" s="703">
        <v>103</v>
      </c>
      <c r="B111" s="435"/>
      <c r="C111" s="435"/>
      <c r="D111" s="436" t="s">
        <v>110</v>
      </c>
      <c r="E111" s="437">
        <f>SUM(E110)</f>
        <v>-4844</v>
      </c>
      <c r="H111" s="441"/>
      <c r="I111" s="441"/>
      <c r="J111" s="441"/>
      <c r="K111" s="441"/>
      <c r="L111" s="441"/>
      <c r="M111" s="441"/>
    </row>
    <row r="112" spans="1:13" s="378" customFormat="1" ht="30" customHeight="1" thickTop="1">
      <c r="A112" s="96">
        <v>104</v>
      </c>
      <c r="B112" s="559"/>
      <c r="C112" s="362"/>
      <c r="D112" s="560" t="s">
        <v>477</v>
      </c>
      <c r="E112" s="691">
        <v>16457</v>
      </c>
      <c r="H112" s="559"/>
      <c r="I112" s="559"/>
      <c r="J112" s="559"/>
      <c r="K112" s="559"/>
      <c r="L112" s="559"/>
      <c r="M112" s="559"/>
    </row>
    <row r="113" spans="1:13" s="378" customFormat="1" ht="30" customHeight="1">
      <c r="A113" s="96">
        <v>105</v>
      </c>
      <c r="B113" s="559"/>
      <c r="C113" s="362" t="s">
        <v>899</v>
      </c>
      <c r="D113" s="560" t="s">
        <v>919</v>
      </c>
      <c r="E113" s="381"/>
      <c r="H113" s="559"/>
      <c r="I113" s="559"/>
      <c r="J113" s="559"/>
      <c r="K113" s="559"/>
      <c r="L113" s="559"/>
      <c r="M113" s="559"/>
    </row>
    <row r="114" spans="1:13" s="355" customFormat="1" ht="17.25">
      <c r="A114" s="96">
        <v>106</v>
      </c>
      <c r="B114" s="441"/>
      <c r="C114" s="441"/>
      <c r="D114" s="347" t="s">
        <v>478</v>
      </c>
      <c r="E114" s="344">
        <v>40</v>
      </c>
      <c r="H114" s="441"/>
      <c r="I114" s="441"/>
      <c r="J114" s="441"/>
      <c r="K114" s="441"/>
      <c r="L114" s="441"/>
      <c r="M114" s="441"/>
    </row>
    <row r="115" spans="1:13" s="355" customFormat="1" ht="17.25">
      <c r="A115" s="96">
        <v>107</v>
      </c>
      <c r="B115" s="441"/>
      <c r="C115" s="441"/>
      <c r="D115" s="347" t="s">
        <v>160</v>
      </c>
      <c r="E115" s="344">
        <v>-1000</v>
      </c>
      <c r="H115" s="441"/>
      <c r="I115" s="441"/>
      <c r="J115" s="441"/>
      <c r="K115" s="441"/>
      <c r="L115" s="441"/>
      <c r="M115" s="441"/>
    </row>
    <row r="116" spans="1:13" s="355" customFormat="1" ht="33">
      <c r="A116" s="98">
        <v>108</v>
      </c>
      <c r="B116" s="441"/>
      <c r="C116" s="441"/>
      <c r="D116" s="347" t="s">
        <v>479</v>
      </c>
      <c r="E116" s="344">
        <v>1000</v>
      </c>
      <c r="H116" s="441"/>
      <c r="I116" s="441"/>
      <c r="J116" s="441"/>
      <c r="K116" s="441"/>
      <c r="L116" s="441"/>
      <c r="M116" s="441"/>
    </row>
    <row r="117" spans="1:13" s="378" customFormat="1" ht="30" customHeight="1">
      <c r="A117" s="96">
        <v>109</v>
      </c>
      <c r="B117" s="559"/>
      <c r="C117" s="362"/>
      <c r="D117" s="560" t="s">
        <v>327</v>
      </c>
      <c r="E117" s="381"/>
      <c r="H117" s="559"/>
      <c r="I117" s="559"/>
      <c r="J117" s="559"/>
      <c r="K117" s="559"/>
      <c r="L117" s="559"/>
      <c r="M117" s="559"/>
    </row>
    <row r="118" spans="1:5" ht="33.75">
      <c r="A118" s="98">
        <v>110</v>
      </c>
      <c r="C118" s="362"/>
      <c r="D118" s="347" t="s">
        <v>480</v>
      </c>
      <c r="E118" s="337">
        <v>-2508</v>
      </c>
    </row>
    <row r="119" spans="1:5" ht="17.25">
      <c r="A119" s="96">
        <v>111</v>
      </c>
      <c r="C119" s="362"/>
      <c r="D119" s="347" t="s">
        <v>481</v>
      </c>
      <c r="E119" s="337">
        <v>245</v>
      </c>
    </row>
    <row r="120" spans="1:5" ht="17.25">
      <c r="A120" s="96">
        <v>112</v>
      </c>
      <c r="C120" s="362"/>
      <c r="D120" s="347" t="s">
        <v>482</v>
      </c>
      <c r="E120" s="337">
        <v>-6096</v>
      </c>
    </row>
    <row r="121" spans="1:13" s="350" customFormat="1" ht="18">
      <c r="A121" s="96">
        <v>113</v>
      </c>
      <c r="C121" s="358"/>
      <c r="D121" s="561" t="s">
        <v>483</v>
      </c>
      <c r="E121" s="562">
        <v>250</v>
      </c>
      <c r="F121" s="561"/>
      <c r="G121" s="561"/>
      <c r="H121" s="561"/>
      <c r="I121" s="373"/>
      <c r="J121" s="373"/>
      <c r="K121" s="373"/>
      <c r="L121" s="373"/>
      <c r="M121" s="373"/>
    </row>
    <row r="122" spans="1:5" ht="33.75">
      <c r="A122" s="98">
        <v>114</v>
      </c>
      <c r="C122" s="362"/>
      <c r="D122" s="347" t="s">
        <v>397</v>
      </c>
      <c r="E122" s="337">
        <v>-285</v>
      </c>
    </row>
    <row r="123" spans="1:13" s="349" customFormat="1" ht="30" customHeight="1" thickBot="1">
      <c r="A123" s="703">
        <v>115</v>
      </c>
      <c r="B123" s="371"/>
      <c r="C123" s="375"/>
      <c r="D123" s="376" t="s">
        <v>920</v>
      </c>
      <c r="E123" s="374">
        <f>SUM(E121:E121)+E114+E119+E120+E115+E118+E122+E116</f>
        <v>-8354</v>
      </c>
      <c r="H123" s="699"/>
      <c r="I123" s="699"/>
      <c r="J123" s="699"/>
      <c r="K123" s="699"/>
      <c r="L123" s="699"/>
      <c r="M123" s="699"/>
    </row>
    <row r="124" spans="1:13" s="378" customFormat="1" ht="30" customHeight="1" thickTop="1">
      <c r="A124" s="96">
        <v>116</v>
      </c>
      <c r="C124" s="362" t="s">
        <v>901</v>
      </c>
      <c r="D124" s="380" t="s">
        <v>82</v>
      </c>
      <c r="E124" s="381"/>
      <c r="H124" s="559"/>
      <c r="I124" s="559"/>
      <c r="J124" s="559"/>
      <c r="K124" s="559"/>
      <c r="L124" s="559"/>
      <c r="M124" s="559"/>
    </row>
    <row r="125" spans="1:13" s="378" customFormat="1" ht="24.75" customHeight="1">
      <c r="A125" s="96">
        <v>117</v>
      </c>
      <c r="C125" s="379"/>
      <c r="D125" s="380" t="s">
        <v>724</v>
      </c>
      <c r="E125" s="381"/>
      <c r="H125" s="559"/>
      <c r="I125" s="559"/>
      <c r="J125" s="559"/>
      <c r="K125" s="559"/>
      <c r="L125" s="559"/>
      <c r="M125" s="559"/>
    </row>
    <row r="126" spans="1:5" ht="21.75" customHeight="1">
      <c r="A126" s="96">
        <v>118</v>
      </c>
      <c r="C126" s="358"/>
      <c r="D126" s="425" t="s">
        <v>275</v>
      </c>
      <c r="E126" s="426">
        <v>8634</v>
      </c>
    </row>
    <row r="127" spans="1:5" ht="21.75" customHeight="1">
      <c r="A127" s="96">
        <v>119</v>
      </c>
      <c r="C127" s="358"/>
      <c r="D127" s="425" t="s">
        <v>484</v>
      </c>
      <c r="E127" s="423">
        <v>411</v>
      </c>
    </row>
    <row r="128" spans="1:5" ht="15.75" customHeight="1">
      <c r="A128" s="96">
        <v>120</v>
      </c>
      <c r="C128" s="377"/>
      <c r="D128" s="434" t="s">
        <v>485</v>
      </c>
      <c r="E128" s="423">
        <v>2213</v>
      </c>
    </row>
    <row r="129" spans="1:5" ht="17.25">
      <c r="A129" s="96">
        <v>121</v>
      </c>
      <c r="C129" s="377"/>
      <c r="D129" s="617" t="s">
        <v>486</v>
      </c>
      <c r="E129" s="423"/>
    </row>
    <row r="130" spans="1:5" ht="17.25">
      <c r="A130" s="96">
        <v>122</v>
      </c>
      <c r="C130" s="377"/>
      <c r="D130" s="434" t="s">
        <v>485</v>
      </c>
      <c r="E130" s="423">
        <v>709</v>
      </c>
    </row>
    <row r="131" spans="1:5" ht="17.25">
      <c r="A131" s="96">
        <v>123</v>
      </c>
      <c r="C131" s="377"/>
      <c r="D131" s="434" t="s">
        <v>487</v>
      </c>
      <c r="E131" s="423">
        <v>-4900</v>
      </c>
    </row>
    <row r="132" spans="1:5" ht="17.25">
      <c r="A132" s="96">
        <v>124</v>
      </c>
      <c r="C132" s="377"/>
      <c r="D132" s="434" t="s">
        <v>73</v>
      </c>
      <c r="E132" s="423">
        <v>4000</v>
      </c>
    </row>
    <row r="133" spans="1:5" ht="17.25">
      <c r="A133" s="96">
        <v>125</v>
      </c>
      <c r="C133" s="377"/>
      <c r="D133" s="617" t="s">
        <v>488</v>
      </c>
      <c r="E133" s="423">
        <v>-861</v>
      </c>
    </row>
    <row r="134" spans="1:5" ht="17.25">
      <c r="A134" s="96">
        <v>126</v>
      </c>
      <c r="C134" s="377"/>
      <c r="D134" s="434" t="s">
        <v>489</v>
      </c>
      <c r="E134" s="423">
        <v>5324</v>
      </c>
    </row>
    <row r="135" spans="1:5" ht="17.25">
      <c r="A135" s="96">
        <v>127</v>
      </c>
      <c r="C135" s="377"/>
      <c r="D135" s="434" t="s">
        <v>487</v>
      </c>
      <c r="E135" s="423">
        <v>-5362</v>
      </c>
    </row>
    <row r="136" spans="1:5" ht="17.25">
      <c r="A136" s="96">
        <v>128</v>
      </c>
      <c r="C136" s="377"/>
      <c r="D136" s="434" t="s">
        <v>74</v>
      </c>
      <c r="E136" s="423">
        <v>5362</v>
      </c>
    </row>
    <row r="137" spans="1:5" ht="16.5" customHeight="1">
      <c r="A137" s="96">
        <v>129</v>
      </c>
      <c r="C137" s="377"/>
      <c r="D137" s="617" t="s">
        <v>490</v>
      </c>
      <c r="E137" s="423">
        <v>2908</v>
      </c>
    </row>
    <row r="138" spans="1:5" ht="17.25">
      <c r="A138" s="96">
        <v>130</v>
      </c>
      <c r="C138" s="377"/>
      <c r="D138" s="434" t="s">
        <v>487</v>
      </c>
      <c r="E138" s="423">
        <v>-3510</v>
      </c>
    </row>
    <row r="139" spans="1:5" ht="17.25">
      <c r="A139" s="96">
        <v>131</v>
      </c>
      <c r="C139" s="377"/>
      <c r="D139" s="434" t="s">
        <v>467</v>
      </c>
      <c r="E139" s="423">
        <v>3510</v>
      </c>
    </row>
    <row r="140" spans="1:5" ht="19.5" customHeight="1">
      <c r="A140" s="96">
        <v>132</v>
      </c>
      <c r="C140" s="377"/>
      <c r="D140" s="617" t="s">
        <v>491</v>
      </c>
      <c r="E140" s="423">
        <v>1495</v>
      </c>
    </row>
    <row r="141" spans="1:5" ht="21" customHeight="1">
      <c r="A141" s="96">
        <v>133</v>
      </c>
      <c r="C141" s="377"/>
      <c r="D141" s="434" t="s">
        <v>460</v>
      </c>
      <c r="E141" s="423">
        <v>-215</v>
      </c>
    </row>
    <row r="142" spans="1:5" ht="33">
      <c r="A142" s="98">
        <v>134</v>
      </c>
      <c r="C142" s="377"/>
      <c r="D142" s="617" t="s">
        <v>492</v>
      </c>
      <c r="E142" s="423">
        <v>-1200</v>
      </c>
    </row>
    <row r="143" spans="1:5" ht="19.5" customHeight="1">
      <c r="A143" s="96">
        <v>135</v>
      </c>
      <c r="C143" s="377"/>
      <c r="D143" s="617" t="s">
        <v>493</v>
      </c>
      <c r="E143" s="423">
        <v>310</v>
      </c>
    </row>
    <row r="144" spans="1:5" ht="19.5" customHeight="1">
      <c r="A144" s="96">
        <v>136</v>
      </c>
      <c r="C144" s="377"/>
      <c r="D144" s="617" t="s">
        <v>494</v>
      </c>
      <c r="E144" s="423">
        <v>1138</v>
      </c>
    </row>
    <row r="145" spans="1:5" ht="19.5" customHeight="1">
      <c r="A145" s="96">
        <v>137</v>
      </c>
      <c r="C145" s="377"/>
      <c r="D145" s="617" t="s">
        <v>495</v>
      </c>
      <c r="E145" s="423">
        <v>-1612</v>
      </c>
    </row>
    <row r="146" spans="1:5" ht="34.5" customHeight="1">
      <c r="A146" s="98">
        <v>138</v>
      </c>
      <c r="C146" s="377"/>
      <c r="D146" s="617" t="s">
        <v>496</v>
      </c>
      <c r="E146" s="423">
        <v>-1100</v>
      </c>
    </row>
    <row r="147" spans="1:5" ht="17.25">
      <c r="A147" s="96">
        <v>139</v>
      </c>
      <c r="C147" s="377"/>
      <c r="D147" s="434" t="s">
        <v>497</v>
      </c>
      <c r="E147" s="423">
        <v>-208</v>
      </c>
    </row>
    <row r="148" spans="1:5" ht="19.5" customHeight="1">
      <c r="A148" s="96">
        <v>140</v>
      </c>
      <c r="C148" s="377"/>
      <c r="D148" s="617" t="s">
        <v>498</v>
      </c>
      <c r="E148" s="423">
        <v>2579</v>
      </c>
    </row>
    <row r="149" spans="1:5" ht="33">
      <c r="A149" s="98">
        <v>141</v>
      </c>
      <c r="C149" s="377"/>
      <c r="D149" s="617" t="s">
        <v>65</v>
      </c>
      <c r="E149" s="423">
        <v>-1255</v>
      </c>
    </row>
    <row r="150" spans="1:5" ht="17.25">
      <c r="A150" s="96">
        <v>142</v>
      </c>
      <c r="C150" s="377"/>
      <c r="D150" s="434" t="s">
        <v>485</v>
      </c>
      <c r="E150" s="423">
        <v>175</v>
      </c>
    </row>
    <row r="151" spans="1:5" ht="33">
      <c r="A151" s="98">
        <v>143</v>
      </c>
      <c r="C151" s="377"/>
      <c r="D151" s="434" t="s">
        <v>68</v>
      </c>
      <c r="E151" s="423">
        <v>-56</v>
      </c>
    </row>
    <row r="152" spans="1:5" ht="19.5" customHeight="1">
      <c r="A152" s="96">
        <v>144</v>
      </c>
      <c r="C152" s="377"/>
      <c r="D152" s="617" t="s">
        <v>499</v>
      </c>
      <c r="E152" s="423">
        <v>-1000</v>
      </c>
    </row>
    <row r="153" spans="1:5" ht="17.25">
      <c r="A153" s="96">
        <v>145</v>
      </c>
      <c r="C153" s="377"/>
      <c r="D153" s="617" t="s">
        <v>500</v>
      </c>
      <c r="E153" s="423">
        <v>114</v>
      </c>
    </row>
    <row r="154" spans="1:5" ht="17.25">
      <c r="A154" s="96">
        <v>146</v>
      </c>
      <c r="C154" s="377"/>
      <c r="D154" s="434" t="s">
        <v>501</v>
      </c>
      <c r="E154" s="423">
        <v>-1500</v>
      </c>
    </row>
    <row r="155" spans="1:5" ht="17.25">
      <c r="A155" s="96">
        <v>147</v>
      </c>
      <c r="C155" s="377"/>
      <c r="D155" s="434" t="s">
        <v>510</v>
      </c>
      <c r="E155" s="423">
        <v>-201</v>
      </c>
    </row>
    <row r="156" spans="1:5" ht="17.25">
      <c r="A156" s="96">
        <v>148</v>
      </c>
      <c r="C156" s="377"/>
      <c r="D156" s="617" t="s">
        <v>511</v>
      </c>
      <c r="E156" s="423">
        <v>191</v>
      </c>
    </row>
    <row r="157" spans="1:5" ht="17.25">
      <c r="A157" s="96">
        <v>149</v>
      </c>
      <c r="C157" s="377"/>
      <c r="D157" s="434" t="s">
        <v>512</v>
      </c>
      <c r="E157" s="423">
        <v>1935</v>
      </c>
    </row>
    <row r="158" spans="1:5" ht="17.25">
      <c r="A158" s="96">
        <v>150</v>
      </c>
      <c r="C158" s="377"/>
      <c r="D158" s="434" t="s">
        <v>513</v>
      </c>
      <c r="E158" s="423">
        <v>2617</v>
      </c>
    </row>
    <row r="159" spans="1:5" ht="17.25">
      <c r="A159" s="96">
        <v>151</v>
      </c>
      <c r="C159" s="377"/>
      <c r="D159" s="434" t="s">
        <v>75</v>
      </c>
      <c r="E159" s="423">
        <v>-2034</v>
      </c>
    </row>
    <row r="160" spans="1:5" ht="17.25">
      <c r="A160" s="96">
        <v>152</v>
      </c>
      <c r="C160" s="377"/>
      <c r="D160" s="434" t="s">
        <v>465</v>
      </c>
      <c r="E160" s="423">
        <v>2034</v>
      </c>
    </row>
    <row r="161" spans="1:5" ht="17.25">
      <c r="A161" s="96">
        <v>153</v>
      </c>
      <c r="C161" s="377"/>
      <c r="D161" s="617" t="s">
        <v>514</v>
      </c>
      <c r="E161" s="423"/>
    </row>
    <row r="162" spans="1:5" ht="17.25">
      <c r="A162" s="96">
        <v>154</v>
      </c>
      <c r="C162" s="377"/>
      <c r="D162" s="434" t="s">
        <v>67</v>
      </c>
      <c r="E162" s="423">
        <v>-2797</v>
      </c>
    </row>
    <row r="163" spans="1:5" ht="17.25">
      <c r="A163" s="96">
        <v>155</v>
      </c>
      <c r="C163" s="377"/>
      <c r="D163" s="434" t="s">
        <v>465</v>
      </c>
      <c r="E163" s="423">
        <v>2729</v>
      </c>
    </row>
    <row r="164" spans="1:5" ht="17.25">
      <c r="A164" s="96">
        <v>156</v>
      </c>
      <c r="C164" s="377"/>
      <c r="D164" s="434" t="s">
        <v>485</v>
      </c>
      <c r="E164" s="423">
        <v>2622</v>
      </c>
    </row>
    <row r="165" spans="1:5" ht="17.25">
      <c r="A165" s="96">
        <v>157</v>
      </c>
      <c r="C165" s="377"/>
      <c r="D165" s="617" t="s">
        <v>515</v>
      </c>
      <c r="E165" s="423"/>
    </row>
    <row r="166" spans="1:5" ht="33">
      <c r="A166" s="98">
        <v>158</v>
      </c>
      <c r="C166" s="377"/>
      <c r="D166" s="434" t="s">
        <v>66</v>
      </c>
      <c r="E166" s="423">
        <v>5460</v>
      </c>
    </row>
    <row r="167" spans="1:5" ht="17.25">
      <c r="A167" s="96">
        <v>159</v>
      </c>
      <c r="C167" s="377"/>
      <c r="D167" s="434" t="s">
        <v>828</v>
      </c>
      <c r="E167" s="423">
        <v>-341</v>
      </c>
    </row>
    <row r="168" spans="1:5" ht="17.25">
      <c r="A168" s="96">
        <v>160</v>
      </c>
      <c r="C168" s="377"/>
      <c r="D168" s="434" t="s">
        <v>467</v>
      </c>
      <c r="E168" s="423">
        <v>341</v>
      </c>
    </row>
    <row r="169" spans="1:5" ht="17.25">
      <c r="A169" s="96">
        <v>161</v>
      </c>
      <c r="C169" s="377"/>
      <c r="D169" s="434" t="s">
        <v>501</v>
      </c>
      <c r="E169" s="423">
        <v>-500</v>
      </c>
    </row>
    <row r="170" spans="1:5" ht="17.25">
      <c r="A170" s="96">
        <v>162</v>
      </c>
      <c r="C170" s="377"/>
      <c r="D170" s="617" t="s">
        <v>516</v>
      </c>
      <c r="E170" s="423">
        <v>467</v>
      </c>
    </row>
    <row r="171" spans="1:5" ht="17.25">
      <c r="A171" s="96">
        <v>163</v>
      </c>
      <c r="C171" s="377"/>
      <c r="D171" s="434" t="s">
        <v>517</v>
      </c>
      <c r="E171" s="423">
        <v>660</v>
      </c>
    </row>
    <row r="172" spans="1:5" ht="16.5" customHeight="1">
      <c r="A172" s="96">
        <v>164</v>
      </c>
      <c r="C172" s="377"/>
      <c r="D172" s="434" t="s">
        <v>76</v>
      </c>
      <c r="E172" s="423">
        <v>-4744</v>
      </c>
    </row>
    <row r="173" spans="1:5" ht="17.25">
      <c r="A173" s="96">
        <v>165</v>
      </c>
      <c r="C173" s="377"/>
      <c r="D173" s="434" t="s">
        <v>518</v>
      </c>
      <c r="E173" s="423">
        <v>4620</v>
      </c>
    </row>
    <row r="174" spans="1:5" ht="17.25">
      <c r="A174" s="96">
        <v>166</v>
      </c>
      <c r="C174" s="377"/>
      <c r="D174" s="434" t="s">
        <v>485</v>
      </c>
      <c r="E174" s="423">
        <v>5636</v>
      </c>
    </row>
    <row r="175" spans="1:5" ht="17.25">
      <c r="A175" s="96">
        <v>167</v>
      </c>
      <c r="C175" s="377"/>
      <c r="D175" s="617" t="s">
        <v>519</v>
      </c>
      <c r="E175" s="423">
        <v>1663</v>
      </c>
    </row>
    <row r="176" spans="1:5" ht="17.25">
      <c r="A176" s="96">
        <v>168</v>
      </c>
      <c r="C176" s="377"/>
      <c r="D176" s="434" t="s">
        <v>501</v>
      </c>
      <c r="E176" s="423">
        <v>-1700</v>
      </c>
    </row>
    <row r="177" spans="1:5" ht="17.25">
      <c r="A177" s="96">
        <v>169</v>
      </c>
      <c r="C177" s="377"/>
      <c r="D177" s="434" t="s">
        <v>77</v>
      </c>
      <c r="E177" s="423">
        <v>-2971</v>
      </c>
    </row>
    <row r="178" spans="1:5" ht="17.25">
      <c r="A178" s="96">
        <v>170</v>
      </c>
      <c r="C178" s="377"/>
      <c r="D178" s="434" t="s">
        <v>255</v>
      </c>
      <c r="E178" s="423">
        <v>2643</v>
      </c>
    </row>
    <row r="179" spans="1:5" ht="17.25">
      <c r="A179" s="96">
        <v>171</v>
      </c>
      <c r="C179" s="377"/>
      <c r="D179" s="617" t="s">
        <v>520</v>
      </c>
      <c r="E179" s="423">
        <v>3387</v>
      </c>
    </row>
    <row r="180" spans="1:5" ht="17.25">
      <c r="A180" s="96">
        <v>172</v>
      </c>
      <c r="C180" s="377"/>
      <c r="D180" s="617" t="s">
        <v>521</v>
      </c>
      <c r="E180" s="423">
        <v>1713</v>
      </c>
    </row>
    <row r="181" spans="1:5" ht="17.25">
      <c r="A181" s="96">
        <v>173</v>
      </c>
      <c r="C181" s="377"/>
      <c r="D181" s="434" t="s">
        <v>78</v>
      </c>
      <c r="E181" s="423">
        <v>-1386</v>
      </c>
    </row>
    <row r="182" spans="1:5" ht="17.25">
      <c r="A182" s="96">
        <v>174</v>
      </c>
      <c r="C182" s="377"/>
      <c r="D182" s="434" t="s">
        <v>518</v>
      </c>
      <c r="E182" s="423">
        <v>1259</v>
      </c>
    </row>
    <row r="183" spans="1:5" ht="17.25">
      <c r="A183" s="96">
        <v>175</v>
      </c>
      <c r="C183" s="377"/>
      <c r="D183" s="617" t="s">
        <v>522</v>
      </c>
      <c r="E183" s="423">
        <v>59</v>
      </c>
    </row>
    <row r="184" spans="1:5" ht="33">
      <c r="A184" s="98">
        <v>176</v>
      </c>
      <c r="C184" s="377"/>
      <c r="D184" s="617" t="s">
        <v>523</v>
      </c>
      <c r="E184" s="423">
        <v>2273</v>
      </c>
    </row>
    <row r="185" spans="1:5" ht="16.5" customHeight="1">
      <c r="A185" s="96">
        <v>177</v>
      </c>
      <c r="C185" s="377"/>
      <c r="D185" s="617" t="s">
        <v>524</v>
      </c>
      <c r="E185" s="423">
        <v>-128</v>
      </c>
    </row>
    <row r="186" spans="1:5" ht="33">
      <c r="A186" s="98">
        <v>178</v>
      </c>
      <c r="C186" s="377"/>
      <c r="D186" s="617" t="s">
        <v>525</v>
      </c>
      <c r="E186" s="423">
        <v>-12200</v>
      </c>
    </row>
    <row r="187" spans="1:5" ht="33">
      <c r="A187" s="98">
        <v>179</v>
      </c>
      <c r="C187" s="377"/>
      <c r="D187" s="617" t="s">
        <v>526</v>
      </c>
      <c r="E187" s="423">
        <v>-11200</v>
      </c>
    </row>
    <row r="188" spans="1:5" ht="17.25">
      <c r="A188" s="96">
        <v>180</v>
      </c>
      <c r="C188" s="358"/>
      <c r="D188" s="434" t="s">
        <v>512</v>
      </c>
      <c r="E188" s="423">
        <v>4000</v>
      </c>
    </row>
    <row r="189" spans="1:5" ht="33">
      <c r="A189" s="98">
        <v>181</v>
      </c>
      <c r="C189" s="377"/>
      <c r="D189" s="617" t="s">
        <v>71</v>
      </c>
      <c r="E189" s="423">
        <v>2854</v>
      </c>
    </row>
    <row r="190" spans="1:5" ht="17.25">
      <c r="A190" s="96">
        <v>182</v>
      </c>
      <c r="C190" s="377"/>
      <c r="D190" s="617" t="s">
        <v>527</v>
      </c>
      <c r="E190" s="423">
        <v>610</v>
      </c>
    </row>
    <row r="191" spans="1:5" ht="17.25">
      <c r="A191" s="96">
        <v>183</v>
      </c>
      <c r="C191" s="377"/>
      <c r="D191" s="434" t="s">
        <v>70</v>
      </c>
      <c r="E191" s="423">
        <v>-860</v>
      </c>
    </row>
    <row r="192" spans="1:5" ht="17.25">
      <c r="A192" s="96">
        <v>184</v>
      </c>
      <c r="C192" s="377"/>
      <c r="D192" s="434" t="s">
        <v>518</v>
      </c>
      <c r="E192" s="423">
        <v>700</v>
      </c>
    </row>
    <row r="193" spans="1:5" ht="33">
      <c r="A193" s="98">
        <v>185</v>
      </c>
      <c r="C193" s="377"/>
      <c r="D193" s="617" t="s">
        <v>69</v>
      </c>
      <c r="E193" s="423">
        <v>11000</v>
      </c>
    </row>
    <row r="194" spans="1:5" ht="17.25">
      <c r="A194" s="96">
        <v>186</v>
      </c>
      <c r="C194" s="377"/>
      <c r="D194" s="617" t="s">
        <v>528</v>
      </c>
      <c r="E194" s="424">
        <v>26620</v>
      </c>
    </row>
    <row r="195" spans="1:13" s="350" customFormat="1" ht="30" customHeight="1">
      <c r="A195" s="96">
        <v>187</v>
      </c>
      <c r="C195" s="377"/>
      <c r="D195" s="433"/>
      <c r="E195" s="345">
        <f>SUM(E126:E194)</f>
        <v>63134</v>
      </c>
      <c r="H195" s="373"/>
      <c r="I195" s="373"/>
      <c r="J195" s="373"/>
      <c r="K195" s="150"/>
      <c r="L195" s="373"/>
      <c r="M195" s="373"/>
    </row>
    <row r="196" spans="1:13" s="378" customFormat="1" ht="30" customHeight="1">
      <c r="A196" s="96">
        <v>188</v>
      </c>
      <c r="B196" s="559"/>
      <c r="C196" s="362"/>
      <c r="D196" s="560" t="s">
        <v>726</v>
      </c>
      <c r="E196" s="381"/>
      <c r="H196" s="559"/>
      <c r="I196" s="559"/>
      <c r="J196" s="559"/>
      <c r="K196" s="559"/>
      <c r="L196" s="559"/>
      <c r="M196" s="559"/>
    </row>
    <row r="197" spans="1:11" ht="17.25">
      <c r="A197" s="96">
        <v>189</v>
      </c>
      <c r="C197" s="377"/>
      <c r="D197" s="617" t="s">
        <v>577</v>
      </c>
      <c r="E197" s="337">
        <v>506</v>
      </c>
      <c r="K197" s="373"/>
    </row>
    <row r="198" spans="1:11" ht="17.25">
      <c r="A198" s="96">
        <v>190</v>
      </c>
      <c r="C198" s="377"/>
      <c r="D198" s="617" t="s">
        <v>529</v>
      </c>
      <c r="E198" s="337">
        <v>-51</v>
      </c>
      <c r="K198" s="373"/>
    </row>
    <row r="199" spans="1:11" ht="17.25">
      <c r="A199" s="96">
        <v>191</v>
      </c>
      <c r="C199" s="377"/>
      <c r="D199" s="434" t="s">
        <v>578</v>
      </c>
      <c r="E199" s="337">
        <v>51</v>
      </c>
      <c r="K199" s="373"/>
    </row>
    <row r="200" spans="1:6" ht="33">
      <c r="A200" s="98">
        <v>192</v>
      </c>
      <c r="C200" s="377"/>
      <c r="D200" s="617" t="s">
        <v>579</v>
      </c>
      <c r="E200" s="117">
        <v>-45</v>
      </c>
      <c r="F200" s="92"/>
    </row>
    <row r="201" spans="1:5" ht="17.25">
      <c r="A201" s="96">
        <v>193</v>
      </c>
      <c r="C201" s="377"/>
      <c r="D201" s="434" t="s">
        <v>530</v>
      </c>
      <c r="E201" s="424">
        <v>45</v>
      </c>
    </row>
    <row r="202" spans="1:13" s="350" customFormat="1" ht="17.25">
      <c r="A202" s="96">
        <v>194</v>
      </c>
      <c r="C202" s="377"/>
      <c r="D202" s="433"/>
      <c r="E202" s="345">
        <f>SUM(E197:E201)</f>
        <v>506</v>
      </c>
      <c r="H202" s="373"/>
      <c r="I202" s="373"/>
      <c r="J202" s="373"/>
      <c r="K202" s="150"/>
      <c r="L202" s="373"/>
      <c r="M202" s="373"/>
    </row>
    <row r="203" spans="1:13" s="438" customFormat="1" ht="21.75" customHeight="1">
      <c r="A203" s="96">
        <v>195</v>
      </c>
      <c r="C203" s="377"/>
      <c r="D203" s="380" t="s">
        <v>964</v>
      </c>
      <c r="E203" s="426"/>
      <c r="H203" s="153"/>
      <c r="I203" s="153"/>
      <c r="J203" s="153"/>
      <c r="K203" s="150"/>
      <c r="L203" s="153"/>
      <c r="M203" s="153"/>
    </row>
    <row r="204" spans="1:13" s="438" customFormat="1" ht="18" customHeight="1">
      <c r="A204" s="96">
        <v>196</v>
      </c>
      <c r="C204" s="377"/>
      <c r="D204" s="392" t="s">
        <v>531</v>
      </c>
      <c r="E204" s="423">
        <v>1338</v>
      </c>
      <c r="H204" s="153"/>
      <c r="I204" s="153"/>
      <c r="J204" s="153"/>
      <c r="K204" s="150"/>
      <c r="L204" s="153"/>
      <c r="M204" s="153"/>
    </row>
    <row r="205" spans="1:13" s="438" customFormat="1" ht="17.25">
      <c r="A205" s="96">
        <v>197</v>
      </c>
      <c r="C205" s="377"/>
      <c r="D205" s="392" t="s">
        <v>532</v>
      </c>
      <c r="E205" s="423">
        <v>41</v>
      </c>
      <c r="H205" s="153"/>
      <c r="I205" s="153"/>
      <c r="J205" s="153"/>
      <c r="K205" s="150"/>
      <c r="L205" s="153"/>
      <c r="M205" s="153"/>
    </row>
    <row r="206" spans="1:13" s="438" customFormat="1" ht="17.25">
      <c r="A206" s="96">
        <v>198</v>
      </c>
      <c r="C206" s="377"/>
      <c r="D206" s="392" t="s">
        <v>580</v>
      </c>
      <c r="E206" s="423">
        <v>68</v>
      </c>
      <c r="H206" s="153"/>
      <c r="I206" s="153"/>
      <c r="J206" s="153"/>
      <c r="K206" s="150"/>
      <c r="L206" s="153"/>
      <c r="M206" s="153"/>
    </row>
    <row r="207" spans="1:13" s="438" customFormat="1" ht="17.25">
      <c r="A207" s="96">
        <v>199</v>
      </c>
      <c r="C207" s="377"/>
      <c r="D207" s="392" t="s">
        <v>581</v>
      </c>
      <c r="E207" s="423">
        <v>124</v>
      </c>
      <c r="H207" s="153"/>
      <c r="I207" s="153"/>
      <c r="J207" s="153"/>
      <c r="K207" s="150"/>
      <c r="L207" s="153"/>
      <c r="M207" s="153"/>
    </row>
    <row r="208" spans="1:13" s="350" customFormat="1" ht="17.25">
      <c r="A208" s="96">
        <v>200</v>
      </c>
      <c r="C208" s="377"/>
      <c r="D208" s="392" t="s">
        <v>582</v>
      </c>
      <c r="E208" s="454">
        <v>900</v>
      </c>
      <c r="H208" s="373"/>
      <c r="I208" s="373"/>
      <c r="J208" s="373"/>
      <c r="K208" s="153"/>
      <c r="L208" s="373"/>
      <c r="M208" s="373"/>
    </row>
    <row r="209" spans="1:13" s="350" customFormat="1" ht="17.25">
      <c r="A209" s="96">
        <v>201</v>
      </c>
      <c r="C209" s="377"/>
      <c r="D209" s="392" t="s">
        <v>533</v>
      </c>
      <c r="E209" s="615">
        <v>215</v>
      </c>
      <c r="H209" s="373"/>
      <c r="I209" s="373"/>
      <c r="J209" s="373"/>
      <c r="K209" s="373"/>
      <c r="L209" s="373"/>
      <c r="M209" s="373"/>
    </row>
    <row r="210" spans="1:13" s="350" customFormat="1" ht="17.25">
      <c r="A210" s="96">
        <v>202</v>
      </c>
      <c r="C210" s="377"/>
      <c r="D210" s="392" t="s">
        <v>534</v>
      </c>
      <c r="E210" s="615">
        <v>56</v>
      </c>
      <c r="H210" s="373"/>
      <c r="I210" s="373"/>
      <c r="J210" s="373"/>
      <c r="K210" s="373"/>
      <c r="L210" s="373"/>
      <c r="M210" s="373"/>
    </row>
    <row r="211" spans="1:13" s="350" customFormat="1" ht="17.25">
      <c r="A211" s="96">
        <v>203</v>
      </c>
      <c r="C211" s="377"/>
      <c r="D211" s="392" t="s">
        <v>535</v>
      </c>
      <c r="E211" s="615">
        <v>208</v>
      </c>
      <c r="H211" s="373"/>
      <c r="I211" s="373"/>
      <c r="J211" s="373"/>
      <c r="K211" s="373"/>
      <c r="L211" s="373"/>
      <c r="M211" s="373"/>
    </row>
    <row r="212" spans="1:13" s="350" customFormat="1" ht="17.25">
      <c r="A212" s="96">
        <v>204</v>
      </c>
      <c r="C212" s="377"/>
      <c r="D212" s="392" t="s">
        <v>536</v>
      </c>
      <c r="E212" s="615">
        <v>201</v>
      </c>
      <c r="H212" s="373"/>
      <c r="I212" s="373"/>
      <c r="J212" s="373"/>
      <c r="K212" s="373"/>
      <c r="L212" s="373"/>
      <c r="M212" s="373"/>
    </row>
    <row r="213" spans="1:13" s="350" customFormat="1" ht="17.25">
      <c r="A213" s="96">
        <v>205</v>
      </c>
      <c r="C213" s="377"/>
      <c r="D213" s="392" t="s">
        <v>537</v>
      </c>
      <c r="E213" s="615">
        <v>160</v>
      </c>
      <c r="H213" s="373"/>
      <c r="I213" s="373"/>
      <c r="J213" s="373"/>
      <c r="K213" s="373"/>
      <c r="L213" s="373"/>
      <c r="M213" s="373"/>
    </row>
    <row r="214" spans="1:13" s="350" customFormat="1" ht="17.25">
      <c r="A214" s="96">
        <v>206</v>
      </c>
      <c r="C214" s="377"/>
      <c r="D214" s="434" t="s">
        <v>337</v>
      </c>
      <c r="E214" s="24">
        <v>-310</v>
      </c>
      <c r="F214" s="24"/>
      <c r="G214" s="24"/>
      <c r="H214" s="24"/>
      <c r="I214" s="373"/>
      <c r="J214" s="373"/>
      <c r="K214" s="373"/>
      <c r="L214" s="373"/>
      <c r="M214" s="373"/>
    </row>
    <row r="215" spans="1:13" s="350" customFormat="1" ht="17.25">
      <c r="A215" s="96">
        <v>207</v>
      </c>
      <c r="C215" s="377"/>
      <c r="D215" s="392" t="s">
        <v>538</v>
      </c>
      <c r="E215" s="615">
        <v>328</v>
      </c>
      <c r="H215" s="373"/>
      <c r="I215" s="373"/>
      <c r="J215" s="373"/>
      <c r="K215" s="373"/>
      <c r="L215" s="373"/>
      <c r="M215" s="373"/>
    </row>
    <row r="216" spans="1:13" s="350" customFormat="1" ht="33">
      <c r="A216" s="98">
        <v>208</v>
      </c>
      <c r="C216" s="377"/>
      <c r="D216" s="392" t="s">
        <v>539</v>
      </c>
      <c r="E216" s="692">
        <v>633</v>
      </c>
      <c r="H216" s="373"/>
      <c r="I216" s="373"/>
      <c r="J216" s="373"/>
      <c r="K216" s="373"/>
      <c r="L216" s="373"/>
      <c r="M216" s="373"/>
    </row>
    <row r="217" spans="1:13" s="350" customFormat="1" ht="33">
      <c r="A217" s="98">
        <v>209</v>
      </c>
      <c r="C217" s="377"/>
      <c r="D217" s="392" t="s">
        <v>540</v>
      </c>
      <c r="E217" s="693">
        <v>2725</v>
      </c>
      <c r="H217" s="373"/>
      <c r="I217" s="373"/>
      <c r="J217" s="373"/>
      <c r="K217" s="373"/>
      <c r="L217" s="373"/>
      <c r="M217" s="373"/>
    </row>
    <row r="218" spans="1:13" s="350" customFormat="1" ht="17.25">
      <c r="A218" s="96">
        <v>210</v>
      </c>
      <c r="C218" s="377"/>
      <c r="D218" s="440"/>
      <c r="E218" s="439">
        <f>SUM(E204:E217)</f>
        <v>6687</v>
      </c>
      <c r="H218" s="373"/>
      <c r="I218" s="373"/>
      <c r="J218" s="373"/>
      <c r="K218" s="373"/>
      <c r="L218" s="373"/>
      <c r="M218" s="373"/>
    </row>
    <row r="219" spans="1:13" s="362" customFormat="1" ht="17.25">
      <c r="A219" s="96">
        <v>211</v>
      </c>
      <c r="C219" s="694"/>
      <c r="D219" s="695" t="s">
        <v>919</v>
      </c>
      <c r="E219" s="696"/>
      <c r="H219" s="694"/>
      <c r="I219" s="694"/>
      <c r="J219" s="694"/>
      <c r="K219" s="701"/>
      <c r="L219" s="694"/>
      <c r="M219" s="694"/>
    </row>
    <row r="220" spans="1:13" s="438" customFormat="1" ht="17.25">
      <c r="A220" s="96">
        <v>212</v>
      </c>
      <c r="C220" s="377"/>
      <c r="D220" s="70" t="s">
        <v>762</v>
      </c>
      <c r="E220" s="426">
        <v>-6</v>
      </c>
      <c r="H220" s="153"/>
      <c r="I220" s="153"/>
      <c r="J220" s="153"/>
      <c r="K220" s="373"/>
      <c r="L220" s="153"/>
      <c r="M220" s="153"/>
    </row>
    <row r="221" spans="1:13" s="438" customFormat="1" ht="17.25">
      <c r="A221" s="96">
        <v>213</v>
      </c>
      <c r="C221" s="377"/>
      <c r="D221" s="70" t="s">
        <v>541</v>
      </c>
      <c r="E221" s="426">
        <v>-500</v>
      </c>
      <c r="H221" s="153"/>
      <c r="I221" s="153"/>
      <c r="J221" s="153"/>
      <c r="K221" s="373"/>
      <c r="L221" s="153"/>
      <c r="M221" s="153"/>
    </row>
    <row r="222" spans="1:13" s="358" customFormat="1" ht="30" customHeight="1">
      <c r="A222" s="98">
        <v>214</v>
      </c>
      <c r="C222" s="377"/>
      <c r="D222" s="697" t="s">
        <v>542</v>
      </c>
      <c r="E222" s="439">
        <v>386</v>
      </c>
      <c r="H222" s="377"/>
      <c r="I222" s="377"/>
      <c r="J222" s="377"/>
      <c r="K222" s="373"/>
      <c r="L222" s="377"/>
      <c r="M222" s="377"/>
    </row>
    <row r="223" spans="1:13" s="349" customFormat="1" ht="19.5" customHeight="1" thickBot="1">
      <c r="A223" s="98">
        <v>215</v>
      </c>
      <c r="B223" s="372"/>
      <c r="C223" s="372"/>
      <c r="D223" s="382" t="s">
        <v>83</v>
      </c>
      <c r="E223" s="374">
        <f>SUM(E202,E195)+E218+E221+E220+E219+E222</f>
        <v>70207</v>
      </c>
      <c r="H223" s="699"/>
      <c r="I223" s="699"/>
      <c r="J223" s="699"/>
      <c r="K223" s="373"/>
      <c r="L223" s="699"/>
      <c r="M223" s="699"/>
    </row>
    <row r="224" spans="1:13" s="349" customFormat="1" ht="30" customHeight="1" thickTop="1">
      <c r="A224" s="96"/>
      <c r="B224" s="383"/>
      <c r="C224" s="383"/>
      <c r="D224" s="432" t="s">
        <v>606</v>
      </c>
      <c r="E224" s="337"/>
      <c r="H224" s="699"/>
      <c r="I224" s="699"/>
      <c r="J224" s="699"/>
      <c r="K224" s="699"/>
      <c r="L224" s="699"/>
      <c r="M224" s="699"/>
    </row>
    <row r="225" spans="3:5" ht="17.25">
      <c r="C225" s="362"/>
      <c r="D225" s="347" t="s">
        <v>607</v>
      </c>
      <c r="E225" s="360">
        <v>43</v>
      </c>
    </row>
    <row r="226" spans="1:13" s="349" customFormat="1" ht="30" customHeight="1">
      <c r="A226" s="96">
        <v>216</v>
      </c>
      <c r="B226" s="383"/>
      <c r="C226" s="383"/>
      <c r="D226" s="432" t="s">
        <v>102</v>
      </c>
      <c r="E226" s="337"/>
      <c r="H226" s="699"/>
      <c r="I226" s="699"/>
      <c r="J226" s="699"/>
      <c r="K226" s="699"/>
      <c r="L226" s="699"/>
      <c r="M226" s="699"/>
    </row>
    <row r="227" spans="1:13" s="350" customFormat="1" ht="30" customHeight="1" thickBot="1">
      <c r="A227" s="98">
        <v>217</v>
      </c>
      <c r="B227" s="377"/>
      <c r="C227" s="377"/>
      <c r="D227" s="698" t="s">
        <v>715</v>
      </c>
      <c r="E227" s="367">
        <v>-2298631</v>
      </c>
      <c r="H227" s="373"/>
      <c r="I227" s="373"/>
      <c r="J227" s="373"/>
      <c r="K227" s="373"/>
      <c r="L227" s="373"/>
      <c r="M227" s="373"/>
    </row>
    <row r="228" spans="1:13" s="349" customFormat="1" ht="19.5" customHeight="1" thickBot="1">
      <c r="A228" s="703">
        <v>218</v>
      </c>
      <c r="B228" s="351"/>
      <c r="C228" s="368"/>
      <c r="D228" s="369" t="s">
        <v>84</v>
      </c>
      <c r="E228" s="370">
        <f>SUM(E223,E123,E111)+E112+E227+E225</f>
        <v>-2225122</v>
      </c>
      <c r="H228" s="699"/>
      <c r="I228" s="699"/>
      <c r="J228" s="699"/>
      <c r="K228" s="699"/>
      <c r="L228" s="699"/>
      <c r="M228" s="699"/>
    </row>
    <row r="229" ht="16.5">
      <c r="K229" s="699"/>
    </row>
    <row r="236" ht="16.5">
      <c r="D236" s="703"/>
    </row>
    <row r="245" spans="2:5" ht="17.25">
      <c r="B245" s="384"/>
      <c r="C245" s="385"/>
      <c r="D245" s="386"/>
      <c r="E245" s="342"/>
    </row>
    <row r="246" spans="2:5" ht="17.25">
      <c r="B246" s="384"/>
      <c r="C246" s="385"/>
      <c r="D246" s="386"/>
      <c r="E246" s="342"/>
    </row>
    <row r="247" spans="2:5" ht="17.25">
      <c r="B247" s="384"/>
      <c r="C247" s="385"/>
      <c r="D247" s="386"/>
      <c r="E247" s="342"/>
    </row>
    <row r="248" spans="2:5" ht="17.25">
      <c r="B248" s="384"/>
      <c r="C248" s="385"/>
      <c r="D248" s="386"/>
      <c r="E248" s="342"/>
    </row>
    <row r="249" spans="2:5" ht="17.25">
      <c r="B249" s="384"/>
      <c r="C249" s="385"/>
      <c r="D249" s="386"/>
      <c r="E249" s="342"/>
    </row>
    <row r="250" spans="2:5" ht="16.5">
      <c r="B250" s="150"/>
      <c r="C250" s="373"/>
      <c r="D250" s="387"/>
      <c r="E250" s="340"/>
    </row>
    <row r="251" ht="16.5">
      <c r="C251" s="373"/>
    </row>
    <row r="252" ht="16.5">
      <c r="C252" s="373"/>
    </row>
    <row r="253" ht="16.5">
      <c r="C253" s="373"/>
    </row>
    <row r="254" ht="16.5">
      <c r="C254" s="373"/>
    </row>
    <row r="255" ht="16.5">
      <c r="C255" s="373"/>
    </row>
    <row r="256" ht="16.5">
      <c r="C256" s="373"/>
    </row>
    <row r="257" ht="16.5">
      <c r="C257" s="373"/>
    </row>
    <row r="268" spans="2:5" ht="16.5">
      <c r="B268" s="388"/>
      <c r="C268" s="389"/>
      <c r="D268" s="390"/>
      <c r="E268" s="340"/>
    </row>
    <row r="318" spans="2:5" ht="16.5">
      <c r="B318" s="150"/>
      <c r="C318" s="373"/>
      <c r="D318" s="387"/>
      <c r="E318" s="151"/>
    </row>
    <row r="319" spans="2:5" ht="16.5">
      <c r="B319" s="388"/>
      <c r="C319" s="389"/>
      <c r="D319" s="390"/>
      <c r="E319" s="340"/>
    </row>
    <row r="320" spans="2:5" ht="16.5">
      <c r="B320" s="150"/>
      <c r="C320" s="389"/>
      <c r="D320" s="390"/>
      <c r="E320" s="391"/>
    </row>
    <row r="321" spans="2:5" ht="16.5">
      <c r="B321" s="388"/>
      <c r="C321" s="389"/>
      <c r="D321" s="390"/>
      <c r="E321" s="340"/>
    </row>
    <row r="322" spans="2:5" ht="16.5">
      <c r="B322" s="150"/>
      <c r="C322" s="373"/>
      <c r="D322" s="387"/>
      <c r="E322" s="340"/>
    </row>
    <row r="323" spans="2:5" ht="17.25">
      <c r="B323" s="384"/>
      <c r="C323" s="385"/>
      <c r="D323" s="386"/>
      <c r="E323" s="340"/>
    </row>
    <row r="324" spans="2:5" ht="16.5">
      <c r="B324" s="150"/>
      <c r="C324" s="373"/>
      <c r="D324" s="392"/>
      <c r="E324" s="340"/>
    </row>
    <row r="325" spans="2:5" ht="17.25">
      <c r="B325" s="150"/>
      <c r="C325" s="377"/>
      <c r="D325" s="393"/>
      <c r="E325" s="340"/>
    </row>
    <row r="326" spans="2:5" ht="16.5">
      <c r="B326" s="150"/>
      <c r="C326" s="373"/>
      <c r="D326" s="387"/>
      <c r="E326" s="340"/>
    </row>
    <row r="371" spans="2:5" ht="16.5">
      <c r="B371" s="150"/>
      <c r="C371" s="373"/>
      <c r="D371" s="387"/>
      <c r="E371" s="151"/>
    </row>
    <row r="372" spans="2:5" ht="16.5">
      <c r="B372" s="388"/>
      <c r="C372" s="389"/>
      <c r="D372" s="390"/>
      <c r="E372" s="340"/>
    </row>
    <row r="373" spans="2:5" ht="16.5">
      <c r="B373" s="150"/>
      <c r="C373" s="389"/>
      <c r="D373" s="390"/>
      <c r="E373" s="391"/>
    </row>
    <row r="374" spans="2:5" ht="16.5">
      <c r="B374" s="388"/>
      <c r="C374" s="389"/>
      <c r="D374" s="390"/>
      <c r="E374" s="340"/>
    </row>
    <row r="375" spans="2:5" ht="16.5">
      <c r="B375" s="150"/>
      <c r="C375" s="373"/>
      <c r="D375" s="387"/>
      <c r="E375" s="340"/>
    </row>
    <row r="391" ht="16.5">
      <c r="C391" s="373"/>
    </row>
    <row r="412" spans="2:5" ht="16.5">
      <c r="B412" s="150"/>
      <c r="C412" s="373"/>
      <c r="D412" s="387"/>
      <c r="E412" s="340"/>
    </row>
    <row r="413" spans="2:5" ht="17.25">
      <c r="B413" s="150"/>
      <c r="C413" s="377"/>
      <c r="D413" s="393"/>
      <c r="E413" s="343"/>
    </row>
    <row r="414" spans="2:5" ht="17.25">
      <c r="B414" s="150"/>
      <c r="C414" s="377"/>
      <c r="D414" s="393"/>
      <c r="E414" s="343"/>
    </row>
    <row r="415" spans="2:5" ht="16.5">
      <c r="B415" s="150"/>
      <c r="C415" s="373"/>
      <c r="D415" s="387"/>
      <c r="E415" s="340"/>
    </row>
    <row r="416" spans="2:5" ht="17.25">
      <c r="B416" s="150"/>
      <c r="C416" s="377"/>
      <c r="D416" s="393"/>
      <c r="E416" s="340"/>
    </row>
    <row r="417" spans="2:5" ht="16.5">
      <c r="B417" s="150"/>
      <c r="C417" s="373"/>
      <c r="D417" s="387"/>
      <c r="E417" s="340"/>
    </row>
    <row r="418" spans="2:5" ht="16.5">
      <c r="B418" s="150"/>
      <c r="C418" s="373"/>
      <c r="D418" s="387"/>
      <c r="E418" s="340"/>
    </row>
    <row r="419" spans="2:5" ht="16.5">
      <c r="B419" s="150"/>
      <c r="C419" s="373"/>
      <c r="D419" s="387"/>
      <c r="E419" s="340"/>
    </row>
    <row r="420" spans="2:5" ht="16.5">
      <c r="B420" s="150"/>
      <c r="C420" s="373"/>
      <c r="D420" s="387"/>
      <c r="E420" s="340"/>
    </row>
    <row r="421" spans="2:5" ht="16.5">
      <c r="B421" s="150"/>
      <c r="C421" s="373"/>
      <c r="D421" s="387"/>
      <c r="E421" s="340"/>
    </row>
    <row r="422" spans="2:5" ht="17.25">
      <c r="B422" s="150"/>
      <c r="C422" s="377"/>
      <c r="D422" s="393"/>
      <c r="E422" s="343"/>
    </row>
    <row r="423" spans="2:5" ht="16.5">
      <c r="B423" s="150"/>
      <c r="C423" s="373"/>
      <c r="D423" s="387"/>
      <c r="E423" s="340"/>
    </row>
    <row r="424" spans="2:5" ht="16.5">
      <c r="B424" s="150"/>
      <c r="C424" s="373"/>
      <c r="D424" s="387"/>
      <c r="E424" s="340"/>
    </row>
    <row r="425" spans="2:5" ht="16.5">
      <c r="B425" s="150"/>
      <c r="C425" s="373"/>
      <c r="D425" s="387"/>
      <c r="E425" s="151"/>
    </row>
    <row r="426" spans="2:5" ht="16.5">
      <c r="B426" s="388"/>
      <c r="C426" s="389"/>
      <c r="D426" s="390"/>
      <c r="E426" s="340"/>
    </row>
    <row r="427" spans="2:5" ht="16.5">
      <c r="B427" s="150"/>
      <c r="C427" s="389"/>
      <c r="D427" s="390"/>
      <c r="E427" s="391"/>
    </row>
    <row r="428" spans="2:5" ht="16.5">
      <c r="B428" s="388"/>
      <c r="C428" s="389"/>
      <c r="D428" s="390"/>
      <c r="E428" s="340"/>
    </row>
    <row r="429" spans="2:5" ht="16.5">
      <c r="B429" s="150"/>
      <c r="C429" s="373"/>
      <c r="D429" s="387"/>
      <c r="E429" s="340"/>
    </row>
    <row r="430" spans="2:5" ht="17.25">
      <c r="B430" s="150"/>
      <c r="C430" s="377"/>
      <c r="D430" s="393"/>
      <c r="E430" s="340"/>
    </row>
    <row r="431" spans="2:5" ht="16.5">
      <c r="B431" s="150"/>
      <c r="C431" s="373"/>
      <c r="D431" s="387"/>
      <c r="E431" s="340"/>
    </row>
    <row r="432" spans="2:5" ht="16.5">
      <c r="B432" s="150"/>
      <c r="C432" s="373"/>
      <c r="D432" s="387"/>
      <c r="E432" s="340"/>
    </row>
    <row r="433" spans="2:5" ht="16.5">
      <c r="B433" s="150"/>
      <c r="C433" s="373"/>
      <c r="D433" s="387"/>
      <c r="E433" s="340"/>
    </row>
    <row r="434" spans="2:5" ht="16.5">
      <c r="B434" s="150"/>
      <c r="C434" s="373"/>
      <c r="D434" s="387"/>
      <c r="E434" s="340"/>
    </row>
    <row r="435" spans="2:5" ht="17.25">
      <c r="B435" s="150"/>
      <c r="C435" s="377"/>
      <c r="D435" s="393"/>
      <c r="E435" s="343"/>
    </row>
    <row r="436" spans="2:5" ht="16.5">
      <c r="B436" s="150"/>
      <c r="C436" s="373"/>
      <c r="D436" s="387"/>
      <c r="E436" s="340"/>
    </row>
    <row r="437" spans="2:5" ht="17.25">
      <c r="B437" s="150"/>
      <c r="C437" s="377"/>
      <c r="D437" s="393"/>
      <c r="E437" s="340"/>
    </row>
    <row r="438" spans="2:5" ht="16.5">
      <c r="B438" s="150"/>
      <c r="C438" s="373"/>
      <c r="D438" s="387"/>
      <c r="E438" s="340"/>
    </row>
    <row r="439" spans="2:5" ht="16.5">
      <c r="B439" s="150"/>
      <c r="C439" s="373"/>
      <c r="D439" s="387"/>
      <c r="E439" s="340"/>
    </row>
    <row r="440" spans="2:5" ht="16.5">
      <c r="B440" s="150"/>
      <c r="C440" s="373"/>
      <c r="D440" s="387"/>
      <c r="E440" s="340"/>
    </row>
    <row r="441" spans="2:5" ht="16.5">
      <c r="B441" s="150"/>
      <c r="C441" s="373"/>
      <c r="D441" s="387"/>
      <c r="E441" s="340"/>
    </row>
    <row r="442" spans="2:5" ht="16.5">
      <c r="B442" s="150"/>
      <c r="C442" s="373"/>
      <c r="D442" s="387"/>
      <c r="E442" s="340"/>
    </row>
    <row r="443" spans="2:5" ht="16.5">
      <c r="B443" s="150"/>
      <c r="C443" s="373"/>
      <c r="D443" s="387"/>
      <c r="E443" s="340"/>
    </row>
    <row r="444" spans="2:5" ht="16.5">
      <c r="B444" s="150"/>
      <c r="C444" s="373"/>
      <c r="D444" s="387"/>
      <c r="E444" s="340"/>
    </row>
    <row r="445" spans="2:5" ht="16.5">
      <c r="B445" s="150"/>
      <c r="C445" s="373"/>
      <c r="D445" s="387"/>
      <c r="E445" s="340"/>
    </row>
    <row r="446" spans="2:5" ht="16.5">
      <c r="B446" s="150"/>
      <c r="C446" s="373"/>
      <c r="D446" s="387"/>
      <c r="E446" s="340"/>
    </row>
    <row r="447" spans="2:5" ht="16.5">
      <c r="B447" s="150"/>
      <c r="C447" s="373"/>
      <c r="D447" s="387"/>
      <c r="E447" s="340"/>
    </row>
    <row r="448" spans="2:5" ht="16.5">
      <c r="B448" s="150"/>
      <c r="C448" s="373"/>
      <c r="D448" s="387"/>
      <c r="E448" s="340"/>
    </row>
    <row r="449" spans="2:5" ht="16.5">
      <c r="B449" s="150"/>
      <c r="C449" s="373"/>
      <c r="D449" s="387"/>
      <c r="E449" s="340"/>
    </row>
    <row r="450" spans="2:5" ht="16.5">
      <c r="B450" s="150"/>
      <c r="C450" s="373"/>
      <c r="D450" s="387"/>
      <c r="E450" s="340"/>
    </row>
    <row r="451" spans="2:5" ht="16.5">
      <c r="B451" s="150"/>
      <c r="C451" s="373"/>
      <c r="D451" s="387"/>
      <c r="E451" s="340"/>
    </row>
    <row r="452" spans="2:5" ht="17.25">
      <c r="B452" s="150"/>
      <c r="C452" s="377"/>
      <c r="D452" s="393"/>
      <c r="E452" s="343"/>
    </row>
    <row r="453" spans="2:5" ht="16.5">
      <c r="B453" s="150"/>
      <c r="C453" s="373"/>
      <c r="D453" s="387"/>
      <c r="E453" s="340"/>
    </row>
    <row r="454" spans="2:5" ht="17.25">
      <c r="B454" s="150"/>
      <c r="C454" s="377"/>
      <c r="D454" s="393"/>
      <c r="E454" s="340"/>
    </row>
    <row r="455" spans="2:5" ht="16.5">
      <c r="B455" s="150"/>
      <c r="C455" s="373"/>
      <c r="D455" s="387"/>
      <c r="E455" s="340"/>
    </row>
    <row r="456" spans="2:5" ht="16.5">
      <c r="B456" s="150"/>
      <c r="C456" s="373"/>
      <c r="D456" s="387"/>
      <c r="E456" s="340"/>
    </row>
    <row r="457" spans="2:5" ht="16.5">
      <c r="B457" s="150"/>
      <c r="C457" s="373"/>
      <c r="D457" s="387"/>
      <c r="E457" s="340"/>
    </row>
    <row r="458" spans="2:5" ht="16.5">
      <c r="B458" s="150"/>
      <c r="C458" s="373"/>
      <c r="D458" s="387"/>
      <c r="E458" s="340"/>
    </row>
    <row r="459" spans="2:5" ht="16.5">
      <c r="B459" s="150"/>
      <c r="C459" s="373"/>
      <c r="D459" s="387"/>
      <c r="E459" s="340"/>
    </row>
    <row r="460" spans="2:5" ht="16.5">
      <c r="B460" s="150"/>
      <c r="C460" s="373"/>
      <c r="D460" s="387"/>
      <c r="E460" s="340"/>
    </row>
    <row r="461" spans="2:5" ht="16.5">
      <c r="B461" s="150"/>
      <c r="C461" s="373"/>
      <c r="D461" s="387"/>
      <c r="E461" s="340"/>
    </row>
    <row r="462" spans="2:5" ht="16.5">
      <c r="B462" s="150"/>
      <c r="C462" s="373"/>
      <c r="D462" s="387"/>
      <c r="E462" s="340"/>
    </row>
    <row r="463" spans="2:5" ht="16.5">
      <c r="B463" s="150"/>
      <c r="C463" s="373"/>
      <c r="D463" s="387"/>
      <c r="E463" s="340"/>
    </row>
    <row r="464" spans="2:5" ht="16.5">
      <c r="B464" s="150"/>
      <c r="C464" s="373"/>
      <c r="D464" s="387"/>
      <c r="E464" s="340"/>
    </row>
    <row r="465" spans="2:5" ht="16.5">
      <c r="B465" s="150"/>
      <c r="C465" s="373"/>
      <c r="D465" s="387"/>
      <c r="E465" s="340"/>
    </row>
    <row r="466" spans="2:5" ht="16.5">
      <c r="B466" s="150"/>
      <c r="C466" s="373"/>
      <c r="D466" s="387"/>
      <c r="E466" s="340"/>
    </row>
    <row r="467" spans="2:5" ht="16.5">
      <c r="B467" s="150"/>
      <c r="C467" s="373"/>
      <c r="D467" s="387"/>
      <c r="E467" s="340"/>
    </row>
    <row r="468" spans="2:5" ht="16.5">
      <c r="B468" s="150"/>
      <c r="C468" s="373"/>
      <c r="D468" s="387"/>
      <c r="E468" s="340"/>
    </row>
    <row r="469" spans="2:5" ht="16.5">
      <c r="B469" s="150"/>
      <c r="C469" s="373"/>
      <c r="D469" s="387"/>
      <c r="E469" s="340"/>
    </row>
    <row r="470" spans="2:5" ht="16.5">
      <c r="B470" s="150"/>
      <c r="C470" s="373"/>
      <c r="D470" s="387"/>
      <c r="E470" s="340"/>
    </row>
    <row r="471" spans="2:5" ht="16.5">
      <c r="B471" s="150"/>
      <c r="C471" s="373"/>
      <c r="D471" s="387"/>
      <c r="E471" s="340"/>
    </row>
    <row r="472" spans="2:5" ht="16.5">
      <c r="B472" s="150"/>
      <c r="C472" s="373"/>
      <c r="D472" s="387"/>
      <c r="E472" s="340"/>
    </row>
    <row r="473" spans="2:5" ht="16.5">
      <c r="B473" s="150"/>
      <c r="C473" s="373"/>
      <c r="D473" s="387"/>
      <c r="E473" s="340"/>
    </row>
    <row r="474" spans="2:5" ht="16.5">
      <c r="B474" s="150"/>
      <c r="C474" s="373"/>
      <c r="D474" s="387"/>
      <c r="E474" s="340"/>
    </row>
    <row r="475" spans="2:5" ht="16.5">
      <c r="B475" s="150"/>
      <c r="C475" s="373"/>
      <c r="D475" s="387"/>
      <c r="E475" s="340"/>
    </row>
    <row r="476" spans="2:5" ht="16.5">
      <c r="B476" s="150"/>
      <c r="C476" s="373"/>
      <c r="D476" s="387"/>
      <c r="E476" s="340"/>
    </row>
    <row r="477" spans="2:5" ht="16.5">
      <c r="B477" s="150"/>
      <c r="C477" s="373"/>
      <c r="D477" s="387"/>
      <c r="E477" s="340"/>
    </row>
    <row r="478" spans="2:5" ht="16.5">
      <c r="B478" s="150"/>
      <c r="C478" s="373"/>
      <c r="D478" s="387"/>
      <c r="E478" s="340"/>
    </row>
    <row r="479" spans="2:5" ht="16.5">
      <c r="B479" s="150"/>
      <c r="C479" s="373"/>
      <c r="D479" s="387"/>
      <c r="E479" s="340"/>
    </row>
    <row r="480" spans="2:5" ht="16.5">
      <c r="B480" s="150"/>
      <c r="C480" s="373"/>
      <c r="D480" s="387"/>
      <c r="E480" s="340"/>
    </row>
    <row r="481" spans="2:5" ht="16.5">
      <c r="B481" s="150"/>
      <c r="C481" s="373"/>
      <c r="D481" s="387"/>
      <c r="E481" s="340"/>
    </row>
    <row r="482" spans="2:5" ht="16.5">
      <c r="B482" s="150"/>
      <c r="C482" s="373"/>
      <c r="D482" s="387"/>
      <c r="E482" s="340"/>
    </row>
    <row r="483" spans="2:5" ht="16.5">
      <c r="B483" s="150"/>
      <c r="C483" s="373"/>
      <c r="D483" s="387"/>
      <c r="E483" s="340"/>
    </row>
    <row r="484" spans="2:5" ht="16.5">
      <c r="B484" s="150"/>
      <c r="C484" s="373"/>
      <c r="D484" s="387"/>
      <c r="E484" s="394"/>
    </row>
    <row r="485" spans="2:5" ht="17.25">
      <c r="B485" s="150"/>
      <c r="C485" s="377"/>
      <c r="D485" s="393"/>
      <c r="E485" s="343"/>
    </row>
    <row r="486" spans="2:5" ht="16.5">
      <c r="B486" s="150"/>
      <c r="C486" s="373"/>
      <c r="D486" s="387"/>
      <c r="E486" s="340"/>
    </row>
    <row r="487" spans="2:5" ht="17.25">
      <c r="B487" s="150"/>
      <c r="C487" s="377"/>
      <c r="D487" s="393"/>
      <c r="E487" s="340"/>
    </row>
    <row r="488" spans="2:5" ht="16.5">
      <c r="B488" s="150"/>
      <c r="C488" s="373"/>
      <c r="D488" s="392"/>
      <c r="E488" s="340"/>
    </row>
    <row r="489" spans="2:5" ht="16.5">
      <c r="B489" s="150"/>
      <c r="C489" s="373"/>
      <c r="D489" s="387"/>
      <c r="E489" s="340"/>
    </row>
    <row r="490" spans="2:5" ht="16.5">
      <c r="B490" s="150"/>
      <c r="C490" s="373"/>
      <c r="D490" s="387"/>
      <c r="E490" s="340"/>
    </row>
    <row r="491" spans="2:5" ht="16.5">
      <c r="B491" s="150"/>
      <c r="C491" s="373"/>
      <c r="D491" s="387"/>
      <c r="E491" s="340"/>
    </row>
    <row r="492" spans="2:5" ht="16.5">
      <c r="B492" s="150"/>
      <c r="C492" s="373"/>
      <c r="D492" s="387"/>
      <c r="E492" s="340"/>
    </row>
    <row r="493" spans="2:5" ht="16.5">
      <c r="B493" s="150"/>
      <c r="C493" s="373"/>
      <c r="D493" s="387"/>
      <c r="E493" s="340"/>
    </row>
    <row r="494" spans="2:5" ht="16.5">
      <c r="B494" s="150"/>
      <c r="C494" s="373"/>
      <c r="D494" s="387"/>
      <c r="E494" s="340"/>
    </row>
    <row r="495" spans="2:5" ht="16.5">
      <c r="B495" s="150"/>
      <c r="C495" s="373"/>
      <c r="D495" s="387"/>
      <c r="E495" s="340"/>
    </row>
    <row r="496" spans="2:5" ht="16.5">
      <c r="B496" s="150"/>
      <c r="C496" s="373"/>
      <c r="D496" s="387"/>
      <c r="E496" s="340"/>
    </row>
    <row r="497" spans="2:5" ht="16.5">
      <c r="B497" s="150"/>
      <c r="C497" s="373"/>
      <c r="D497" s="387"/>
      <c r="E497" s="340"/>
    </row>
    <row r="498" spans="2:5" ht="16.5">
      <c r="B498" s="150"/>
      <c r="C498" s="373"/>
      <c r="D498" s="387"/>
      <c r="E498" s="340"/>
    </row>
    <row r="499" spans="2:5" ht="16.5">
      <c r="B499" s="150"/>
      <c r="C499" s="373"/>
      <c r="D499" s="387"/>
      <c r="E499" s="340"/>
    </row>
    <row r="500" spans="2:5" ht="16.5">
      <c r="B500" s="150"/>
      <c r="C500" s="373"/>
      <c r="D500" s="387"/>
      <c r="E500" s="340"/>
    </row>
    <row r="501" spans="2:5" ht="16.5">
      <c r="B501" s="150"/>
      <c r="C501" s="373"/>
      <c r="D501" s="387"/>
      <c r="E501" s="340"/>
    </row>
    <row r="502" spans="2:5" ht="16.5">
      <c r="B502" s="150"/>
      <c r="C502" s="373"/>
      <c r="D502" s="387"/>
      <c r="E502" s="340"/>
    </row>
    <row r="503" spans="2:5" ht="17.25">
      <c r="B503" s="150"/>
      <c r="C503" s="377"/>
      <c r="D503" s="393"/>
      <c r="E503" s="343"/>
    </row>
    <row r="504" spans="2:5" ht="16.5">
      <c r="B504" s="150"/>
      <c r="C504" s="373"/>
      <c r="D504" s="392"/>
      <c r="E504" s="340"/>
    </row>
    <row r="510" ht="16.5">
      <c r="D510" s="339"/>
    </row>
    <row r="518" ht="16.5">
      <c r="E518" s="395"/>
    </row>
    <row r="524" spans="2:5" ht="16.5">
      <c r="B524" s="150"/>
      <c r="C524" s="373"/>
      <c r="D524" s="387"/>
      <c r="E524" s="151"/>
    </row>
    <row r="525" spans="2:5" ht="16.5">
      <c r="B525" s="388"/>
      <c r="C525" s="389"/>
      <c r="D525" s="390"/>
      <c r="E525" s="340"/>
    </row>
    <row r="526" spans="2:5" ht="16.5">
      <c r="B526" s="150"/>
      <c r="C526" s="389"/>
      <c r="D526" s="390"/>
      <c r="E526" s="391"/>
    </row>
    <row r="527" spans="2:5" ht="16.5">
      <c r="B527" s="388"/>
      <c r="C527" s="389"/>
      <c r="D527" s="390"/>
      <c r="E527" s="340"/>
    </row>
    <row r="528" spans="2:5" ht="16.5">
      <c r="B528" s="150"/>
      <c r="C528" s="373"/>
      <c r="D528" s="387"/>
      <c r="E528" s="340"/>
    </row>
    <row r="529" ht="16.5">
      <c r="D529" s="339"/>
    </row>
    <row r="538" ht="16.5">
      <c r="E538" s="395"/>
    </row>
    <row r="542" spans="2:5" ht="17.25">
      <c r="B542" s="150"/>
      <c r="C542" s="373"/>
      <c r="D542" s="393"/>
      <c r="E542" s="343"/>
    </row>
    <row r="543" spans="2:5" ht="17.25">
      <c r="B543" s="150"/>
      <c r="C543" s="373"/>
      <c r="D543" s="393"/>
      <c r="E543" s="343"/>
    </row>
    <row r="544" spans="2:5" ht="16.5">
      <c r="B544" s="150"/>
      <c r="C544" s="373"/>
      <c r="D544" s="387"/>
      <c r="E544" s="340"/>
    </row>
    <row r="561" spans="4:5" ht="17.25">
      <c r="D561" s="396"/>
      <c r="E561" s="360"/>
    </row>
    <row r="563" spans="4:5" ht="16.5">
      <c r="D563" s="392"/>
      <c r="E563" s="340"/>
    </row>
    <row r="564" spans="4:5" ht="16.5">
      <c r="D564" s="387"/>
      <c r="E564" s="340"/>
    </row>
    <row r="565" spans="4:5" ht="16.5">
      <c r="D565" s="387"/>
      <c r="E565" s="340"/>
    </row>
    <row r="566" spans="4:5" ht="16.5">
      <c r="D566" s="387"/>
      <c r="E566" s="340"/>
    </row>
    <row r="567" spans="4:5" ht="16.5">
      <c r="D567" s="387"/>
      <c r="E567" s="340"/>
    </row>
    <row r="568" spans="4:5" ht="16.5">
      <c r="D568" s="387"/>
      <c r="E568" s="340"/>
    </row>
    <row r="569" spans="4:5" ht="16.5">
      <c r="D569" s="387"/>
      <c r="E569" s="340"/>
    </row>
    <row r="570" spans="4:5" ht="16.5">
      <c r="D570" s="387"/>
      <c r="E570" s="340"/>
    </row>
    <row r="571" spans="4:5" ht="16.5">
      <c r="D571" s="387"/>
      <c r="E571" s="340"/>
    </row>
    <row r="572" spans="4:5" ht="16.5">
      <c r="D572" s="387"/>
      <c r="E572" s="340"/>
    </row>
    <row r="573" spans="4:5" ht="16.5">
      <c r="D573" s="387"/>
      <c r="E573" s="340"/>
    </row>
    <row r="574" spans="4:5" ht="16.5">
      <c r="D574" s="387"/>
      <c r="E574" s="394"/>
    </row>
    <row r="575" spans="4:5" ht="16.5">
      <c r="D575" s="387"/>
      <c r="E575" s="340"/>
    </row>
    <row r="576" spans="4:5" ht="16.5">
      <c r="D576" s="387"/>
      <c r="E576" s="340"/>
    </row>
    <row r="577" spans="2:5" ht="16.5">
      <c r="B577" s="150"/>
      <c r="C577" s="373"/>
      <c r="D577" s="387"/>
      <c r="E577" s="151"/>
    </row>
    <row r="578" spans="2:5" ht="16.5">
      <c r="B578" s="388"/>
      <c r="C578" s="389"/>
      <c r="D578" s="390"/>
      <c r="E578" s="340"/>
    </row>
    <row r="579" spans="2:5" ht="16.5">
      <c r="B579" s="150"/>
      <c r="C579" s="389"/>
      <c r="D579" s="390"/>
      <c r="E579" s="391"/>
    </row>
    <row r="580" spans="2:5" ht="16.5">
      <c r="B580" s="388"/>
      <c r="C580" s="389"/>
      <c r="D580" s="390"/>
      <c r="E580" s="340"/>
    </row>
    <row r="581" spans="2:5" ht="16.5">
      <c r="B581" s="150"/>
      <c r="C581" s="373"/>
      <c r="D581" s="387"/>
      <c r="E581" s="340"/>
    </row>
    <row r="582" ht="17.25">
      <c r="D582" s="396"/>
    </row>
    <row r="584" ht="16.5">
      <c r="D584" s="339"/>
    </row>
    <row r="631" spans="2:5" ht="16.5">
      <c r="B631" s="150"/>
      <c r="C631" s="373"/>
      <c r="D631" s="387"/>
      <c r="E631" s="151"/>
    </row>
    <row r="632" spans="2:5" ht="16.5">
      <c r="B632" s="388"/>
      <c r="C632" s="389"/>
      <c r="D632" s="390"/>
      <c r="E632" s="340"/>
    </row>
    <row r="633" spans="2:5" ht="16.5">
      <c r="B633" s="150"/>
      <c r="C633" s="389"/>
      <c r="D633" s="390"/>
      <c r="E633" s="391"/>
    </row>
    <row r="634" spans="2:5" ht="16.5">
      <c r="B634" s="388"/>
      <c r="C634" s="389"/>
      <c r="D634" s="390"/>
      <c r="E634" s="340"/>
    </row>
    <row r="635" spans="2:5" ht="16.5">
      <c r="B635" s="150"/>
      <c r="C635" s="373"/>
      <c r="D635" s="387"/>
      <c r="E635" s="340"/>
    </row>
    <row r="636" spans="2:5" ht="16.5">
      <c r="B636" s="150"/>
      <c r="C636" s="373"/>
      <c r="D636" s="387"/>
      <c r="E636" s="394"/>
    </row>
    <row r="637" spans="4:5" ht="16.5">
      <c r="D637" s="387"/>
      <c r="E637" s="340"/>
    </row>
    <row r="638" spans="4:5" ht="16.5">
      <c r="D638" s="387"/>
      <c r="E638" s="340"/>
    </row>
    <row r="639" spans="4:5" ht="16.5">
      <c r="D639" s="387"/>
      <c r="E639" s="340"/>
    </row>
    <row r="640" spans="4:5" ht="16.5">
      <c r="D640" s="387"/>
      <c r="E640" s="340"/>
    </row>
    <row r="641" spans="4:5" ht="17.25">
      <c r="D641" s="393"/>
      <c r="E641" s="343"/>
    </row>
    <row r="642" spans="4:5" ht="16.5">
      <c r="D642" s="387"/>
      <c r="E642" s="340"/>
    </row>
    <row r="643" spans="4:5" ht="16.5">
      <c r="D643" s="387"/>
      <c r="E643" s="340"/>
    </row>
    <row r="644" spans="4:5" ht="16.5">
      <c r="D644" s="392"/>
      <c r="E644" s="340"/>
    </row>
    <row r="645" spans="4:5" ht="16.5">
      <c r="D645" s="387"/>
      <c r="E645" s="340"/>
    </row>
    <row r="646" spans="4:5" ht="16.5">
      <c r="D646" s="387"/>
      <c r="E646" s="340"/>
    </row>
    <row r="647" spans="4:5" ht="16.5">
      <c r="D647" s="387"/>
      <c r="E647" s="340"/>
    </row>
    <row r="648" spans="4:5" ht="16.5">
      <c r="D648" s="387"/>
      <c r="E648" s="340"/>
    </row>
    <row r="649" spans="4:5" ht="16.5">
      <c r="D649" s="387"/>
      <c r="E649" s="340"/>
    </row>
    <row r="650" spans="4:5" ht="16.5">
      <c r="D650" s="387"/>
      <c r="E650" s="340"/>
    </row>
    <row r="651" spans="4:5" ht="16.5">
      <c r="D651" s="387"/>
      <c r="E651" s="340"/>
    </row>
    <row r="652" spans="4:5" ht="16.5">
      <c r="D652" s="392"/>
      <c r="E652" s="340"/>
    </row>
    <row r="668" spans="4:5" ht="16.5">
      <c r="D668" s="387"/>
      <c r="E668" s="340"/>
    </row>
    <row r="671" spans="1:13" s="336" customFormat="1" ht="17.25">
      <c r="A671" s="96"/>
      <c r="C671" s="356"/>
      <c r="D671" s="357"/>
      <c r="E671" s="346"/>
      <c r="H671" s="384"/>
      <c r="I671" s="384"/>
      <c r="J671" s="384"/>
      <c r="K671" s="150"/>
      <c r="L671" s="384"/>
      <c r="M671" s="384"/>
    </row>
    <row r="672" ht="17.25">
      <c r="K672" s="384"/>
    </row>
  </sheetData>
  <mergeCells count="4">
    <mergeCell ref="B1:D1"/>
    <mergeCell ref="B2:E2"/>
    <mergeCell ref="B3:E3"/>
    <mergeCell ref="B4:E4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80" r:id="rId2"/>
  <headerFooter alignWithMargins="0">
    <oddFooter>&amp;R&amp;P</oddFooter>
  </headerFooter>
  <rowBreaks count="1" manualBreakCount="1">
    <brk id="26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="85" zoomScaleSheetLayoutView="85" workbookViewId="0" topLeftCell="A1">
      <selection activeCell="A2" sqref="A2:R2"/>
    </sheetView>
  </sheetViews>
  <sheetFormatPr defaultColWidth="9.00390625" defaultRowHeight="12.75"/>
  <cols>
    <col min="1" max="1" width="4.125" style="727" bestFit="1" customWidth="1"/>
    <col min="2" max="2" width="43.75390625" style="725" bestFit="1" customWidth="1"/>
    <col min="3" max="3" width="14.625" style="722" bestFit="1" customWidth="1"/>
    <col min="4" max="4" width="13.75390625" style="722" bestFit="1" customWidth="1"/>
    <col min="5" max="5" width="11.00390625" style="722" bestFit="1" customWidth="1"/>
    <col min="6" max="6" width="13.375" style="723" customWidth="1"/>
    <col min="7" max="7" width="15.75390625" style="723" customWidth="1"/>
    <col min="8" max="8" width="11.25390625" style="723" customWidth="1"/>
    <col min="9" max="9" width="14.00390625" style="723" customWidth="1"/>
    <col min="10" max="10" width="14.00390625" style="724" customWidth="1"/>
    <col min="11" max="11" width="16.875" style="724" customWidth="1"/>
    <col min="12" max="12" width="14.00390625" style="724" customWidth="1"/>
    <col min="13" max="14" width="14.00390625" style="723" customWidth="1"/>
    <col min="15" max="15" width="15.00390625" style="723" customWidth="1"/>
    <col min="16" max="16" width="15.125" style="723" customWidth="1"/>
    <col min="17" max="17" width="14.00390625" style="723" customWidth="1"/>
    <col min="18" max="18" width="13.75390625" style="723" customWidth="1"/>
    <col min="19" max="16384" width="8.00390625" style="725" customWidth="1"/>
  </cols>
  <sheetData>
    <row r="1" spans="1:3" ht="15">
      <c r="A1" s="891" t="s">
        <v>272</v>
      </c>
      <c r="B1" s="891"/>
      <c r="C1" s="891"/>
    </row>
    <row r="2" spans="1:18" s="726" customFormat="1" ht="24.75" customHeight="1">
      <c r="A2" s="895" t="s">
        <v>174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</row>
    <row r="3" spans="1:18" s="726" customFormat="1" ht="24.75" customHeight="1">
      <c r="A3" s="896" t="s">
        <v>806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</row>
    <row r="4" spans="1:18" s="726" customFormat="1" ht="24.75" customHeight="1">
      <c r="A4" s="896" t="s">
        <v>175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</row>
    <row r="5" spans="17:18" ht="15">
      <c r="Q5" s="897" t="s">
        <v>851</v>
      </c>
      <c r="R5" s="897"/>
    </row>
    <row r="6" spans="2:18" s="728" customFormat="1" ht="15">
      <c r="B6" s="728" t="s">
        <v>127</v>
      </c>
      <c r="C6" s="728" t="s">
        <v>128</v>
      </c>
      <c r="D6" s="728" t="s">
        <v>129</v>
      </c>
      <c r="E6" s="728" t="s">
        <v>130</v>
      </c>
      <c r="F6" s="729" t="s">
        <v>131</v>
      </c>
      <c r="G6" s="729" t="s">
        <v>132</v>
      </c>
      <c r="H6" s="729" t="s">
        <v>133</v>
      </c>
      <c r="I6" s="729" t="s">
        <v>134</v>
      </c>
      <c r="J6" s="730" t="s">
        <v>135</v>
      </c>
      <c r="K6" s="730" t="s">
        <v>136</v>
      </c>
      <c r="L6" s="730" t="s">
        <v>137</v>
      </c>
      <c r="M6" s="729" t="s">
        <v>138</v>
      </c>
      <c r="N6" s="729" t="s">
        <v>139</v>
      </c>
      <c r="O6" s="729" t="s">
        <v>140</v>
      </c>
      <c r="P6" s="729" t="s">
        <v>109</v>
      </c>
      <c r="Q6" s="729" t="s">
        <v>722</v>
      </c>
      <c r="R6" s="729" t="s">
        <v>176</v>
      </c>
    </row>
    <row r="7" spans="1:18" ht="15">
      <c r="A7" s="731"/>
      <c r="B7" s="732"/>
      <c r="C7" s="733"/>
      <c r="D7" s="733"/>
      <c r="E7" s="733"/>
      <c r="F7" s="734"/>
      <c r="G7" s="735" t="s">
        <v>177</v>
      </c>
      <c r="H7" s="734"/>
      <c r="I7" s="734"/>
      <c r="J7" s="736"/>
      <c r="K7" s="736"/>
      <c r="L7" s="736"/>
      <c r="M7" s="734"/>
      <c r="N7" s="734"/>
      <c r="O7" s="737" t="s">
        <v>178</v>
      </c>
      <c r="P7" s="737" t="s">
        <v>178</v>
      </c>
      <c r="Q7" s="737" t="s">
        <v>178</v>
      </c>
      <c r="R7" s="737" t="s">
        <v>178</v>
      </c>
    </row>
    <row r="8" spans="1:18" ht="15">
      <c r="A8" s="738"/>
      <c r="B8" s="739" t="s">
        <v>179</v>
      </c>
      <c r="C8" s="740" t="s">
        <v>180</v>
      </c>
      <c r="D8" s="740" t="s">
        <v>181</v>
      </c>
      <c r="E8" s="740" t="s">
        <v>182</v>
      </c>
      <c r="F8" s="741" t="s">
        <v>183</v>
      </c>
      <c r="G8" s="741" t="s">
        <v>184</v>
      </c>
      <c r="H8" s="741" t="s">
        <v>185</v>
      </c>
      <c r="I8" s="741" t="s">
        <v>715</v>
      </c>
      <c r="J8" s="742" t="s">
        <v>183</v>
      </c>
      <c r="K8" s="742" t="s">
        <v>715</v>
      </c>
      <c r="L8" s="742" t="s">
        <v>715</v>
      </c>
      <c r="M8" s="743" t="s">
        <v>715</v>
      </c>
      <c r="N8" s="743" t="s">
        <v>715</v>
      </c>
      <c r="O8" s="893" t="s">
        <v>186</v>
      </c>
      <c r="P8" s="893" t="s">
        <v>186</v>
      </c>
      <c r="Q8" s="893" t="s">
        <v>186</v>
      </c>
      <c r="R8" s="893" t="s">
        <v>186</v>
      </c>
    </row>
    <row r="9" spans="1:19" ht="15">
      <c r="A9" s="738"/>
      <c r="B9" s="739"/>
      <c r="C9" s="740" t="s">
        <v>187</v>
      </c>
      <c r="D9" s="740" t="s">
        <v>188</v>
      </c>
      <c r="E9" s="740" t="s">
        <v>189</v>
      </c>
      <c r="F9" s="744" t="s">
        <v>190</v>
      </c>
      <c r="G9" s="745" t="s">
        <v>191</v>
      </c>
      <c r="H9" s="745" t="s">
        <v>192</v>
      </c>
      <c r="I9" s="746" t="s">
        <v>192</v>
      </c>
      <c r="J9" s="747" t="s">
        <v>193</v>
      </c>
      <c r="K9" s="742" t="s">
        <v>194</v>
      </c>
      <c r="L9" s="742" t="s">
        <v>195</v>
      </c>
      <c r="M9" s="742" t="s">
        <v>196</v>
      </c>
      <c r="N9" s="747" t="s">
        <v>197</v>
      </c>
      <c r="O9" s="893"/>
      <c r="P9" s="893"/>
      <c r="Q9" s="893"/>
      <c r="R9" s="893"/>
      <c r="S9" s="748"/>
    </row>
    <row r="10" spans="1:18" ht="15">
      <c r="A10" s="749"/>
      <c r="B10" s="750"/>
      <c r="C10" s="751"/>
      <c r="D10" s="751"/>
      <c r="E10" s="751"/>
      <c r="F10" s="752"/>
      <c r="G10" s="753"/>
      <c r="H10" s="752"/>
      <c r="I10" s="754"/>
      <c r="J10" s="755"/>
      <c r="K10" s="756"/>
      <c r="L10" s="755"/>
      <c r="M10" s="752"/>
      <c r="N10" s="752"/>
      <c r="O10" s="756">
        <v>2012</v>
      </c>
      <c r="P10" s="756">
        <v>2013</v>
      </c>
      <c r="Q10" s="756">
        <v>2014</v>
      </c>
      <c r="R10" s="756">
        <v>2015</v>
      </c>
    </row>
    <row r="11" spans="1:18" s="726" customFormat="1" ht="30" customHeight="1">
      <c r="A11" s="757" t="s">
        <v>898</v>
      </c>
      <c r="B11" s="726" t="s">
        <v>198</v>
      </c>
      <c r="C11" s="758" t="s">
        <v>199</v>
      </c>
      <c r="D11" s="759">
        <v>40319</v>
      </c>
      <c r="E11" s="759">
        <v>41455</v>
      </c>
      <c r="F11" s="760">
        <v>2986387</v>
      </c>
      <c r="G11" s="761"/>
      <c r="H11" s="761"/>
      <c r="I11" s="760">
        <f>2986387-2300000</f>
        <v>686387</v>
      </c>
      <c r="J11" s="761">
        <f aca="true" t="shared" si="0" ref="J11:J32">F11+G11+H11-I11</f>
        <v>2300000</v>
      </c>
      <c r="K11" s="761">
        <v>2300000</v>
      </c>
      <c r="L11" s="761"/>
      <c r="M11" s="760"/>
      <c r="N11" s="760"/>
      <c r="O11" s="762">
        <v>234126</v>
      </c>
      <c r="P11" s="762">
        <v>97115</v>
      </c>
      <c r="Q11" s="762"/>
      <c r="R11" s="762"/>
    </row>
    <row r="12" spans="1:18" s="726" customFormat="1" ht="21" customHeight="1">
      <c r="A12" s="757" t="s">
        <v>200</v>
      </c>
      <c r="B12" s="726" t="s">
        <v>201</v>
      </c>
      <c r="C12" s="758" t="s">
        <v>199</v>
      </c>
      <c r="D12" s="759" t="s">
        <v>202</v>
      </c>
      <c r="E12" s="759">
        <v>41455</v>
      </c>
      <c r="F12" s="760"/>
      <c r="G12" s="761"/>
      <c r="H12" s="761"/>
      <c r="I12" s="760"/>
      <c r="J12" s="761">
        <f t="shared" si="0"/>
        <v>0</v>
      </c>
      <c r="K12" s="761"/>
      <c r="L12" s="761"/>
      <c r="M12" s="760"/>
      <c r="N12" s="760"/>
      <c r="O12" s="762">
        <v>8252</v>
      </c>
      <c r="P12" s="762"/>
      <c r="Q12" s="762"/>
      <c r="R12" s="762"/>
    </row>
    <row r="13" spans="1:18" s="726" customFormat="1" ht="24.75" customHeight="1">
      <c r="A13" s="757" t="s">
        <v>899</v>
      </c>
      <c r="B13" s="726" t="s">
        <v>203</v>
      </c>
      <c r="C13" s="758" t="s">
        <v>204</v>
      </c>
      <c r="D13" s="759">
        <v>40749</v>
      </c>
      <c r="E13" s="759">
        <v>41054</v>
      </c>
      <c r="F13" s="760">
        <v>500000</v>
      </c>
      <c r="G13" s="760"/>
      <c r="H13" s="761"/>
      <c r="I13" s="760">
        <v>500000</v>
      </c>
      <c r="J13" s="761">
        <f t="shared" si="0"/>
        <v>0</v>
      </c>
      <c r="K13" s="761"/>
      <c r="L13" s="761"/>
      <c r="M13" s="760"/>
      <c r="N13" s="760"/>
      <c r="O13" s="762">
        <v>18042</v>
      </c>
      <c r="P13" s="762"/>
      <c r="Q13" s="762"/>
      <c r="R13" s="762"/>
    </row>
    <row r="14" spans="1:18" s="726" customFormat="1" ht="24.75" customHeight="1">
      <c r="A14" s="757" t="s">
        <v>901</v>
      </c>
      <c r="B14" s="726" t="s">
        <v>205</v>
      </c>
      <c r="C14" s="758" t="s">
        <v>199</v>
      </c>
      <c r="D14" s="759">
        <v>37466</v>
      </c>
      <c r="E14" s="759">
        <v>40993</v>
      </c>
      <c r="F14" s="760">
        <v>4759</v>
      </c>
      <c r="G14" s="760">
        <v>0</v>
      </c>
      <c r="H14" s="760"/>
      <c r="I14" s="760">
        <v>4759</v>
      </c>
      <c r="J14" s="761">
        <f t="shared" si="0"/>
        <v>0</v>
      </c>
      <c r="K14" s="761"/>
      <c r="L14" s="761"/>
      <c r="M14" s="760"/>
      <c r="N14" s="760"/>
      <c r="O14" s="762">
        <v>104</v>
      </c>
      <c r="P14" s="762"/>
      <c r="Q14" s="762"/>
      <c r="R14" s="762"/>
    </row>
    <row r="15" spans="1:18" s="726" customFormat="1" ht="24.75" customHeight="1">
      <c r="A15" s="757" t="s">
        <v>902</v>
      </c>
      <c r="B15" s="726" t="s">
        <v>206</v>
      </c>
      <c r="C15" s="758" t="s">
        <v>199</v>
      </c>
      <c r="D15" s="759">
        <v>38290</v>
      </c>
      <c r="E15" s="759">
        <v>45651</v>
      </c>
      <c r="F15" s="763">
        <v>255000</v>
      </c>
      <c r="G15" s="763">
        <v>0</v>
      </c>
      <c r="H15" s="760"/>
      <c r="I15" s="760">
        <v>20000</v>
      </c>
      <c r="J15" s="761">
        <f t="shared" si="0"/>
        <v>235000</v>
      </c>
      <c r="K15" s="761">
        <v>20000</v>
      </c>
      <c r="L15" s="761">
        <v>20000</v>
      </c>
      <c r="M15" s="760">
        <v>20000</v>
      </c>
      <c r="N15" s="760">
        <f aca="true" t="shared" si="1" ref="N15:N32">J15-K15-L15-M15</f>
        <v>175000</v>
      </c>
      <c r="O15" s="762">
        <v>18779</v>
      </c>
      <c r="P15" s="762">
        <v>14560</v>
      </c>
      <c r="Q15" s="762">
        <f>'[1]III_OTP_2004'!$K$54</f>
        <v>13280</v>
      </c>
      <c r="R15" s="762">
        <f>'[1]III_OTP_2004'!$K$58</f>
        <v>12000</v>
      </c>
    </row>
    <row r="16" spans="1:18" s="726" customFormat="1" ht="24.75" customHeight="1">
      <c r="A16" s="757" t="s">
        <v>207</v>
      </c>
      <c r="B16" s="726" t="s">
        <v>208</v>
      </c>
      <c r="C16" s="758" t="s">
        <v>199</v>
      </c>
      <c r="D16" s="759">
        <v>38635</v>
      </c>
      <c r="E16" s="759">
        <v>42252</v>
      </c>
      <c r="F16" s="763">
        <v>68546</v>
      </c>
      <c r="G16" s="763">
        <v>0</v>
      </c>
      <c r="H16" s="760"/>
      <c r="I16" s="760">
        <f>4570*4-1</f>
        <v>18279</v>
      </c>
      <c r="J16" s="761">
        <f t="shared" si="0"/>
        <v>50267</v>
      </c>
      <c r="K16" s="761">
        <v>18279</v>
      </c>
      <c r="L16" s="761">
        <v>18279</v>
      </c>
      <c r="M16" s="760">
        <v>13709</v>
      </c>
      <c r="N16" s="760">
        <f t="shared" si="1"/>
        <v>0</v>
      </c>
      <c r="O16" s="762">
        <v>1654</v>
      </c>
      <c r="P16" s="762">
        <v>906</v>
      </c>
      <c r="Q16" s="762">
        <f>'[1]IV_SMO2005_OTP'!$K$54</f>
        <v>524.2885752299998</v>
      </c>
      <c r="R16" s="762">
        <f>'[1]IV_SMO2005_OTP'!$K$58</f>
        <v>142.9878529799999</v>
      </c>
    </row>
    <row r="17" spans="1:18" s="726" customFormat="1" ht="24.75" customHeight="1">
      <c r="A17" s="757" t="s">
        <v>209</v>
      </c>
      <c r="B17" s="726" t="s">
        <v>210</v>
      </c>
      <c r="C17" s="758" t="s">
        <v>199</v>
      </c>
      <c r="D17" s="759">
        <v>38694</v>
      </c>
      <c r="E17" s="759">
        <v>42272</v>
      </c>
      <c r="F17" s="763">
        <v>81016</v>
      </c>
      <c r="G17" s="763">
        <v>0</v>
      </c>
      <c r="H17" s="757"/>
      <c r="I17" s="760">
        <v>24611</v>
      </c>
      <c r="J17" s="761">
        <f t="shared" si="0"/>
        <v>56405</v>
      </c>
      <c r="K17" s="761">
        <v>24611</v>
      </c>
      <c r="L17" s="761">
        <v>24611</v>
      </c>
      <c r="M17" s="760">
        <v>7183</v>
      </c>
      <c r="N17" s="760">
        <f t="shared" si="1"/>
        <v>0</v>
      </c>
      <c r="O17" s="762">
        <v>5311</v>
      </c>
      <c r="P17" s="762">
        <v>2925</v>
      </c>
      <c r="Q17" s="762">
        <f>'[1]V_Cel2005_OTP'!$K$54</f>
        <v>1398.9866929999964</v>
      </c>
      <c r="R17" s="762">
        <f>'[1]V_Cel2005_OTP'!$K$58</f>
        <v>127.28508549999822</v>
      </c>
    </row>
    <row r="18" spans="1:18" s="726" customFormat="1" ht="24.75" customHeight="1">
      <c r="A18" s="757" t="s">
        <v>211</v>
      </c>
      <c r="B18" s="726" t="s">
        <v>212</v>
      </c>
      <c r="C18" s="758" t="s">
        <v>213</v>
      </c>
      <c r="D18" s="759">
        <v>38952</v>
      </c>
      <c r="E18" s="759">
        <v>42545</v>
      </c>
      <c r="F18" s="760">
        <v>113447</v>
      </c>
      <c r="G18" s="760">
        <v>0</v>
      </c>
      <c r="H18" s="763"/>
      <c r="I18" s="760">
        <v>25208</v>
      </c>
      <c r="J18" s="761">
        <f t="shared" si="0"/>
        <v>88239</v>
      </c>
      <c r="K18" s="761">
        <v>25208</v>
      </c>
      <c r="L18" s="761">
        <v>25208</v>
      </c>
      <c r="M18" s="760">
        <v>25208</v>
      </c>
      <c r="N18" s="760">
        <f t="shared" si="1"/>
        <v>12615</v>
      </c>
      <c r="O18" s="762">
        <v>7619</v>
      </c>
      <c r="P18" s="762">
        <v>4648</v>
      </c>
      <c r="Q18" s="762">
        <f>'[1]Cel2006_KHB'!$K$54</f>
        <v>3160.5583153399984</v>
      </c>
      <c r="R18" s="762">
        <f>'[1]Cel2006_KHB'!$K$58</f>
        <v>1673.5383953399987</v>
      </c>
    </row>
    <row r="19" spans="1:18" s="726" customFormat="1" ht="24.75" customHeight="1">
      <c r="A19" s="757" t="s">
        <v>214</v>
      </c>
      <c r="B19" s="726" t="s">
        <v>215</v>
      </c>
      <c r="C19" s="758" t="s">
        <v>199</v>
      </c>
      <c r="D19" s="759">
        <v>38985</v>
      </c>
      <c r="E19" s="759">
        <v>46178</v>
      </c>
      <c r="F19" s="763">
        <v>198991</v>
      </c>
      <c r="G19" s="763">
        <v>0</v>
      </c>
      <c r="H19" s="763"/>
      <c r="I19" s="763">
        <v>15148</v>
      </c>
      <c r="J19" s="761">
        <f t="shared" si="0"/>
        <v>183843</v>
      </c>
      <c r="K19" s="761">
        <v>15148</v>
      </c>
      <c r="L19" s="761">
        <v>15148</v>
      </c>
      <c r="M19" s="760">
        <v>15148</v>
      </c>
      <c r="N19" s="760">
        <f t="shared" si="1"/>
        <v>138399</v>
      </c>
      <c r="O19" s="762">
        <v>4500</v>
      </c>
      <c r="P19" s="762">
        <v>3066</v>
      </c>
      <c r="Q19" s="762">
        <f>'[1]SMOAlt2006_OTP'!$K$54</f>
        <v>2805.47894265</v>
      </c>
      <c r="R19" s="762">
        <f>'[1]SMOAlt2006_OTP'!$K$58</f>
        <v>2544.7818626499998</v>
      </c>
    </row>
    <row r="20" spans="1:18" s="726" customFormat="1" ht="24.75" customHeight="1">
      <c r="A20" s="757" t="s">
        <v>903</v>
      </c>
      <c r="B20" s="726" t="s">
        <v>216</v>
      </c>
      <c r="C20" s="758" t="s">
        <v>199</v>
      </c>
      <c r="D20" s="759">
        <v>38975</v>
      </c>
      <c r="E20" s="759">
        <v>44352</v>
      </c>
      <c r="F20" s="760">
        <v>98646</v>
      </c>
      <c r="G20" s="763">
        <v>0</v>
      </c>
      <c r="H20" s="760"/>
      <c r="I20" s="760">
        <v>11168</v>
      </c>
      <c r="J20" s="761">
        <f t="shared" si="0"/>
        <v>87478</v>
      </c>
      <c r="K20" s="761">
        <v>11168</v>
      </c>
      <c r="L20" s="761">
        <v>11168</v>
      </c>
      <c r="M20" s="760">
        <v>11168</v>
      </c>
      <c r="N20" s="760">
        <f t="shared" si="1"/>
        <v>53974</v>
      </c>
      <c r="O20" s="762">
        <v>1724</v>
      </c>
      <c r="P20" s="762">
        <v>1017</v>
      </c>
      <c r="Q20" s="762">
        <f>'[1]Panel2006_OTP'!$K$54</f>
        <v>880.61053575</v>
      </c>
      <c r="R20" s="762">
        <f>'[1]Panel2006_OTP'!$K$58</f>
        <v>744.24925575</v>
      </c>
    </row>
    <row r="21" spans="1:18" s="726" customFormat="1" ht="24.75" customHeight="1">
      <c r="A21" s="757" t="s">
        <v>904</v>
      </c>
      <c r="B21" s="726" t="s">
        <v>217</v>
      </c>
      <c r="C21" s="758" t="s">
        <v>218</v>
      </c>
      <c r="D21" s="759">
        <v>39246</v>
      </c>
      <c r="E21" s="759">
        <v>46543</v>
      </c>
      <c r="F21" s="760">
        <v>220527</v>
      </c>
      <c r="G21" s="760">
        <v>0</v>
      </c>
      <c r="H21" s="760"/>
      <c r="I21" s="760">
        <v>15513</v>
      </c>
      <c r="J21" s="761">
        <f t="shared" si="0"/>
        <v>205014</v>
      </c>
      <c r="K21" s="761">
        <v>15513</v>
      </c>
      <c r="L21" s="761">
        <v>15513</v>
      </c>
      <c r="M21" s="760">
        <v>15512</v>
      </c>
      <c r="N21" s="760">
        <f t="shared" si="1"/>
        <v>158476</v>
      </c>
      <c r="O21" s="762">
        <f>283+4566</f>
        <v>4849</v>
      </c>
      <c r="P21" s="762">
        <f>175+3114</f>
        <v>3289</v>
      </c>
      <c r="Q21" s="762">
        <f>'[1]SMO2007_Volks1'!$K$54+'[1]SMO2007_Volks2-3'!$K$54</f>
        <v>3032.093060039996</v>
      </c>
      <c r="R21" s="762">
        <f>'[1]SMO2007_Volks1'!$L$58+'[1]SMO2007_Volks2-3'!$K$58</f>
        <v>2775.450344839995</v>
      </c>
    </row>
    <row r="22" spans="1:18" s="726" customFormat="1" ht="24.75" customHeight="1">
      <c r="A22" s="757" t="s">
        <v>905</v>
      </c>
      <c r="B22" s="726" t="s">
        <v>219</v>
      </c>
      <c r="C22" s="758" t="s">
        <v>218</v>
      </c>
      <c r="D22" s="759">
        <v>39352</v>
      </c>
      <c r="E22" s="759">
        <v>44809</v>
      </c>
      <c r="F22" s="760">
        <v>85377</v>
      </c>
      <c r="G22" s="761">
        <v>0</v>
      </c>
      <c r="H22" s="761"/>
      <c r="I22" s="760">
        <v>13298</v>
      </c>
      <c r="J22" s="761">
        <f t="shared" si="0"/>
        <v>72079</v>
      </c>
      <c r="K22" s="761">
        <v>13298</v>
      </c>
      <c r="L22" s="761">
        <v>13298</v>
      </c>
      <c r="M22" s="760">
        <v>13298</v>
      </c>
      <c r="N22" s="760">
        <f t="shared" si="1"/>
        <v>32185</v>
      </c>
      <c r="O22" s="764">
        <v>1462</v>
      </c>
      <c r="P22" s="762">
        <v>810</v>
      </c>
      <c r="Q22" s="764">
        <f>'[1]Panel2007_Volks'!$L$54</f>
        <v>649.8403384000001</v>
      </c>
      <c r="R22" s="764">
        <f>'[1]Panel2007_Volks'!$L$58</f>
        <v>489.20049840000013</v>
      </c>
    </row>
    <row r="23" spans="1:18" s="726" customFormat="1" ht="24.75" customHeight="1">
      <c r="A23" s="757" t="s">
        <v>220</v>
      </c>
      <c r="B23" s="726" t="s">
        <v>221</v>
      </c>
      <c r="C23" s="758" t="s">
        <v>222</v>
      </c>
      <c r="D23" s="759">
        <v>39352</v>
      </c>
      <c r="E23" s="759">
        <v>43003</v>
      </c>
      <c r="F23" s="761">
        <v>322513</v>
      </c>
      <c r="G23" s="761">
        <v>0</v>
      </c>
      <c r="H23" s="761"/>
      <c r="I23" s="761">
        <v>64546</v>
      </c>
      <c r="J23" s="761">
        <f t="shared" si="0"/>
        <v>257967</v>
      </c>
      <c r="K23" s="761">
        <v>64546</v>
      </c>
      <c r="L23" s="761">
        <v>64545</v>
      </c>
      <c r="M23" s="760">
        <v>64546</v>
      </c>
      <c r="N23" s="760">
        <f t="shared" si="1"/>
        <v>64330</v>
      </c>
      <c r="O23" s="764">
        <v>21679</v>
      </c>
      <c r="P23" s="762">
        <v>13652</v>
      </c>
      <c r="Q23" s="764">
        <f>'[1]Celhitel_CIB_2007'!$K$54</f>
        <v>9882.2958096</v>
      </c>
      <c r="R23" s="764">
        <f>'[1]Celhitel_CIB_2007'!$K$58</f>
        <v>6112.841179199999</v>
      </c>
    </row>
    <row r="24" spans="1:18" s="726" customFormat="1" ht="24.75" customHeight="1">
      <c r="A24" s="757" t="s">
        <v>223</v>
      </c>
      <c r="B24" s="726" t="s">
        <v>224</v>
      </c>
      <c r="C24" s="758" t="s">
        <v>199</v>
      </c>
      <c r="D24" s="759">
        <v>39598</v>
      </c>
      <c r="E24" s="759">
        <v>46904</v>
      </c>
      <c r="F24" s="760">
        <v>467353</v>
      </c>
      <c r="G24" s="761">
        <v>61525</v>
      </c>
      <c r="H24" s="761"/>
      <c r="I24" s="761">
        <f>2791.121*3+4595.26+3743.099*4+1501*3+1</f>
        <v>32445.019</v>
      </c>
      <c r="J24" s="761">
        <f t="shared" si="0"/>
        <v>496432.981</v>
      </c>
      <c r="K24" s="761">
        <v>32141</v>
      </c>
      <c r="L24" s="761">
        <v>32141</v>
      </c>
      <c r="M24" s="761">
        <v>32141</v>
      </c>
      <c r="N24" s="760">
        <f t="shared" si="1"/>
        <v>400009.981</v>
      </c>
      <c r="O24" s="764">
        <f>4627+5026+2170</f>
        <v>11823</v>
      </c>
      <c r="P24" s="762">
        <f>3301+3342+2250</f>
        <v>8893</v>
      </c>
      <c r="Q24" s="764">
        <f>'[1]SMO_2008_OTP_2'!$K$54+'[1]SMO_2008_OTP_3'!$K$54+'[1]SMO_2008_OTP 8'!$K$54</f>
        <v>8303.15715146</v>
      </c>
      <c r="R24" s="764">
        <f>'[1]SMO_2008_OTP_2'!$K$58+'[1]SMO_2008_OTP_3'!$K$58+'[1]SMO_2008_OTP 8'!$K$58</f>
        <v>7712.89534266</v>
      </c>
    </row>
    <row r="25" spans="1:18" s="726" customFormat="1" ht="24.75" customHeight="1">
      <c r="A25" s="757" t="s">
        <v>225</v>
      </c>
      <c r="B25" s="726" t="s">
        <v>226</v>
      </c>
      <c r="C25" s="758" t="s">
        <v>222</v>
      </c>
      <c r="D25" s="759">
        <v>39598</v>
      </c>
      <c r="E25" s="759">
        <v>43251</v>
      </c>
      <c r="F25" s="760">
        <v>530067</v>
      </c>
      <c r="G25" s="761"/>
      <c r="H25" s="761"/>
      <c r="I25" s="761">
        <v>87333</v>
      </c>
      <c r="J25" s="761">
        <f t="shared" si="0"/>
        <v>442734</v>
      </c>
      <c r="K25" s="761">
        <v>87333</v>
      </c>
      <c r="L25" s="761">
        <v>87333</v>
      </c>
      <c r="M25" s="761">
        <v>87333</v>
      </c>
      <c r="N25" s="760">
        <f t="shared" si="1"/>
        <v>180735</v>
      </c>
      <c r="O25" s="764">
        <v>40620</v>
      </c>
      <c r="P25" s="762">
        <v>27674</v>
      </c>
      <c r="Q25" s="764">
        <f>'[1]Celhitel_2008_CIB'!$K$54</f>
        <v>21778.906218750017</v>
      </c>
      <c r="R25" s="764">
        <f>'[1]Celhitel_2008_CIB'!$K$58</f>
        <v>15883.906308750016</v>
      </c>
    </row>
    <row r="26" spans="1:18" s="726" customFormat="1" ht="24.75" customHeight="1">
      <c r="A26" s="757" t="s">
        <v>227</v>
      </c>
      <c r="B26" s="726" t="s">
        <v>228</v>
      </c>
      <c r="C26" s="758" t="s">
        <v>199</v>
      </c>
      <c r="D26" s="759">
        <v>39989</v>
      </c>
      <c r="E26" s="759">
        <v>47291</v>
      </c>
      <c r="F26" s="760">
        <v>197662</v>
      </c>
      <c r="G26" s="761">
        <v>47500</v>
      </c>
      <c r="H26" s="761"/>
      <c r="I26" s="761">
        <v>10919</v>
      </c>
      <c r="J26" s="761">
        <f t="shared" si="0"/>
        <v>234243</v>
      </c>
      <c r="K26" s="761">
        <v>14560</v>
      </c>
      <c r="L26" s="761">
        <v>14560</v>
      </c>
      <c r="M26" s="760">
        <v>14561</v>
      </c>
      <c r="N26" s="760">
        <f t="shared" si="1"/>
        <v>190562</v>
      </c>
      <c r="O26" s="764">
        <f>5724+1871</f>
        <v>7595</v>
      </c>
      <c r="P26" s="762">
        <f>5027+3886</f>
        <v>8913</v>
      </c>
      <c r="Q26" s="764">
        <f>'[1]SMO_2009_OTP_2'!$K$54+'[1]SMO_2009_OTP_3-6'!$K$54</f>
        <v>8334.842001549998</v>
      </c>
      <c r="R26" s="764">
        <f>'[1]SMO_2009_OTP_2'!$K$58+'[1]SMO_2009_OTP_3-6'!$K$58</f>
        <v>7757.011101309996</v>
      </c>
    </row>
    <row r="27" spans="1:18" s="726" customFormat="1" ht="24.75" customHeight="1">
      <c r="A27" s="757" t="s">
        <v>229</v>
      </c>
      <c r="B27" s="726" t="s">
        <v>230</v>
      </c>
      <c r="C27" s="758" t="s">
        <v>231</v>
      </c>
      <c r="D27" s="759">
        <v>39989</v>
      </c>
      <c r="E27" s="759">
        <v>45467</v>
      </c>
      <c r="F27" s="760">
        <v>183732</v>
      </c>
      <c r="G27" s="761"/>
      <c r="H27" s="761"/>
      <c r="I27" s="761">
        <f>3979.6*3</f>
        <v>11938.8</v>
      </c>
      <c r="J27" s="761">
        <f t="shared" si="0"/>
        <v>171793.2</v>
      </c>
      <c r="K27" s="761">
        <v>15918</v>
      </c>
      <c r="L27" s="761">
        <v>15919</v>
      </c>
      <c r="M27" s="760">
        <v>15918</v>
      </c>
      <c r="N27" s="760">
        <f t="shared" si="1"/>
        <v>124038.20000000001</v>
      </c>
      <c r="O27" s="764">
        <v>5071</v>
      </c>
      <c r="P27" s="762">
        <v>3628</v>
      </c>
      <c r="Q27" s="764">
        <f>'[1]Takarek2009Panel+'!$K$54</f>
        <v>3279.921203080001</v>
      </c>
      <c r="R27" s="764">
        <f>'[1]Takarek2009Panel+'!$K$58</f>
        <v>2931.627486280001</v>
      </c>
    </row>
    <row r="28" spans="1:18" s="726" customFormat="1" ht="24.75" customHeight="1">
      <c r="A28" s="757" t="s">
        <v>232</v>
      </c>
      <c r="B28" s="726" t="s">
        <v>233</v>
      </c>
      <c r="C28" s="758" t="s">
        <v>231</v>
      </c>
      <c r="D28" s="759">
        <v>39989</v>
      </c>
      <c r="E28" s="759">
        <v>43640</v>
      </c>
      <c r="F28" s="760">
        <v>637341</v>
      </c>
      <c r="G28" s="761"/>
      <c r="H28" s="761"/>
      <c r="I28" s="761">
        <f>23697*4</f>
        <v>94788</v>
      </c>
      <c r="J28" s="761">
        <f t="shared" si="0"/>
        <v>542553</v>
      </c>
      <c r="K28" s="761">
        <v>94788</v>
      </c>
      <c r="L28" s="761">
        <v>94788</v>
      </c>
      <c r="M28" s="760">
        <v>94788</v>
      </c>
      <c r="N28" s="760">
        <f t="shared" si="1"/>
        <v>258189</v>
      </c>
      <c r="O28" s="764">
        <v>55334</v>
      </c>
      <c r="P28" s="764">
        <v>39192</v>
      </c>
      <c r="Q28" s="764">
        <f>'[1]Takarek2009_Cel'!$K$54</f>
        <v>31864.582500800032</v>
      </c>
      <c r="R28" s="764">
        <f>'[1]Takarek2009_Cel'!$K$58</f>
        <v>24537.479376800038</v>
      </c>
    </row>
    <row r="29" spans="1:18" s="765" customFormat="1" ht="24.75" customHeight="1">
      <c r="A29" s="757" t="s">
        <v>234</v>
      </c>
      <c r="B29" s="765" t="s">
        <v>235</v>
      </c>
      <c r="C29" s="766" t="s">
        <v>199</v>
      </c>
      <c r="D29" s="767">
        <v>40385</v>
      </c>
      <c r="E29" s="767">
        <v>47689</v>
      </c>
      <c r="F29" s="761">
        <v>143535</v>
      </c>
      <c r="G29" s="761">
        <v>407065</v>
      </c>
      <c r="H29" s="761"/>
      <c r="I29" s="761">
        <v>0</v>
      </c>
      <c r="J29" s="761">
        <f t="shared" si="0"/>
        <v>550600</v>
      </c>
      <c r="K29" s="761">
        <v>15960</v>
      </c>
      <c r="L29" s="761">
        <v>31919</v>
      </c>
      <c r="M29" s="761">
        <v>31918</v>
      </c>
      <c r="N29" s="761">
        <f t="shared" si="1"/>
        <v>470803</v>
      </c>
      <c r="O29" s="764">
        <f>5663+4672</f>
        <v>10335</v>
      </c>
      <c r="P29" s="764">
        <f>10116+4504</f>
        <v>14620</v>
      </c>
      <c r="Q29" s="764">
        <f>'[1]OTP2010_alt'!$K$54+'[1]OTP2010_okt_eu_csapadek'!$K$54</f>
        <v>15136.552695759996</v>
      </c>
      <c r="R29" s="764">
        <f>'[1]OTP2010_alt'!$K$58+'[1]OTP2010_okt_eu_csapadek'!$K$58</f>
        <v>14212.183205199992</v>
      </c>
    </row>
    <row r="30" spans="1:18" s="726" customFormat="1" ht="24.75" customHeight="1">
      <c r="A30" s="757" t="s">
        <v>236</v>
      </c>
      <c r="B30" s="726" t="s">
        <v>237</v>
      </c>
      <c r="C30" s="758" t="s">
        <v>231</v>
      </c>
      <c r="D30" s="759">
        <v>40385</v>
      </c>
      <c r="E30" s="759">
        <v>44037</v>
      </c>
      <c r="F30" s="760">
        <v>336842</v>
      </c>
      <c r="G30" s="761">
        <v>262558</v>
      </c>
      <c r="H30" s="761"/>
      <c r="I30" s="761">
        <f>18164*2</f>
        <v>36328</v>
      </c>
      <c r="J30" s="761">
        <f t="shared" si="0"/>
        <v>563072</v>
      </c>
      <c r="K30" s="761">
        <v>72656</v>
      </c>
      <c r="L30" s="761">
        <v>72656</v>
      </c>
      <c r="M30" s="760">
        <v>72656</v>
      </c>
      <c r="N30" s="760">
        <f t="shared" si="1"/>
        <v>345104</v>
      </c>
      <c r="O30" s="764">
        <v>34662</v>
      </c>
      <c r="P30" s="764">
        <v>40141</v>
      </c>
      <c r="Q30" s="764">
        <f>'[1]takarek2010Cel'!$K$54</f>
        <v>38772.883799999996</v>
      </c>
      <c r="R30" s="764">
        <f>'[1]takarek2010Cel'!$K$58</f>
        <v>33330.9494</v>
      </c>
    </row>
    <row r="31" spans="1:18" s="726" customFormat="1" ht="24.75" customHeight="1">
      <c r="A31" s="757" t="s">
        <v>238</v>
      </c>
      <c r="B31" s="726" t="s">
        <v>239</v>
      </c>
      <c r="C31" s="758" t="s">
        <v>204</v>
      </c>
      <c r="D31" s="759">
        <v>40736</v>
      </c>
      <c r="E31" s="759">
        <v>48040</v>
      </c>
      <c r="F31" s="760">
        <v>78195</v>
      </c>
      <c r="G31" s="761">
        <v>405805</v>
      </c>
      <c r="H31" s="761"/>
      <c r="I31" s="761">
        <v>0</v>
      </c>
      <c r="J31" s="761">
        <f t="shared" si="0"/>
        <v>484000</v>
      </c>
      <c r="K31" s="761">
        <v>0</v>
      </c>
      <c r="L31" s="761">
        <v>14029</v>
      </c>
      <c r="M31" s="760">
        <v>28058</v>
      </c>
      <c r="N31" s="760">
        <f t="shared" si="1"/>
        <v>441913</v>
      </c>
      <c r="O31" s="764">
        <v>7248</v>
      </c>
      <c r="P31" s="764">
        <v>14174</v>
      </c>
      <c r="Q31" s="764">
        <f>'[1]unic2011SMO'!$K$54</f>
        <v>16434.95646</v>
      </c>
      <c r="R31" s="764">
        <f>'[1]unic2011SMO'!$K$58</f>
        <v>15658.030439999999</v>
      </c>
    </row>
    <row r="32" spans="1:18" s="726" customFormat="1" ht="24.75" customHeight="1">
      <c r="A32" s="757" t="s">
        <v>240</v>
      </c>
      <c r="B32" s="726" t="s">
        <v>241</v>
      </c>
      <c r="C32" s="758" t="s">
        <v>204</v>
      </c>
      <c r="D32" s="759">
        <v>40735</v>
      </c>
      <c r="E32" s="759">
        <v>44387</v>
      </c>
      <c r="F32" s="760">
        <v>390756</v>
      </c>
      <c r="G32" s="761">
        <v>625244</v>
      </c>
      <c r="H32" s="761"/>
      <c r="I32" s="761"/>
      <c r="J32" s="761">
        <f t="shared" si="0"/>
        <v>1016000</v>
      </c>
      <c r="K32" s="761">
        <v>61576</v>
      </c>
      <c r="L32" s="761">
        <v>123152</v>
      </c>
      <c r="M32" s="760">
        <v>123152</v>
      </c>
      <c r="N32" s="760">
        <f t="shared" si="1"/>
        <v>708120</v>
      </c>
      <c r="O32" s="764">
        <v>68177</v>
      </c>
      <c r="P32" s="764">
        <v>81931</v>
      </c>
      <c r="Q32" s="764">
        <f>'[1]unic2011Cel'!$K$54</f>
        <v>78812.3166</v>
      </c>
      <c r="R32" s="764">
        <f>'[1]unic2011Cel'!$K$58</f>
        <v>64612.90700000001</v>
      </c>
    </row>
    <row r="33" spans="1:18" s="726" customFormat="1" ht="8.25" customHeight="1">
      <c r="A33" s="757"/>
      <c r="C33" s="758"/>
      <c r="D33" s="759"/>
      <c r="E33" s="759"/>
      <c r="F33" s="760"/>
      <c r="G33" s="761"/>
      <c r="H33" s="761"/>
      <c r="I33" s="761"/>
      <c r="J33" s="761"/>
      <c r="K33" s="761"/>
      <c r="L33" s="761"/>
      <c r="M33" s="760"/>
      <c r="N33" s="760"/>
      <c r="O33" s="764"/>
      <c r="P33" s="764"/>
      <c r="Q33" s="764"/>
      <c r="R33" s="764"/>
    </row>
    <row r="34" spans="1:18" s="726" customFormat="1" ht="13.5" customHeight="1">
      <c r="A34" s="757"/>
      <c r="C34" s="758"/>
      <c r="D34" s="759"/>
      <c r="E34" s="759"/>
      <c r="F34" s="760"/>
      <c r="G34" s="761"/>
      <c r="H34" s="761"/>
      <c r="I34" s="761"/>
      <c r="J34" s="761"/>
      <c r="K34" s="761"/>
      <c r="L34" s="761"/>
      <c r="M34" s="760"/>
      <c r="N34" s="760"/>
      <c r="O34" s="768"/>
      <c r="P34" s="768"/>
      <c r="Q34" s="768"/>
      <c r="R34" s="768"/>
    </row>
    <row r="35" spans="1:18" s="726" customFormat="1" ht="34.5" customHeight="1" thickBot="1">
      <c r="A35" s="769" t="s">
        <v>956</v>
      </c>
      <c r="B35" s="894" t="s">
        <v>242</v>
      </c>
      <c r="C35" s="894"/>
      <c r="D35" s="770"/>
      <c r="E35" s="770"/>
      <c r="F35" s="771">
        <f aca="true" t="shared" si="2" ref="F35:R35">SUM(F11:F34)</f>
        <v>7900692</v>
      </c>
      <c r="G35" s="771">
        <f t="shared" si="2"/>
        <v>1809697</v>
      </c>
      <c r="H35" s="771">
        <f t="shared" si="2"/>
        <v>0</v>
      </c>
      <c r="I35" s="772">
        <f t="shared" si="2"/>
        <v>1672668.8190000001</v>
      </c>
      <c r="J35" s="772">
        <f t="shared" si="2"/>
        <v>8037720.181000001</v>
      </c>
      <c r="K35" s="772">
        <f t="shared" si="2"/>
        <v>2902703</v>
      </c>
      <c r="L35" s="772">
        <f t="shared" si="2"/>
        <v>694267</v>
      </c>
      <c r="M35" s="772">
        <f t="shared" si="2"/>
        <v>686297</v>
      </c>
      <c r="N35" s="772">
        <f t="shared" si="2"/>
        <v>3754453.181</v>
      </c>
      <c r="O35" s="773">
        <f t="shared" si="2"/>
        <v>568966</v>
      </c>
      <c r="P35" s="773">
        <f t="shared" si="2"/>
        <v>381154</v>
      </c>
      <c r="Q35" s="773">
        <f t="shared" si="2"/>
        <v>258332.27090141003</v>
      </c>
      <c r="R35" s="773">
        <f t="shared" si="2"/>
        <v>213247.32413566005</v>
      </c>
    </row>
    <row r="36" spans="1:18" s="726" customFormat="1" ht="34.5" customHeight="1" thickBot="1" thickTop="1">
      <c r="A36" s="757" t="s">
        <v>957</v>
      </c>
      <c r="B36" s="726" t="s">
        <v>243</v>
      </c>
      <c r="C36" s="758" t="s">
        <v>199</v>
      </c>
      <c r="D36" s="759">
        <v>37839</v>
      </c>
      <c r="E36" s="759">
        <v>45285</v>
      </c>
      <c r="F36" s="760">
        <v>250106</v>
      </c>
      <c r="G36" s="760">
        <v>0</v>
      </c>
      <c r="H36" s="760">
        <v>0</v>
      </c>
      <c r="I36" s="760">
        <v>20800</v>
      </c>
      <c r="J36" s="761">
        <f>F36+G36+H36-I36</f>
        <v>229306</v>
      </c>
      <c r="K36" s="761">
        <v>20800</v>
      </c>
      <c r="L36" s="761">
        <v>20800</v>
      </c>
      <c r="M36" s="760">
        <v>20800</v>
      </c>
      <c r="N36" s="760">
        <f>J36-K36-L36-M36</f>
        <v>166906</v>
      </c>
      <c r="O36" s="762">
        <v>22359</v>
      </c>
      <c r="P36" s="764">
        <v>17720</v>
      </c>
      <c r="Q36" s="762">
        <f>'[1]Karacs_OTP'!$K$54</f>
        <v>16056.48</v>
      </c>
      <c r="R36" s="762">
        <f>'[1]Karacs_OTP'!$K$58</f>
        <v>14392.48</v>
      </c>
    </row>
    <row r="37" spans="1:18" s="726" customFormat="1" ht="34.5" customHeight="1" thickBot="1">
      <c r="A37" s="774"/>
      <c r="B37" s="892" t="s">
        <v>244</v>
      </c>
      <c r="C37" s="892"/>
      <c r="D37" s="892"/>
      <c r="E37" s="892"/>
      <c r="F37" s="775">
        <f aca="true" t="shared" si="3" ref="F37:R37">SUM(F35:F36)</f>
        <v>8150798</v>
      </c>
      <c r="G37" s="776">
        <f t="shared" si="3"/>
        <v>1809697</v>
      </c>
      <c r="H37" s="775">
        <f t="shared" si="3"/>
        <v>0</v>
      </c>
      <c r="I37" s="775">
        <f t="shared" si="3"/>
        <v>1693468.8190000001</v>
      </c>
      <c r="J37" s="776">
        <f t="shared" si="3"/>
        <v>8267026.181000001</v>
      </c>
      <c r="K37" s="776">
        <f t="shared" si="3"/>
        <v>2923503</v>
      </c>
      <c r="L37" s="776">
        <f t="shared" si="3"/>
        <v>715067</v>
      </c>
      <c r="M37" s="775">
        <f t="shared" si="3"/>
        <v>707097</v>
      </c>
      <c r="N37" s="775">
        <f t="shared" si="3"/>
        <v>3921359.181</v>
      </c>
      <c r="O37" s="775">
        <f t="shared" si="3"/>
        <v>591325</v>
      </c>
      <c r="P37" s="775">
        <f t="shared" si="3"/>
        <v>398874</v>
      </c>
      <c r="Q37" s="775">
        <f t="shared" si="3"/>
        <v>274388.75090141</v>
      </c>
      <c r="R37" s="775">
        <f t="shared" si="3"/>
        <v>227639.80413566006</v>
      </c>
    </row>
    <row r="38" spans="6:20" ht="15" hidden="1">
      <c r="F38" s="724"/>
      <c r="G38" s="724"/>
      <c r="H38" s="724"/>
      <c r="I38" s="724"/>
      <c r="M38" s="724"/>
      <c r="N38" s="724"/>
      <c r="O38" s="724"/>
      <c r="P38" s="724"/>
      <c r="Q38" s="724"/>
      <c r="R38" s="724"/>
      <c r="T38" s="726"/>
    </row>
    <row r="39" ht="15" hidden="1"/>
    <row r="40" ht="30" customHeight="1"/>
    <row r="41" spans="10:12" ht="15">
      <c r="J41" s="723"/>
      <c r="K41" s="723"/>
      <c r="L41" s="723"/>
    </row>
  </sheetData>
  <mergeCells count="11">
    <mergeCell ref="R8:R9"/>
    <mergeCell ref="A2:R2"/>
    <mergeCell ref="A3:R3"/>
    <mergeCell ref="A4:R4"/>
    <mergeCell ref="O8:O9"/>
    <mergeCell ref="Q5:R5"/>
    <mergeCell ref="A1:C1"/>
    <mergeCell ref="B37:E37"/>
    <mergeCell ref="P8:P9"/>
    <mergeCell ref="Q8:Q9"/>
    <mergeCell ref="B35:C35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3"/>
  <sheetViews>
    <sheetView view="pageBreakPreview" zoomScaleSheetLayoutView="100" workbookViewId="0" topLeftCell="A1">
      <selection activeCell="B4" sqref="B4:I4"/>
    </sheetView>
  </sheetViews>
  <sheetFormatPr defaultColWidth="9.00390625" defaultRowHeight="12.75"/>
  <cols>
    <col min="1" max="1" width="3.00390625" style="467" bestFit="1" customWidth="1"/>
    <col min="2" max="2" width="6.25390625" style="467" bestFit="1" customWidth="1"/>
    <col min="3" max="3" width="3.75390625" style="467" bestFit="1" customWidth="1"/>
    <col min="4" max="5" width="5.625" style="467" bestFit="1" customWidth="1"/>
    <col min="6" max="6" width="46.875" style="429" bestFit="1" customWidth="1"/>
    <col min="7" max="9" width="13.75390625" style="26" customWidth="1"/>
    <col min="10" max="11" width="9.125" style="429" customWidth="1"/>
    <col min="12" max="12" width="0" style="429" hidden="1" customWidth="1"/>
    <col min="13" max="16384" width="9.125" style="429" customWidth="1"/>
  </cols>
  <sheetData>
    <row r="1" spans="2:7" ht="15">
      <c r="B1" s="798" t="s">
        <v>503</v>
      </c>
      <c r="C1" s="798"/>
      <c r="D1" s="798"/>
      <c r="E1" s="798"/>
      <c r="F1" s="798"/>
      <c r="G1" s="798"/>
    </row>
    <row r="2" spans="1:9" s="468" customFormat="1" ht="15">
      <c r="A2" s="467"/>
      <c r="B2" s="799" t="s">
        <v>891</v>
      </c>
      <c r="C2" s="799"/>
      <c r="D2" s="799"/>
      <c r="E2" s="799"/>
      <c r="F2" s="799"/>
      <c r="G2" s="799"/>
      <c r="H2" s="799"/>
      <c r="I2" s="799"/>
    </row>
    <row r="3" spans="1:9" s="468" customFormat="1" ht="15">
      <c r="A3" s="467"/>
      <c r="B3" s="800" t="s">
        <v>85</v>
      </c>
      <c r="C3" s="800"/>
      <c r="D3" s="800"/>
      <c r="E3" s="800"/>
      <c r="F3" s="800"/>
      <c r="G3" s="800"/>
      <c r="H3" s="800"/>
      <c r="I3" s="800"/>
    </row>
    <row r="4" spans="1:9" s="468" customFormat="1" ht="16.5">
      <c r="A4" s="467"/>
      <c r="B4" s="801" t="s">
        <v>836</v>
      </c>
      <c r="C4" s="801"/>
      <c r="D4" s="801"/>
      <c r="E4" s="801"/>
      <c r="F4" s="801"/>
      <c r="G4" s="801"/>
      <c r="H4" s="801"/>
      <c r="I4" s="801"/>
    </row>
    <row r="5" spans="2:9" ht="15">
      <c r="B5" s="149"/>
      <c r="C5" s="149"/>
      <c r="D5" s="149"/>
      <c r="E5" s="149"/>
      <c r="F5" s="149"/>
      <c r="G5" s="469"/>
      <c r="I5" s="470" t="s">
        <v>851</v>
      </c>
    </row>
    <row r="6" spans="2:9" ht="15.75" thickBot="1">
      <c r="B6" s="471" t="s">
        <v>127</v>
      </c>
      <c r="C6" s="471" t="s">
        <v>128</v>
      </c>
      <c r="D6" s="471" t="s">
        <v>129</v>
      </c>
      <c r="E6" s="471" t="s">
        <v>130</v>
      </c>
      <c r="F6" s="471" t="s">
        <v>131</v>
      </c>
      <c r="G6" s="472" t="s">
        <v>132</v>
      </c>
      <c r="H6" s="472" t="s">
        <v>133</v>
      </c>
      <c r="I6" s="472" t="s">
        <v>134</v>
      </c>
    </row>
    <row r="7" spans="1:25" s="478" customFormat="1" ht="60" customHeight="1" thickBot="1">
      <c r="A7" s="62"/>
      <c r="B7" s="473" t="s">
        <v>896</v>
      </c>
      <c r="C7" s="473" t="s">
        <v>897</v>
      </c>
      <c r="D7" s="474" t="s">
        <v>927</v>
      </c>
      <c r="E7" s="474" t="s">
        <v>928</v>
      </c>
      <c r="F7" s="475" t="s">
        <v>852</v>
      </c>
      <c r="G7" s="476" t="s">
        <v>86</v>
      </c>
      <c r="H7" s="476" t="s">
        <v>968</v>
      </c>
      <c r="I7" s="476" t="s">
        <v>86</v>
      </c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</row>
    <row r="8" spans="1:9" s="483" customFormat="1" ht="24.75" customHeight="1">
      <c r="A8" s="467">
        <v>1</v>
      </c>
      <c r="B8" s="479">
        <v>11</v>
      </c>
      <c r="C8" s="480"/>
      <c r="D8" s="480">
        <v>1</v>
      </c>
      <c r="E8" s="480"/>
      <c r="F8" s="481" t="s">
        <v>267</v>
      </c>
      <c r="G8" s="555">
        <f>SUM(G9:G12)+G13</f>
        <v>4322301</v>
      </c>
      <c r="H8" s="555">
        <f>SUM(H9:H12)+H13+H14</f>
        <v>1891742</v>
      </c>
      <c r="I8" s="482">
        <f>SUM(I9:I12)+I13+I14</f>
        <v>6214043</v>
      </c>
    </row>
    <row r="9" spans="1:9" ht="30">
      <c r="A9" s="484">
        <v>2</v>
      </c>
      <c r="B9" s="485">
        <v>11</v>
      </c>
      <c r="C9" s="157"/>
      <c r="D9" s="157"/>
      <c r="E9" s="157">
        <v>1</v>
      </c>
      <c r="F9" s="486" t="s">
        <v>142</v>
      </c>
      <c r="G9" s="91">
        <v>3672768</v>
      </c>
      <c r="H9" s="91">
        <v>443</v>
      </c>
      <c r="I9" s="190">
        <f>G9+H9</f>
        <v>3673211</v>
      </c>
    </row>
    <row r="10" spans="1:9" ht="15">
      <c r="A10" s="467">
        <v>3</v>
      </c>
      <c r="B10" s="487">
        <v>11</v>
      </c>
      <c r="C10" s="149"/>
      <c r="D10" s="149"/>
      <c r="E10" s="149"/>
      <c r="F10" s="488" t="s">
        <v>143</v>
      </c>
      <c r="G10" s="91">
        <v>232000</v>
      </c>
      <c r="H10" s="91"/>
      <c r="I10" s="190">
        <f>G10+H10</f>
        <v>232000</v>
      </c>
    </row>
    <row r="11" spans="1:9" ht="15">
      <c r="A11" s="467">
        <v>4</v>
      </c>
      <c r="B11" s="487">
        <v>11</v>
      </c>
      <c r="C11" s="149"/>
      <c r="D11" s="149"/>
      <c r="E11" s="149"/>
      <c r="F11" s="488" t="s">
        <v>144</v>
      </c>
      <c r="G11" s="91">
        <v>41700</v>
      </c>
      <c r="H11" s="91"/>
      <c r="I11" s="190">
        <f>G11+H11</f>
        <v>41700</v>
      </c>
    </row>
    <row r="12" spans="1:9" ht="15" customHeight="1">
      <c r="A12" s="467">
        <v>5</v>
      </c>
      <c r="B12" s="487">
        <v>11</v>
      </c>
      <c r="C12" s="157"/>
      <c r="D12" s="157"/>
      <c r="E12" s="157"/>
      <c r="F12" s="486" t="s">
        <v>145</v>
      </c>
      <c r="G12" s="91">
        <v>373325</v>
      </c>
      <c r="H12" s="91">
        <v>139607</v>
      </c>
      <c r="I12" s="190">
        <f>G12+H12</f>
        <v>512932</v>
      </c>
    </row>
    <row r="13" spans="1:9" ht="15" customHeight="1">
      <c r="A13" s="467">
        <v>6</v>
      </c>
      <c r="B13" s="487">
        <v>11</v>
      </c>
      <c r="C13" s="157"/>
      <c r="D13" s="157"/>
      <c r="E13" s="157"/>
      <c r="F13" s="486" t="s">
        <v>274</v>
      </c>
      <c r="G13" s="91">
        <v>2508</v>
      </c>
      <c r="H13" s="91">
        <v>1692</v>
      </c>
      <c r="I13" s="190">
        <f>G13+H13</f>
        <v>4200</v>
      </c>
    </row>
    <row r="14" spans="1:9" ht="15" customHeight="1">
      <c r="A14" s="467">
        <v>7</v>
      </c>
      <c r="B14" s="487">
        <v>11</v>
      </c>
      <c r="C14" s="157"/>
      <c r="D14" s="157"/>
      <c r="E14" s="157"/>
      <c r="F14" s="486" t="s">
        <v>437</v>
      </c>
      <c r="G14" s="91"/>
      <c r="H14" s="91">
        <v>1750000</v>
      </c>
      <c r="I14" s="190">
        <v>1750000</v>
      </c>
    </row>
    <row r="15" spans="1:9" s="483" customFormat="1" ht="24.75" customHeight="1">
      <c r="A15" s="467">
        <v>8</v>
      </c>
      <c r="B15" s="489"/>
      <c r="C15" s="490"/>
      <c r="D15" s="490">
        <v>2</v>
      </c>
      <c r="E15" s="490"/>
      <c r="F15" s="491" t="s">
        <v>148</v>
      </c>
      <c r="G15" s="492">
        <f>SUM(G16:G20)</f>
        <v>2605756</v>
      </c>
      <c r="H15" s="492">
        <f>SUM(H16:H18)+H19+H20</f>
        <v>-126042</v>
      </c>
      <c r="I15" s="493">
        <f>SUM(I16:I18)+I19+I20</f>
        <v>2479714</v>
      </c>
    </row>
    <row r="16" spans="1:9" ht="15">
      <c r="A16" s="467">
        <v>9</v>
      </c>
      <c r="B16" s="487">
        <v>11</v>
      </c>
      <c r="C16" s="149"/>
      <c r="D16" s="149"/>
      <c r="E16" s="149">
        <v>1</v>
      </c>
      <c r="F16" s="488" t="s">
        <v>938</v>
      </c>
      <c r="G16" s="91">
        <v>432055</v>
      </c>
      <c r="H16" s="91">
        <v>-130443</v>
      </c>
      <c r="I16" s="190">
        <f aca="true" t="shared" si="0" ref="I16:I32">G16+H16</f>
        <v>301612</v>
      </c>
    </row>
    <row r="17" spans="1:9" ht="15">
      <c r="A17" s="467">
        <v>10</v>
      </c>
      <c r="B17" s="487">
        <v>1</v>
      </c>
      <c r="C17" s="149">
        <v>19</v>
      </c>
      <c r="D17" s="149"/>
      <c r="E17" s="149"/>
      <c r="F17" s="488" t="s">
        <v>939</v>
      </c>
      <c r="G17" s="91">
        <v>163116</v>
      </c>
      <c r="H17" s="91">
        <v>191</v>
      </c>
      <c r="I17" s="190">
        <f t="shared" si="0"/>
        <v>163307</v>
      </c>
    </row>
    <row r="18" spans="1:9" ht="15">
      <c r="A18" s="467">
        <v>11</v>
      </c>
      <c r="B18" s="487">
        <v>11</v>
      </c>
      <c r="C18" s="149"/>
      <c r="D18" s="149"/>
      <c r="E18" s="149">
        <v>2</v>
      </c>
      <c r="F18" s="488" t="s">
        <v>940</v>
      </c>
      <c r="G18" s="91">
        <v>1885660</v>
      </c>
      <c r="H18" s="91"/>
      <c r="I18" s="190">
        <f t="shared" si="0"/>
        <v>1885660</v>
      </c>
    </row>
    <row r="19" spans="1:9" ht="30">
      <c r="A19" s="484">
        <v>12</v>
      </c>
      <c r="B19" s="519" t="s">
        <v>36</v>
      </c>
      <c r="C19" s="157"/>
      <c r="D19" s="157"/>
      <c r="E19" s="157">
        <v>1</v>
      </c>
      <c r="F19" s="486" t="s">
        <v>612</v>
      </c>
      <c r="G19" s="91">
        <v>122990</v>
      </c>
      <c r="H19" s="91">
        <v>4210</v>
      </c>
      <c r="I19" s="190">
        <f t="shared" si="0"/>
        <v>127200</v>
      </c>
    </row>
    <row r="20" spans="1:9" ht="30">
      <c r="A20" s="484">
        <v>13</v>
      </c>
      <c r="B20" s="519" t="s">
        <v>36</v>
      </c>
      <c r="C20" s="157"/>
      <c r="D20" s="157"/>
      <c r="E20" s="157">
        <v>2</v>
      </c>
      <c r="F20" s="486" t="s">
        <v>613</v>
      </c>
      <c r="G20" s="91">
        <v>1935</v>
      </c>
      <c r="H20" s="91"/>
      <c r="I20" s="190">
        <f t="shared" si="0"/>
        <v>1935</v>
      </c>
    </row>
    <row r="21" spans="1:9" s="483" customFormat="1" ht="24.75" customHeight="1">
      <c r="A21" s="467">
        <v>14</v>
      </c>
      <c r="B21" s="489">
        <v>11</v>
      </c>
      <c r="C21" s="490"/>
      <c r="D21" s="490">
        <v>3</v>
      </c>
      <c r="E21" s="490"/>
      <c r="F21" s="491" t="s">
        <v>141</v>
      </c>
      <c r="G21" s="492">
        <f>SUM(G29:G33,G22)</f>
        <v>6947367</v>
      </c>
      <c r="H21" s="492">
        <f>H33+H32+H31+H30+H29+H22</f>
        <v>-269865</v>
      </c>
      <c r="I21" s="493">
        <f t="shared" si="0"/>
        <v>6677502</v>
      </c>
    </row>
    <row r="22" spans="1:9" s="483" customFormat="1" ht="15">
      <c r="A22" s="467">
        <v>15</v>
      </c>
      <c r="B22" s="495">
        <v>11</v>
      </c>
      <c r="C22" s="496"/>
      <c r="D22" s="496"/>
      <c r="E22" s="496">
        <v>1</v>
      </c>
      <c r="F22" s="497" t="s">
        <v>958</v>
      </c>
      <c r="G22" s="198">
        <f>SUM(G23:G28)</f>
        <v>5287329</v>
      </c>
      <c r="H22" s="198">
        <f>H28+H27+H26+H25+H24+H23</f>
        <v>-274110</v>
      </c>
      <c r="I22" s="199">
        <f t="shared" si="0"/>
        <v>5013219</v>
      </c>
    </row>
    <row r="23" spans="1:9" ht="15">
      <c r="A23" s="467">
        <v>16</v>
      </c>
      <c r="B23" s="487">
        <v>11</v>
      </c>
      <c r="C23" s="149"/>
      <c r="D23" s="149"/>
      <c r="E23" s="149"/>
      <c r="F23" s="498" t="s">
        <v>799</v>
      </c>
      <c r="G23" s="91">
        <v>3800000</v>
      </c>
      <c r="H23" s="91">
        <v>-224000</v>
      </c>
      <c r="I23" s="199">
        <f t="shared" si="0"/>
        <v>3576000</v>
      </c>
    </row>
    <row r="24" spans="1:9" ht="15">
      <c r="A24" s="467">
        <v>17</v>
      </c>
      <c r="B24" s="487">
        <v>11</v>
      </c>
      <c r="C24" s="149"/>
      <c r="D24" s="149"/>
      <c r="E24" s="149"/>
      <c r="F24" s="498" t="s">
        <v>800</v>
      </c>
      <c r="G24" s="91">
        <v>1090092</v>
      </c>
      <c r="H24" s="91">
        <v>10840</v>
      </c>
      <c r="I24" s="199">
        <f t="shared" si="0"/>
        <v>1100932</v>
      </c>
    </row>
    <row r="25" spans="1:9" ht="15">
      <c r="A25" s="467">
        <v>18</v>
      </c>
      <c r="B25" s="487">
        <v>11</v>
      </c>
      <c r="C25" s="149"/>
      <c r="D25" s="149"/>
      <c r="E25" s="149"/>
      <c r="F25" s="498" t="s">
        <v>802</v>
      </c>
      <c r="G25" s="91">
        <v>20000</v>
      </c>
      <c r="H25" s="91">
        <v>10840</v>
      </c>
      <c r="I25" s="199">
        <f t="shared" si="0"/>
        <v>30840</v>
      </c>
    </row>
    <row r="26" spans="1:12" ht="15">
      <c r="A26" s="467">
        <v>19</v>
      </c>
      <c r="B26" s="487">
        <v>11</v>
      </c>
      <c r="C26" s="149"/>
      <c r="D26" s="149"/>
      <c r="E26" s="149"/>
      <c r="F26" s="498" t="s">
        <v>801</v>
      </c>
      <c r="G26" s="91">
        <v>135065</v>
      </c>
      <c r="H26" s="91">
        <v>4020</v>
      </c>
      <c r="I26" s="199">
        <f t="shared" si="0"/>
        <v>139085</v>
      </c>
      <c r="L26" s="26">
        <f>I22+I29+I30+I31+I32+I33</f>
        <v>6677502</v>
      </c>
    </row>
    <row r="27" spans="1:9" ht="15">
      <c r="A27" s="467">
        <v>20</v>
      </c>
      <c r="B27" s="487">
        <v>11</v>
      </c>
      <c r="C27" s="149"/>
      <c r="D27" s="149"/>
      <c r="E27" s="149"/>
      <c r="F27" s="498" t="s">
        <v>774</v>
      </c>
      <c r="G27" s="91">
        <v>211496</v>
      </c>
      <c r="H27" s="91">
        <v>-83040</v>
      </c>
      <c r="I27" s="199">
        <f t="shared" si="0"/>
        <v>128456</v>
      </c>
    </row>
    <row r="28" spans="1:9" ht="15">
      <c r="A28" s="467">
        <v>21</v>
      </c>
      <c r="B28" s="487">
        <v>11</v>
      </c>
      <c r="C28" s="149"/>
      <c r="D28" s="149"/>
      <c r="E28" s="149"/>
      <c r="F28" s="498" t="s">
        <v>149</v>
      </c>
      <c r="G28" s="91">
        <v>30676</v>
      </c>
      <c r="H28" s="91">
        <v>7230</v>
      </c>
      <c r="I28" s="199">
        <f t="shared" si="0"/>
        <v>37906</v>
      </c>
    </row>
    <row r="29" spans="1:9" s="483" customFormat="1" ht="22.5" customHeight="1">
      <c r="A29" s="467">
        <v>22</v>
      </c>
      <c r="B29" s="495">
        <v>11</v>
      </c>
      <c r="C29" s="496"/>
      <c r="D29" s="496"/>
      <c r="E29" s="496">
        <v>2</v>
      </c>
      <c r="F29" s="497" t="s">
        <v>959</v>
      </c>
      <c r="G29" s="198">
        <v>200000</v>
      </c>
      <c r="H29" s="198">
        <v>27915</v>
      </c>
      <c r="I29" s="199">
        <f t="shared" si="0"/>
        <v>227915</v>
      </c>
    </row>
    <row r="30" spans="1:9" s="483" customFormat="1" ht="22.5" customHeight="1">
      <c r="A30" s="467">
        <v>23</v>
      </c>
      <c r="B30" s="495">
        <v>11</v>
      </c>
      <c r="C30" s="496"/>
      <c r="D30" s="496"/>
      <c r="E30" s="496">
        <v>3</v>
      </c>
      <c r="F30" s="497" t="s">
        <v>146</v>
      </c>
      <c r="G30" s="198">
        <v>885768</v>
      </c>
      <c r="H30" s="198"/>
      <c r="I30" s="199">
        <f t="shared" si="0"/>
        <v>885768</v>
      </c>
    </row>
    <row r="31" spans="1:9" s="483" customFormat="1" ht="22.5" customHeight="1">
      <c r="A31" s="467">
        <v>24</v>
      </c>
      <c r="B31" s="495">
        <v>11</v>
      </c>
      <c r="C31" s="496"/>
      <c r="D31" s="496"/>
      <c r="E31" s="496">
        <v>4</v>
      </c>
      <c r="F31" s="497" t="s">
        <v>794</v>
      </c>
      <c r="G31" s="198">
        <v>500070</v>
      </c>
      <c r="H31" s="198">
        <v>-23670</v>
      </c>
      <c r="I31" s="199">
        <f t="shared" si="0"/>
        <v>476400</v>
      </c>
    </row>
    <row r="32" spans="1:9" s="483" customFormat="1" ht="22.5" customHeight="1">
      <c r="A32" s="467">
        <v>25</v>
      </c>
      <c r="B32" s="495">
        <v>11</v>
      </c>
      <c r="C32" s="496"/>
      <c r="D32" s="496"/>
      <c r="E32" s="496">
        <v>5</v>
      </c>
      <c r="F32" s="497" t="s">
        <v>941</v>
      </c>
      <c r="G32" s="198">
        <v>26600</v>
      </c>
      <c r="H32" s="198"/>
      <c r="I32" s="199">
        <f t="shared" si="0"/>
        <v>26600</v>
      </c>
    </row>
    <row r="33" spans="1:9" s="483" customFormat="1" ht="22.5" customHeight="1">
      <c r="A33" s="467">
        <v>26</v>
      </c>
      <c r="B33" s="495">
        <v>11</v>
      </c>
      <c r="C33" s="496"/>
      <c r="D33" s="496"/>
      <c r="E33" s="496">
        <v>6</v>
      </c>
      <c r="F33" s="497" t="s">
        <v>284</v>
      </c>
      <c r="G33" s="198">
        <v>47600</v>
      </c>
      <c r="H33" s="198"/>
      <c r="I33" s="199">
        <f>SUM(G33:H33)</f>
        <v>47600</v>
      </c>
    </row>
    <row r="34" spans="1:9" s="483" customFormat="1" ht="22.5" customHeight="1">
      <c r="A34" s="467">
        <v>27</v>
      </c>
      <c r="B34" s="499" t="s">
        <v>36</v>
      </c>
      <c r="C34" s="496"/>
      <c r="D34" s="496"/>
      <c r="E34" s="496">
        <v>7</v>
      </c>
      <c r="F34" s="497" t="s">
        <v>614</v>
      </c>
      <c r="G34" s="198"/>
      <c r="H34" s="198"/>
      <c r="I34" s="199"/>
    </row>
    <row r="35" spans="1:9" s="483" customFormat="1" ht="24.75" customHeight="1">
      <c r="A35" s="467">
        <v>28</v>
      </c>
      <c r="B35" s="489"/>
      <c r="C35" s="490"/>
      <c r="D35" s="490">
        <v>4</v>
      </c>
      <c r="E35" s="490"/>
      <c r="F35" s="491" t="s">
        <v>850</v>
      </c>
      <c r="G35" s="492">
        <f>SUM(G36:G40)</f>
        <v>1577161</v>
      </c>
      <c r="H35" s="492">
        <f>SUM(H36:H40)</f>
        <v>-72453</v>
      </c>
      <c r="I35" s="493">
        <f>SUM(I36:I40)</f>
        <v>1504708</v>
      </c>
    </row>
    <row r="36" spans="1:9" ht="15">
      <c r="A36" s="467">
        <v>29</v>
      </c>
      <c r="B36" s="487">
        <v>11</v>
      </c>
      <c r="C36" s="149"/>
      <c r="D36" s="149"/>
      <c r="E36" s="149">
        <v>1</v>
      </c>
      <c r="F36" s="488" t="s">
        <v>285</v>
      </c>
      <c r="G36" s="91">
        <v>35000</v>
      </c>
      <c r="H36" s="91"/>
      <c r="I36" s="190">
        <f>G36+H36</f>
        <v>35000</v>
      </c>
    </row>
    <row r="37" spans="1:9" ht="15">
      <c r="A37" s="467">
        <v>30</v>
      </c>
      <c r="B37" s="487">
        <v>11</v>
      </c>
      <c r="C37" s="149"/>
      <c r="D37" s="149"/>
      <c r="E37" s="149">
        <v>2</v>
      </c>
      <c r="F37" s="488" t="s">
        <v>286</v>
      </c>
      <c r="G37" s="91">
        <v>252262</v>
      </c>
      <c r="H37" s="91">
        <v>-67873</v>
      </c>
      <c r="I37" s="190">
        <f>G37+H37</f>
        <v>184389</v>
      </c>
    </row>
    <row r="38" spans="1:9" ht="15">
      <c r="A38" s="467">
        <v>31</v>
      </c>
      <c r="B38" s="487">
        <v>11</v>
      </c>
      <c r="C38" s="149"/>
      <c r="D38" s="149"/>
      <c r="E38" s="149">
        <v>3</v>
      </c>
      <c r="F38" s="488" t="s">
        <v>147</v>
      </c>
      <c r="G38" s="91">
        <v>287300</v>
      </c>
      <c r="H38" s="91">
        <v>-41018</v>
      </c>
      <c r="I38" s="190">
        <f>G38+H38</f>
        <v>246282</v>
      </c>
    </row>
    <row r="39" spans="1:9" ht="15">
      <c r="A39" s="467">
        <v>32</v>
      </c>
      <c r="B39" s="487">
        <v>11</v>
      </c>
      <c r="C39" s="149"/>
      <c r="D39" s="149"/>
      <c r="E39" s="149">
        <v>4</v>
      </c>
      <c r="F39" s="488" t="s">
        <v>942</v>
      </c>
      <c r="G39" s="91">
        <v>0</v>
      </c>
      <c r="H39" s="91">
        <v>2049</v>
      </c>
      <c r="I39" s="190">
        <f>G39+H39</f>
        <v>2049</v>
      </c>
    </row>
    <row r="40" spans="1:9" ht="15">
      <c r="A40" s="467">
        <v>33</v>
      </c>
      <c r="B40" s="494" t="s">
        <v>36</v>
      </c>
      <c r="C40" s="149"/>
      <c r="D40" s="149"/>
      <c r="E40" s="149">
        <v>5</v>
      </c>
      <c r="F40" s="488" t="s">
        <v>643</v>
      </c>
      <c r="G40" s="91">
        <v>1002599</v>
      </c>
      <c r="H40" s="91">
        <v>34389</v>
      </c>
      <c r="I40" s="190">
        <f>G40+H40</f>
        <v>1036988</v>
      </c>
    </row>
    <row r="41" spans="1:9" s="483" customFormat="1" ht="24.75" customHeight="1">
      <c r="A41" s="467">
        <v>34</v>
      </c>
      <c r="B41" s="489"/>
      <c r="C41" s="490"/>
      <c r="D41" s="490">
        <v>5</v>
      </c>
      <c r="E41" s="490"/>
      <c r="F41" s="491" t="s">
        <v>118</v>
      </c>
      <c r="G41" s="492">
        <f>SUM(G42:G46)</f>
        <v>837272</v>
      </c>
      <c r="H41" s="492">
        <f>SUM(H42:H45)+H46</f>
        <v>-96780</v>
      </c>
      <c r="I41" s="493">
        <f>SUM(I42:I46)</f>
        <v>740492</v>
      </c>
    </row>
    <row r="42" spans="1:9" ht="15">
      <c r="A42" s="467">
        <v>35</v>
      </c>
      <c r="B42" s="487">
        <v>11</v>
      </c>
      <c r="C42" s="149"/>
      <c r="D42" s="149"/>
      <c r="E42" s="149">
        <v>1</v>
      </c>
      <c r="F42" s="488" t="s">
        <v>943</v>
      </c>
      <c r="G42" s="91">
        <v>780000</v>
      </c>
      <c r="H42" s="91">
        <v>-114880</v>
      </c>
      <c r="I42" s="190">
        <f>G42+H42</f>
        <v>665120</v>
      </c>
    </row>
    <row r="43" spans="1:9" ht="15">
      <c r="A43" s="467">
        <v>36</v>
      </c>
      <c r="B43" s="487">
        <v>11</v>
      </c>
      <c r="C43" s="149"/>
      <c r="D43" s="149"/>
      <c r="E43" s="149">
        <v>2</v>
      </c>
      <c r="F43" s="488" t="s">
        <v>944</v>
      </c>
      <c r="G43" s="91"/>
      <c r="H43" s="91">
        <v>18100</v>
      </c>
      <c r="I43" s="190">
        <f>G43+H43</f>
        <v>18100</v>
      </c>
    </row>
    <row r="44" spans="1:9" ht="15">
      <c r="A44" s="467">
        <v>37</v>
      </c>
      <c r="B44" s="487">
        <v>11</v>
      </c>
      <c r="C44" s="149"/>
      <c r="D44" s="149"/>
      <c r="E44" s="149">
        <v>3</v>
      </c>
      <c r="F44" s="488" t="s">
        <v>945</v>
      </c>
      <c r="G44" s="91"/>
      <c r="H44" s="91"/>
      <c r="I44" s="190">
        <f>G44+H44</f>
        <v>0</v>
      </c>
    </row>
    <row r="45" spans="1:9" ht="15">
      <c r="A45" s="467">
        <v>38</v>
      </c>
      <c r="B45" s="487">
        <v>11</v>
      </c>
      <c r="C45" s="149"/>
      <c r="D45" s="149"/>
      <c r="E45" s="149">
        <v>4</v>
      </c>
      <c r="F45" s="488" t="s">
        <v>279</v>
      </c>
      <c r="G45" s="91">
        <v>48650</v>
      </c>
      <c r="H45" s="91"/>
      <c r="I45" s="190">
        <f>G45+H45</f>
        <v>48650</v>
      </c>
    </row>
    <row r="46" spans="1:9" ht="15">
      <c r="A46" s="467">
        <v>39</v>
      </c>
      <c r="B46" s="494" t="s">
        <v>36</v>
      </c>
      <c r="C46" s="149"/>
      <c r="D46" s="149"/>
      <c r="E46" s="149">
        <v>5</v>
      </c>
      <c r="F46" s="488" t="s">
        <v>615</v>
      </c>
      <c r="G46" s="91">
        <v>8622</v>
      </c>
      <c r="H46" s="91"/>
      <c r="I46" s="190">
        <f>G46+H46</f>
        <v>8622</v>
      </c>
    </row>
    <row r="47" spans="1:9" s="483" customFormat="1" ht="30" customHeight="1">
      <c r="A47" s="467">
        <v>40</v>
      </c>
      <c r="B47" s="489"/>
      <c r="C47" s="490"/>
      <c r="D47" s="490">
        <v>6</v>
      </c>
      <c r="E47" s="490"/>
      <c r="F47" s="491" t="s">
        <v>960</v>
      </c>
      <c r="G47" s="492">
        <f>SUM(G48:G51)</f>
        <v>131301</v>
      </c>
      <c r="H47" s="492">
        <f>SUM(H48:H49)+H50+H51</f>
        <v>48276</v>
      </c>
      <c r="I47" s="493">
        <f>SUM(I48:I49)+I50+I51</f>
        <v>179577</v>
      </c>
    </row>
    <row r="48" spans="1:9" ht="15">
      <c r="A48" s="467">
        <v>41</v>
      </c>
      <c r="B48" s="487">
        <v>11</v>
      </c>
      <c r="C48" s="149"/>
      <c r="D48" s="149"/>
      <c r="E48" s="149">
        <v>1</v>
      </c>
      <c r="F48" s="488" t="s">
        <v>947</v>
      </c>
      <c r="G48" s="91">
        <v>4557</v>
      </c>
      <c r="H48" s="91"/>
      <c r="I48" s="190">
        <f>G48+H48</f>
        <v>4557</v>
      </c>
    </row>
    <row r="49" spans="1:9" ht="15">
      <c r="A49" s="467">
        <v>42</v>
      </c>
      <c r="B49" s="487">
        <v>11</v>
      </c>
      <c r="C49" s="149"/>
      <c r="D49" s="149"/>
      <c r="E49" s="149">
        <v>2</v>
      </c>
      <c r="F49" s="488" t="s">
        <v>949</v>
      </c>
      <c r="G49" s="91">
        <v>1000</v>
      </c>
      <c r="H49" s="91">
        <v>26466</v>
      </c>
      <c r="I49" s="190">
        <f>G49+H49</f>
        <v>27466</v>
      </c>
    </row>
    <row r="50" spans="1:9" ht="30">
      <c r="A50" s="484">
        <v>43</v>
      </c>
      <c r="B50" s="519" t="s">
        <v>36</v>
      </c>
      <c r="C50" s="157"/>
      <c r="D50" s="157"/>
      <c r="E50" s="157">
        <v>1</v>
      </c>
      <c r="F50" s="486" t="s">
        <v>616</v>
      </c>
      <c r="G50" s="91">
        <v>125594</v>
      </c>
      <c r="H50" s="91">
        <v>21810</v>
      </c>
      <c r="I50" s="190">
        <f>G50+H50</f>
        <v>147404</v>
      </c>
    </row>
    <row r="51" spans="1:9" ht="30">
      <c r="A51" s="484">
        <v>44</v>
      </c>
      <c r="B51" s="519" t="s">
        <v>36</v>
      </c>
      <c r="C51" s="157"/>
      <c r="D51" s="157"/>
      <c r="E51" s="157">
        <v>2</v>
      </c>
      <c r="F51" s="486" t="s">
        <v>617</v>
      </c>
      <c r="G51" s="91">
        <v>150</v>
      </c>
      <c r="H51" s="91"/>
      <c r="I51" s="190">
        <f>G51+H51</f>
        <v>150</v>
      </c>
    </row>
    <row r="52" spans="1:9" s="483" customFormat="1" ht="30" customHeight="1">
      <c r="A52" s="467">
        <v>45</v>
      </c>
      <c r="B52" s="489">
        <v>11</v>
      </c>
      <c r="C52" s="490"/>
      <c r="D52" s="490">
        <v>7</v>
      </c>
      <c r="E52" s="490"/>
      <c r="F52" s="491" t="s">
        <v>946</v>
      </c>
      <c r="G52" s="492"/>
      <c r="H52" s="492"/>
      <c r="I52" s="493"/>
    </row>
    <row r="53" spans="1:9" s="483" customFormat="1" ht="30" customHeight="1">
      <c r="A53" s="467">
        <v>46</v>
      </c>
      <c r="B53" s="489">
        <v>12</v>
      </c>
      <c r="C53" s="490"/>
      <c r="D53" s="490">
        <v>9</v>
      </c>
      <c r="E53" s="490"/>
      <c r="F53" s="491" t="s">
        <v>979</v>
      </c>
      <c r="G53" s="492">
        <v>2600</v>
      </c>
      <c r="H53" s="492"/>
      <c r="I53" s="493">
        <f>G53+H53</f>
        <v>2600</v>
      </c>
    </row>
    <row r="54" spans="1:9" s="483" customFormat="1" ht="30" customHeight="1" thickBot="1">
      <c r="A54" s="467">
        <v>47</v>
      </c>
      <c r="B54" s="500"/>
      <c r="C54" s="501"/>
      <c r="D54" s="501"/>
      <c r="E54" s="501"/>
      <c r="F54" s="502" t="s">
        <v>950</v>
      </c>
      <c r="G54" s="503">
        <f>SUM(G53,G52,G47,G41,G35,G21,G15,G8)</f>
        <v>16423758</v>
      </c>
      <c r="H54" s="503">
        <f>SUM(H53,H52,H47,H41,H35,H21,H15,H8)</f>
        <v>1374878</v>
      </c>
      <c r="I54" s="504">
        <f>SUM(I53,I52,I47,I41,I35,I21,I15,I8)</f>
        <v>17798636</v>
      </c>
    </row>
    <row r="55" spans="1:10" s="483" customFormat="1" ht="30" customHeight="1" thickBot="1" thickTop="1">
      <c r="A55" s="467">
        <v>48</v>
      </c>
      <c r="B55" s="505"/>
      <c r="C55" s="506"/>
      <c r="D55" s="506"/>
      <c r="E55" s="506"/>
      <c r="F55" s="507" t="s">
        <v>951</v>
      </c>
      <c r="G55" s="508">
        <v>-1908416</v>
      </c>
      <c r="H55" s="508">
        <v>1301369</v>
      </c>
      <c r="I55" s="509">
        <f>SUM(G55:H55)</f>
        <v>-607047</v>
      </c>
      <c r="J55" s="27"/>
    </row>
    <row r="56" spans="1:9" s="483" customFormat="1" ht="30" customHeight="1" thickTop="1">
      <c r="A56" s="467">
        <v>49</v>
      </c>
      <c r="B56" s="489"/>
      <c r="C56" s="490"/>
      <c r="D56" s="490">
        <v>10</v>
      </c>
      <c r="E56" s="490"/>
      <c r="F56" s="491" t="s">
        <v>150</v>
      </c>
      <c r="G56" s="492">
        <v>5900516</v>
      </c>
      <c r="H56" s="492">
        <f>H57+H76</f>
        <v>-3600000</v>
      </c>
      <c r="I56" s="493">
        <f>SUM(I57,I76)</f>
        <v>2300516</v>
      </c>
    </row>
    <row r="57" spans="1:9" s="483" customFormat="1" ht="30" customHeight="1">
      <c r="A57" s="467">
        <v>50</v>
      </c>
      <c r="B57" s="495"/>
      <c r="C57" s="496"/>
      <c r="D57" s="496"/>
      <c r="E57" s="496">
        <v>1</v>
      </c>
      <c r="F57" s="497" t="s">
        <v>153</v>
      </c>
      <c r="G57" s="198">
        <v>490819</v>
      </c>
      <c r="H57" s="198"/>
      <c r="I57" s="199">
        <f>I58+I67</f>
        <v>490819</v>
      </c>
    </row>
    <row r="58" spans="1:9" s="483" customFormat="1" ht="15">
      <c r="A58" s="467">
        <v>51</v>
      </c>
      <c r="B58" s="495"/>
      <c r="C58" s="496"/>
      <c r="D58" s="496"/>
      <c r="E58" s="496"/>
      <c r="F58" s="497" t="s">
        <v>952</v>
      </c>
      <c r="G58" s="198">
        <v>439256</v>
      </c>
      <c r="H58" s="198"/>
      <c r="I58" s="199">
        <f>I59+I60+I61+I62+I63+I64+I65+I66</f>
        <v>444916</v>
      </c>
    </row>
    <row r="59" spans="1:9" ht="15">
      <c r="A59" s="467">
        <v>52</v>
      </c>
      <c r="B59" s="487"/>
      <c r="C59" s="149"/>
      <c r="D59" s="149"/>
      <c r="E59" s="149"/>
      <c r="F59" s="498" t="s">
        <v>151</v>
      </c>
      <c r="G59" s="91"/>
      <c r="H59" s="91"/>
      <c r="I59" s="190"/>
    </row>
    <row r="60" spans="1:9" ht="15">
      <c r="A60" s="467">
        <v>53</v>
      </c>
      <c r="B60" s="487"/>
      <c r="C60" s="149"/>
      <c r="D60" s="149"/>
      <c r="E60" s="149"/>
      <c r="F60" s="498" t="s">
        <v>98</v>
      </c>
      <c r="G60" s="91"/>
      <c r="H60" s="91"/>
      <c r="I60" s="190"/>
    </row>
    <row r="61" spans="1:9" ht="15">
      <c r="A61" s="467">
        <v>54</v>
      </c>
      <c r="B61" s="487">
        <v>11</v>
      </c>
      <c r="C61" s="149"/>
      <c r="D61" s="149"/>
      <c r="E61" s="149"/>
      <c r="F61" s="498" t="s">
        <v>157</v>
      </c>
      <c r="G61" s="91"/>
      <c r="H61" s="91"/>
      <c r="I61" s="190"/>
    </row>
    <row r="62" spans="1:9" ht="15">
      <c r="A62" s="467">
        <v>55</v>
      </c>
      <c r="B62" s="494" t="s">
        <v>37</v>
      </c>
      <c r="C62" s="149"/>
      <c r="D62" s="149"/>
      <c r="E62" s="149"/>
      <c r="F62" s="498" t="s">
        <v>158</v>
      </c>
      <c r="G62" s="91">
        <v>317487</v>
      </c>
      <c r="H62" s="91">
        <v>5660</v>
      </c>
      <c r="I62" s="190">
        <f>G62+H62</f>
        <v>323147</v>
      </c>
    </row>
    <row r="63" spans="1:9" ht="30">
      <c r="A63" s="484">
        <v>56</v>
      </c>
      <c r="B63" s="485">
        <v>10</v>
      </c>
      <c r="C63" s="149"/>
      <c r="D63" s="149"/>
      <c r="E63" s="149"/>
      <c r="F63" s="510" t="s">
        <v>328</v>
      </c>
      <c r="G63" s="91">
        <v>92911</v>
      </c>
      <c r="H63" s="91"/>
      <c r="I63" s="190">
        <f>G63+H63</f>
        <v>92911</v>
      </c>
    </row>
    <row r="64" spans="1:9" ht="15">
      <c r="A64" s="467">
        <v>57</v>
      </c>
      <c r="B64" s="487">
        <v>11</v>
      </c>
      <c r="C64" s="149"/>
      <c r="D64" s="149"/>
      <c r="E64" s="149"/>
      <c r="F64" s="498" t="s">
        <v>111</v>
      </c>
      <c r="G64" s="91">
        <v>28455</v>
      </c>
      <c r="H64" s="91"/>
      <c r="I64" s="190">
        <f>G64+H64</f>
        <v>28455</v>
      </c>
    </row>
    <row r="65" spans="1:9" ht="15">
      <c r="A65" s="467">
        <v>58</v>
      </c>
      <c r="B65" s="487">
        <v>11</v>
      </c>
      <c r="C65" s="511" t="s">
        <v>40</v>
      </c>
      <c r="D65" s="149"/>
      <c r="E65" s="149"/>
      <c r="F65" s="498" t="s">
        <v>820</v>
      </c>
      <c r="G65" s="91"/>
      <c r="H65" s="91"/>
      <c r="I65" s="190"/>
    </row>
    <row r="66" spans="1:9" ht="15">
      <c r="A66" s="467">
        <v>59</v>
      </c>
      <c r="B66" s="487">
        <v>12</v>
      </c>
      <c r="C66" s="149"/>
      <c r="D66" s="149"/>
      <c r="E66" s="149"/>
      <c r="F66" s="498" t="s">
        <v>979</v>
      </c>
      <c r="G66" s="91">
        <v>403</v>
      </c>
      <c r="H66" s="91"/>
      <c r="I66" s="190">
        <f>G66+H66</f>
        <v>403</v>
      </c>
    </row>
    <row r="67" spans="1:9" s="483" customFormat="1" ht="15">
      <c r="A67" s="467">
        <v>60</v>
      </c>
      <c r="B67" s="495"/>
      <c r="C67" s="496"/>
      <c r="D67" s="496"/>
      <c r="E67" s="496"/>
      <c r="F67" s="497" t="s">
        <v>953</v>
      </c>
      <c r="G67" s="198">
        <f>SUM(G68:G74)</f>
        <v>51563</v>
      </c>
      <c r="H67" s="198">
        <f>SUM(H68:H74)</f>
        <v>-5660</v>
      </c>
      <c r="I67" s="199">
        <f>SUM(I68:I74)</f>
        <v>45903</v>
      </c>
    </row>
    <row r="68" spans="1:9" s="483" customFormat="1" ht="15">
      <c r="A68" s="467">
        <v>61</v>
      </c>
      <c r="B68" s="495"/>
      <c r="C68" s="496"/>
      <c r="D68" s="496"/>
      <c r="E68" s="496"/>
      <c r="F68" s="498" t="s">
        <v>151</v>
      </c>
      <c r="G68" s="91"/>
      <c r="H68" s="198"/>
      <c r="I68" s="190">
        <f aca="true" t="shared" si="1" ref="I68:I74">G68+H68</f>
        <v>0</v>
      </c>
    </row>
    <row r="69" spans="1:9" s="483" customFormat="1" ht="15">
      <c r="A69" s="467">
        <v>62</v>
      </c>
      <c r="B69" s="495"/>
      <c r="C69" s="496"/>
      <c r="D69" s="496"/>
      <c r="E69" s="496"/>
      <c r="F69" s="498" t="s">
        <v>98</v>
      </c>
      <c r="G69" s="91"/>
      <c r="H69" s="198"/>
      <c r="I69" s="190">
        <f t="shared" si="1"/>
        <v>0</v>
      </c>
    </row>
    <row r="70" spans="1:9" s="483" customFormat="1" ht="15">
      <c r="A70" s="467">
        <v>63</v>
      </c>
      <c r="B70" s="487">
        <v>11</v>
      </c>
      <c r="C70" s="149"/>
      <c r="D70" s="496"/>
      <c r="E70" s="496"/>
      <c r="F70" s="498" t="s">
        <v>157</v>
      </c>
      <c r="G70" s="91"/>
      <c r="H70" s="198"/>
      <c r="I70" s="190">
        <f t="shared" si="1"/>
        <v>0</v>
      </c>
    </row>
    <row r="71" spans="1:9" s="483" customFormat="1" ht="15">
      <c r="A71" s="467">
        <v>64</v>
      </c>
      <c r="B71" s="494" t="s">
        <v>37</v>
      </c>
      <c r="C71" s="149"/>
      <c r="D71" s="496"/>
      <c r="E71" s="496"/>
      <c r="F71" s="498" t="s">
        <v>158</v>
      </c>
      <c r="G71" s="91">
        <v>33196</v>
      </c>
      <c r="H71" s="91">
        <v>-5660</v>
      </c>
      <c r="I71" s="190">
        <f t="shared" si="1"/>
        <v>27536</v>
      </c>
    </row>
    <row r="72" spans="1:9" s="483" customFormat="1" ht="15">
      <c r="A72" s="467">
        <v>65</v>
      </c>
      <c r="B72" s="487">
        <v>10</v>
      </c>
      <c r="C72" s="149"/>
      <c r="D72" s="496"/>
      <c r="E72" s="496"/>
      <c r="F72" s="498" t="s">
        <v>894</v>
      </c>
      <c r="G72" s="91"/>
      <c r="H72" s="198"/>
      <c r="I72" s="190">
        <f t="shared" si="1"/>
        <v>0</v>
      </c>
    </row>
    <row r="73" spans="1:9" s="483" customFormat="1" ht="15">
      <c r="A73" s="467">
        <v>66</v>
      </c>
      <c r="B73" s="487">
        <v>11</v>
      </c>
      <c r="C73" s="149"/>
      <c r="D73" s="496"/>
      <c r="E73" s="496"/>
      <c r="F73" s="498" t="s">
        <v>111</v>
      </c>
      <c r="G73" s="91">
        <v>18367</v>
      </c>
      <c r="H73" s="198"/>
      <c r="I73" s="190">
        <f t="shared" si="1"/>
        <v>18367</v>
      </c>
    </row>
    <row r="74" spans="1:9" s="483" customFormat="1" ht="15">
      <c r="A74" s="467">
        <v>67</v>
      </c>
      <c r="B74" s="487">
        <v>11</v>
      </c>
      <c r="C74" s="511" t="s">
        <v>40</v>
      </c>
      <c r="D74" s="496"/>
      <c r="E74" s="496"/>
      <c r="F74" s="498" t="s">
        <v>820</v>
      </c>
      <c r="G74" s="91"/>
      <c r="H74" s="198"/>
      <c r="I74" s="190">
        <f t="shared" si="1"/>
        <v>0</v>
      </c>
    </row>
    <row r="75" spans="1:9" s="483" customFormat="1" ht="30" customHeight="1">
      <c r="A75" s="467">
        <v>68</v>
      </c>
      <c r="B75" s="487"/>
      <c r="C75" s="149"/>
      <c r="D75" s="496"/>
      <c r="E75" s="496">
        <v>2</v>
      </c>
      <c r="F75" s="512" t="s">
        <v>152</v>
      </c>
      <c r="G75" s="198"/>
      <c r="H75" s="198"/>
      <c r="I75" s="199"/>
    </row>
    <row r="76" spans="1:9" s="483" customFormat="1" ht="30">
      <c r="A76" s="484">
        <v>69</v>
      </c>
      <c r="B76" s="495"/>
      <c r="C76" s="496"/>
      <c r="D76" s="496"/>
      <c r="E76" s="496"/>
      <c r="F76" s="513" t="s">
        <v>954</v>
      </c>
      <c r="G76" s="198">
        <f>SUM(G77:G79)</f>
        <v>5409697</v>
      </c>
      <c r="H76" s="198">
        <f>SUM(H77:H79)</f>
        <v>-3600000</v>
      </c>
      <c r="I76" s="199">
        <f>SUM(I77:I79)</f>
        <v>1809697</v>
      </c>
    </row>
    <row r="77" spans="1:9" ht="15">
      <c r="A77" s="467">
        <v>70</v>
      </c>
      <c r="B77" s="487">
        <v>11</v>
      </c>
      <c r="C77" s="149"/>
      <c r="D77" s="149"/>
      <c r="E77" s="149"/>
      <c r="F77" s="498" t="s">
        <v>154</v>
      </c>
      <c r="G77" s="91">
        <v>3600000</v>
      </c>
      <c r="H77" s="91">
        <v>-3600000</v>
      </c>
      <c r="I77" s="190">
        <f>G77+H77</f>
        <v>0</v>
      </c>
    </row>
    <row r="78" spans="1:9" ht="15">
      <c r="A78" s="467">
        <v>71</v>
      </c>
      <c r="B78" s="487">
        <v>11</v>
      </c>
      <c r="C78" s="149"/>
      <c r="D78" s="149"/>
      <c r="E78" s="149"/>
      <c r="F78" s="498" t="s">
        <v>155</v>
      </c>
      <c r="G78" s="91">
        <v>0</v>
      </c>
      <c r="H78" s="91"/>
      <c r="I78" s="190">
        <f>G78+H78</f>
        <v>0</v>
      </c>
    </row>
    <row r="79" spans="1:9" ht="15">
      <c r="A79" s="467">
        <v>72</v>
      </c>
      <c r="B79" s="487">
        <v>11</v>
      </c>
      <c r="C79" s="149"/>
      <c r="D79" s="149"/>
      <c r="E79" s="149"/>
      <c r="F79" s="514" t="s">
        <v>156</v>
      </c>
      <c r="G79" s="515">
        <v>1809697</v>
      </c>
      <c r="H79" s="515"/>
      <c r="I79" s="516">
        <f>G79+H79</f>
        <v>1809697</v>
      </c>
    </row>
    <row r="80" spans="1:9" s="483" customFormat="1" ht="15">
      <c r="A80" s="467">
        <v>73</v>
      </c>
      <c r="B80" s="495"/>
      <c r="C80" s="496"/>
      <c r="D80" s="496"/>
      <c r="E80" s="496"/>
      <c r="F80" s="497" t="s">
        <v>11</v>
      </c>
      <c r="G80" s="198"/>
      <c r="H80" s="198"/>
      <c r="I80" s="199"/>
    </row>
    <row r="81" spans="1:9" ht="15">
      <c r="A81" s="467">
        <v>74</v>
      </c>
      <c r="B81" s="487"/>
      <c r="C81" s="149"/>
      <c r="D81" s="149"/>
      <c r="E81" s="149"/>
      <c r="F81" s="498" t="s">
        <v>894</v>
      </c>
      <c r="G81" s="91"/>
      <c r="H81" s="91"/>
      <c r="I81" s="190"/>
    </row>
    <row r="82" spans="1:9" s="430" customFormat="1" ht="30" customHeight="1" thickBot="1">
      <c r="A82" s="484">
        <v>75</v>
      </c>
      <c r="B82" s="485"/>
      <c r="C82" s="157"/>
      <c r="D82" s="157"/>
      <c r="E82" s="157"/>
      <c r="F82" s="517" t="s">
        <v>158</v>
      </c>
      <c r="G82" s="261"/>
      <c r="H82" s="261"/>
      <c r="I82" s="412"/>
    </row>
    <row r="83" spans="1:9" s="518" customFormat="1" ht="30" customHeight="1" thickBot="1">
      <c r="A83" s="610">
        <v>76</v>
      </c>
      <c r="B83" s="550"/>
      <c r="C83" s="551"/>
      <c r="D83" s="551"/>
      <c r="E83" s="551"/>
      <c r="F83" s="552" t="s">
        <v>38</v>
      </c>
      <c r="G83" s="553">
        <f>SUM(G81:G82,G56,G54)</f>
        <v>22324274</v>
      </c>
      <c r="H83" s="553">
        <f>SUM(H81:H82,H56,H54)</f>
        <v>-2225122</v>
      </c>
      <c r="I83" s="554">
        <f>SUM(I81:I82,I56,I54)</f>
        <v>20099152</v>
      </c>
    </row>
  </sheetData>
  <mergeCells count="4">
    <mergeCell ref="B1:G1"/>
    <mergeCell ref="B2:I2"/>
    <mergeCell ref="B3:I3"/>
    <mergeCell ref="B4:I4"/>
  </mergeCells>
  <printOptions/>
  <pageMargins left="0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90" zoomScaleSheetLayoutView="90" workbookViewId="0" topLeftCell="A1">
      <selection activeCell="F5" sqref="F5"/>
    </sheetView>
  </sheetViews>
  <sheetFormatPr defaultColWidth="9.00390625" defaultRowHeight="12.75"/>
  <cols>
    <col min="1" max="1" width="3.125" style="75" bestFit="1" customWidth="1"/>
    <col min="2" max="2" width="7.125" style="52" customWidth="1"/>
    <col min="3" max="5" width="5.75390625" style="15" customWidth="1"/>
    <col min="6" max="6" width="54.375" style="6" bestFit="1" customWidth="1"/>
    <col min="7" max="7" width="20.75390625" style="6" customWidth="1"/>
    <col min="8" max="9" width="20.75390625" style="9" customWidth="1"/>
    <col min="10" max="10" width="9.125" style="9" customWidth="1"/>
    <col min="11" max="11" width="11.25390625" style="9" bestFit="1" customWidth="1"/>
    <col min="12" max="12" width="9.125" style="9" customWidth="1"/>
    <col min="13" max="16384" width="9.125" style="6" customWidth="1"/>
  </cols>
  <sheetData>
    <row r="1" spans="2:7" ht="18">
      <c r="B1" s="802" t="s">
        <v>504</v>
      </c>
      <c r="C1" s="802"/>
      <c r="D1" s="802"/>
      <c r="E1" s="802"/>
      <c r="F1" s="802"/>
      <c r="G1" s="51"/>
    </row>
    <row r="2" spans="2:9" ht="18">
      <c r="B2" s="803" t="s">
        <v>891</v>
      </c>
      <c r="C2" s="803"/>
      <c r="D2" s="803"/>
      <c r="E2" s="803"/>
      <c r="F2" s="803"/>
      <c r="G2" s="803"/>
      <c r="H2" s="803"/>
      <c r="I2" s="803"/>
    </row>
    <row r="3" spans="2:12" ht="18">
      <c r="B3" s="803" t="s">
        <v>87</v>
      </c>
      <c r="C3" s="803"/>
      <c r="D3" s="803"/>
      <c r="E3" s="803"/>
      <c r="F3" s="803"/>
      <c r="G3" s="803"/>
      <c r="H3" s="803"/>
      <c r="I3" s="803"/>
      <c r="J3" s="105"/>
      <c r="K3" s="105"/>
      <c r="L3" s="105"/>
    </row>
    <row r="4" spans="2:12" ht="18">
      <c r="B4" s="804" t="s">
        <v>836</v>
      </c>
      <c r="C4" s="804"/>
      <c r="D4" s="804"/>
      <c r="E4" s="804"/>
      <c r="F4" s="804"/>
      <c r="G4" s="804"/>
      <c r="H4" s="804"/>
      <c r="I4" s="804"/>
      <c r="J4" s="32"/>
      <c r="K4" s="32"/>
      <c r="L4" s="32"/>
    </row>
    <row r="5" spans="2:9" ht="18">
      <c r="B5" s="48"/>
      <c r="C5" s="7"/>
      <c r="E5" s="7"/>
      <c r="F5" s="7"/>
      <c r="G5" s="8"/>
      <c r="I5" s="8" t="s">
        <v>851</v>
      </c>
    </row>
    <row r="6" spans="1:12" s="34" customFormat="1" ht="15.75" thickBot="1">
      <c r="A6" s="75"/>
      <c r="B6" s="54" t="s">
        <v>127</v>
      </c>
      <c r="C6" s="34" t="s">
        <v>128</v>
      </c>
      <c r="D6" s="34" t="s">
        <v>129</v>
      </c>
      <c r="E6" s="34" t="s">
        <v>130</v>
      </c>
      <c r="F6" s="34" t="s">
        <v>131</v>
      </c>
      <c r="G6" s="41" t="s">
        <v>132</v>
      </c>
      <c r="H6" s="13" t="s">
        <v>133</v>
      </c>
      <c r="I6" s="13" t="s">
        <v>134</v>
      </c>
      <c r="J6" s="13"/>
      <c r="K6" s="13"/>
      <c r="L6" s="13"/>
    </row>
    <row r="7" spans="1:12" s="19" customFormat="1" ht="57.75" thickBot="1">
      <c r="A7" s="76"/>
      <c r="B7" s="49" t="s">
        <v>962</v>
      </c>
      <c r="C7" s="42" t="s">
        <v>897</v>
      </c>
      <c r="D7" s="43" t="s">
        <v>927</v>
      </c>
      <c r="E7" s="43" t="s">
        <v>928</v>
      </c>
      <c r="F7" s="20" t="s">
        <v>852</v>
      </c>
      <c r="G7" s="16" t="s">
        <v>86</v>
      </c>
      <c r="H7" s="16" t="s">
        <v>968</v>
      </c>
      <c r="I7" s="107" t="s">
        <v>86</v>
      </c>
      <c r="J7" s="21"/>
      <c r="K7" s="21"/>
      <c r="L7" s="21"/>
    </row>
    <row r="8" spans="1:13" s="5" customFormat="1" ht="30" customHeight="1">
      <c r="A8" s="75">
        <v>1</v>
      </c>
      <c r="B8" s="79" t="s">
        <v>929</v>
      </c>
      <c r="C8" s="80"/>
      <c r="D8" s="81"/>
      <c r="E8" s="80"/>
      <c r="F8" s="82" t="s">
        <v>122</v>
      </c>
      <c r="G8" s="82">
        <f>SUM(G9:G12)</f>
        <v>9185421</v>
      </c>
      <c r="H8" s="82">
        <f>SUM(H9:H12)</f>
        <v>69701</v>
      </c>
      <c r="I8" s="400">
        <f>SUM(I9:I12)</f>
        <v>9255122</v>
      </c>
      <c r="J8" s="11"/>
      <c r="K8" s="11"/>
      <c r="L8" s="11"/>
      <c r="M8" s="11"/>
    </row>
    <row r="9" spans="1:9" ht="18">
      <c r="A9" s="75">
        <v>2</v>
      </c>
      <c r="B9" s="83"/>
      <c r="C9" s="10"/>
      <c r="D9" s="10">
        <v>1</v>
      </c>
      <c r="E9" s="10"/>
      <c r="F9" s="9" t="s">
        <v>915</v>
      </c>
      <c r="G9" s="9">
        <v>9088395</v>
      </c>
      <c r="H9" s="9">
        <v>63134</v>
      </c>
      <c r="I9" s="84">
        <f>SUM(G9:H9)</f>
        <v>9151529</v>
      </c>
    </row>
    <row r="10" spans="1:9" ht="18">
      <c r="A10" s="75">
        <v>3</v>
      </c>
      <c r="B10" s="83"/>
      <c r="C10" s="10"/>
      <c r="D10" s="10">
        <v>2</v>
      </c>
      <c r="E10" s="10"/>
      <c r="F10" s="9" t="s">
        <v>914</v>
      </c>
      <c r="G10" s="9"/>
      <c r="I10" s="84"/>
    </row>
    <row r="11" spans="1:9" ht="18">
      <c r="A11" s="75">
        <v>4</v>
      </c>
      <c r="B11" s="83"/>
      <c r="C11" s="10"/>
      <c r="D11" s="10"/>
      <c r="E11" s="10">
        <v>1</v>
      </c>
      <c r="F11" s="9" t="s">
        <v>933</v>
      </c>
      <c r="G11" s="9">
        <v>29227</v>
      </c>
      <c r="H11" s="9">
        <v>-120</v>
      </c>
      <c r="I11" s="84">
        <f>G11+H11</f>
        <v>29107</v>
      </c>
    </row>
    <row r="12" spans="1:9" ht="18">
      <c r="A12" s="75">
        <v>5</v>
      </c>
      <c r="B12" s="83"/>
      <c r="C12" s="10"/>
      <c r="D12" s="10"/>
      <c r="E12" s="10">
        <v>2</v>
      </c>
      <c r="F12" s="9" t="s">
        <v>934</v>
      </c>
      <c r="G12" s="9">
        <v>67799</v>
      </c>
      <c r="H12" s="9">
        <v>6687</v>
      </c>
      <c r="I12" s="84">
        <f>G12+H12</f>
        <v>74486</v>
      </c>
    </row>
    <row r="13" spans="1:13" s="5" customFormat="1" ht="30" customHeight="1">
      <c r="A13" s="75">
        <v>6</v>
      </c>
      <c r="B13" s="85" t="s">
        <v>903</v>
      </c>
      <c r="C13" s="32"/>
      <c r="D13" s="10"/>
      <c r="E13" s="32"/>
      <c r="F13" s="11" t="s">
        <v>935</v>
      </c>
      <c r="G13" s="11">
        <f>SUM(G14:G15)</f>
        <v>1578708</v>
      </c>
      <c r="H13" s="11">
        <f>SUM(H14:H15)</f>
        <v>506</v>
      </c>
      <c r="I13" s="86">
        <f>SUM(I14:I15)</f>
        <v>1579214</v>
      </c>
      <c r="J13" s="11"/>
      <c r="K13" s="11"/>
      <c r="L13" s="11"/>
      <c r="M13" s="11"/>
    </row>
    <row r="14" spans="1:9" ht="18">
      <c r="A14" s="75">
        <v>7</v>
      </c>
      <c r="B14" s="85"/>
      <c r="C14" s="32"/>
      <c r="D14" s="10">
        <v>1</v>
      </c>
      <c r="E14" s="32"/>
      <c r="F14" s="9" t="s">
        <v>915</v>
      </c>
      <c r="G14" s="9">
        <v>1568703</v>
      </c>
      <c r="H14" s="9">
        <v>506</v>
      </c>
      <c r="I14" s="84">
        <f>G14+H14</f>
        <v>1569209</v>
      </c>
    </row>
    <row r="15" spans="1:9" ht="18">
      <c r="A15" s="75">
        <v>8</v>
      </c>
      <c r="B15" s="85"/>
      <c r="C15" s="32"/>
      <c r="D15" s="10">
        <v>2</v>
      </c>
      <c r="E15" s="32"/>
      <c r="F15" s="9" t="s">
        <v>914</v>
      </c>
      <c r="G15" s="9">
        <v>10005</v>
      </c>
      <c r="I15" s="84">
        <f>G15+H15</f>
        <v>10005</v>
      </c>
    </row>
    <row r="16" spans="1:13" s="5" customFormat="1" ht="30" customHeight="1">
      <c r="A16" s="75">
        <v>9</v>
      </c>
      <c r="B16" s="85" t="s">
        <v>904</v>
      </c>
      <c r="C16" s="32"/>
      <c r="D16" s="10"/>
      <c r="E16" s="32"/>
      <c r="F16" s="11" t="s">
        <v>930</v>
      </c>
      <c r="G16" s="11">
        <f>SUM(G17:G21)</f>
        <v>7282212</v>
      </c>
      <c r="H16" s="11">
        <f>SUM(H17:H21)</f>
        <v>3259</v>
      </c>
      <c r="I16" s="86">
        <f>SUM(I17:I21)</f>
        <v>7285471</v>
      </c>
      <c r="J16" s="11"/>
      <c r="K16" s="11"/>
      <c r="L16" s="11"/>
      <c r="M16" s="11"/>
    </row>
    <row r="17" spans="1:9" ht="18">
      <c r="A17" s="75">
        <v>10</v>
      </c>
      <c r="B17" s="85"/>
      <c r="C17" s="32"/>
      <c r="D17" s="10">
        <v>1</v>
      </c>
      <c r="E17" s="32"/>
      <c r="F17" s="9" t="s">
        <v>915</v>
      </c>
      <c r="G17" s="9">
        <v>2864304</v>
      </c>
      <c r="H17" s="9">
        <v>-4844</v>
      </c>
      <c r="I17" s="84">
        <f>G17+H17</f>
        <v>2859460</v>
      </c>
    </row>
    <row r="18" spans="1:9" ht="18">
      <c r="A18" s="75">
        <v>11</v>
      </c>
      <c r="B18" s="85"/>
      <c r="C18" s="32"/>
      <c r="D18" s="10"/>
      <c r="E18" s="32"/>
      <c r="F18" s="9" t="s">
        <v>305</v>
      </c>
      <c r="G18" s="9">
        <v>552513</v>
      </c>
      <c r="H18" s="9">
        <v>16457</v>
      </c>
      <c r="I18" s="84">
        <f>G18+H18</f>
        <v>568970</v>
      </c>
    </row>
    <row r="19" spans="1:9" ht="18">
      <c r="A19" s="75">
        <v>12</v>
      </c>
      <c r="B19" s="85"/>
      <c r="C19" s="32"/>
      <c r="D19" s="10">
        <v>2</v>
      </c>
      <c r="E19" s="32"/>
      <c r="F19" s="9" t="s">
        <v>914</v>
      </c>
      <c r="G19" s="9"/>
      <c r="I19" s="84">
        <f>G19+H19</f>
        <v>0</v>
      </c>
    </row>
    <row r="20" spans="1:9" ht="18">
      <c r="A20" s="75">
        <v>13</v>
      </c>
      <c r="B20" s="85"/>
      <c r="C20" s="32"/>
      <c r="D20" s="10"/>
      <c r="E20" s="10">
        <v>1</v>
      </c>
      <c r="F20" s="9" t="s">
        <v>640</v>
      </c>
      <c r="G20" s="9">
        <v>118807</v>
      </c>
      <c r="H20" s="18">
        <v>40</v>
      </c>
      <c r="I20" s="84">
        <f>G20+H20</f>
        <v>118847</v>
      </c>
    </row>
    <row r="21" spans="1:12" s="28" customFormat="1" ht="18">
      <c r="A21" s="75">
        <v>14</v>
      </c>
      <c r="B21" s="87"/>
      <c r="C21" s="61"/>
      <c r="D21" s="44"/>
      <c r="E21" s="44">
        <v>2</v>
      </c>
      <c r="F21" s="18" t="s">
        <v>641</v>
      </c>
      <c r="G21" s="18">
        <v>3746588</v>
      </c>
      <c r="H21" s="18">
        <v>-8394</v>
      </c>
      <c r="I21" s="84">
        <f>G21+H21</f>
        <v>3738194</v>
      </c>
      <c r="J21" s="18"/>
      <c r="K21" s="18"/>
      <c r="L21" s="18"/>
    </row>
    <row r="22" spans="1:13" s="5" customFormat="1" ht="30" customHeight="1">
      <c r="A22" s="75">
        <v>15</v>
      </c>
      <c r="B22" s="85"/>
      <c r="C22" s="32"/>
      <c r="D22" s="10">
        <v>3</v>
      </c>
      <c r="E22" s="32"/>
      <c r="F22" s="11" t="s">
        <v>931</v>
      </c>
      <c r="G22" s="11"/>
      <c r="H22" s="11"/>
      <c r="I22" s="86"/>
      <c r="J22" s="11"/>
      <c r="K22" s="11"/>
      <c r="L22" s="11"/>
      <c r="M22" s="11"/>
    </row>
    <row r="23" spans="1:9" ht="18">
      <c r="A23" s="75">
        <v>16</v>
      </c>
      <c r="B23" s="85"/>
      <c r="C23" s="32"/>
      <c r="D23" s="10"/>
      <c r="E23" s="32"/>
      <c r="F23" s="9" t="s">
        <v>642</v>
      </c>
      <c r="G23" s="9"/>
      <c r="I23" s="84"/>
    </row>
    <row r="24" spans="1:9" ht="18">
      <c r="A24" s="75">
        <v>17</v>
      </c>
      <c r="B24" s="85"/>
      <c r="C24" s="32"/>
      <c r="D24" s="10"/>
      <c r="E24" s="32"/>
      <c r="F24" s="9" t="s">
        <v>287</v>
      </c>
      <c r="G24" s="9">
        <v>0</v>
      </c>
      <c r="I24" s="84"/>
    </row>
    <row r="25" spans="1:13" s="5" customFormat="1" ht="30" customHeight="1">
      <c r="A25" s="75">
        <v>18</v>
      </c>
      <c r="B25" s="85"/>
      <c r="C25" s="32"/>
      <c r="D25" s="10">
        <v>4</v>
      </c>
      <c r="E25" s="32">
        <v>1</v>
      </c>
      <c r="F25" s="11" t="s">
        <v>965</v>
      </c>
      <c r="G25" s="11">
        <f>SUM(G26:G31)+G32+G33</f>
        <v>257921</v>
      </c>
      <c r="H25" s="11">
        <f>SUM(H26:H31)+H32+H33</f>
        <v>0</v>
      </c>
      <c r="I25" s="86">
        <f>SUM(I26:I31)+I32+I33</f>
        <v>257921</v>
      </c>
      <c r="J25" s="11"/>
      <c r="K25" s="11"/>
      <c r="L25" s="11"/>
      <c r="M25" s="11"/>
    </row>
    <row r="26" spans="1:9" ht="18">
      <c r="A26" s="75">
        <v>19</v>
      </c>
      <c r="B26" s="83"/>
      <c r="C26" s="10"/>
      <c r="D26" s="10"/>
      <c r="E26" s="10"/>
      <c r="F26" s="22" t="s">
        <v>350</v>
      </c>
      <c r="G26" s="9">
        <v>0</v>
      </c>
      <c r="I26" s="84">
        <f aca="true" t="shared" si="0" ref="I26:I34">G26+H26</f>
        <v>0</v>
      </c>
    </row>
    <row r="27" spans="1:9" ht="18">
      <c r="A27" s="75">
        <v>20</v>
      </c>
      <c r="B27" s="83"/>
      <c r="C27" s="10"/>
      <c r="D27" s="10"/>
      <c r="E27" s="10"/>
      <c r="F27" s="22" t="s">
        <v>351</v>
      </c>
      <c r="G27" s="9"/>
      <c r="I27" s="84">
        <f t="shared" si="0"/>
        <v>0</v>
      </c>
    </row>
    <row r="28" spans="1:9" ht="18">
      <c r="A28" s="75">
        <v>21</v>
      </c>
      <c r="B28" s="83"/>
      <c r="C28" s="10"/>
      <c r="D28" s="10"/>
      <c r="E28" s="10"/>
      <c r="F28" s="22" t="s">
        <v>352</v>
      </c>
      <c r="G28" s="9">
        <v>0</v>
      </c>
      <c r="I28" s="84">
        <f t="shared" si="0"/>
        <v>0</v>
      </c>
    </row>
    <row r="29" spans="1:9" ht="18">
      <c r="A29" s="75">
        <v>22</v>
      </c>
      <c r="B29" s="83"/>
      <c r="C29" s="10"/>
      <c r="D29" s="10"/>
      <c r="E29" s="10"/>
      <c r="F29" s="22" t="s">
        <v>353</v>
      </c>
      <c r="G29" s="9">
        <v>402</v>
      </c>
      <c r="I29" s="84">
        <f t="shared" si="0"/>
        <v>402</v>
      </c>
    </row>
    <row r="30" spans="1:9" ht="18">
      <c r="A30" s="75">
        <v>23</v>
      </c>
      <c r="B30" s="83"/>
      <c r="C30" s="10"/>
      <c r="D30" s="10"/>
      <c r="E30" s="10"/>
      <c r="F30" s="22" t="s">
        <v>354</v>
      </c>
      <c r="G30" s="9">
        <v>6124</v>
      </c>
      <c r="I30" s="84">
        <f t="shared" si="0"/>
        <v>6124</v>
      </c>
    </row>
    <row r="31" spans="1:9" ht="18">
      <c r="A31" s="75">
        <v>24</v>
      </c>
      <c r="B31" s="83"/>
      <c r="C31" s="10"/>
      <c r="D31" s="10"/>
      <c r="E31" s="10"/>
      <c r="F31" s="22" t="s">
        <v>123</v>
      </c>
      <c r="G31" s="9">
        <v>251395</v>
      </c>
      <c r="I31" s="84">
        <f t="shared" si="0"/>
        <v>251395</v>
      </c>
    </row>
    <row r="32" spans="1:9" ht="18">
      <c r="A32" s="75">
        <v>25</v>
      </c>
      <c r="B32" s="83"/>
      <c r="C32" s="10"/>
      <c r="D32" s="10"/>
      <c r="E32" s="10"/>
      <c r="F32" s="22" t="s">
        <v>349</v>
      </c>
      <c r="G32" s="9">
        <v>0</v>
      </c>
      <c r="I32" s="84">
        <f t="shared" si="0"/>
        <v>0</v>
      </c>
    </row>
    <row r="33" spans="1:9" ht="18">
      <c r="A33" s="75">
        <v>26</v>
      </c>
      <c r="B33" s="83"/>
      <c r="C33" s="10"/>
      <c r="D33" s="10"/>
      <c r="E33" s="10"/>
      <c r="F33" s="22" t="s">
        <v>355</v>
      </c>
      <c r="G33" s="9">
        <v>0</v>
      </c>
      <c r="I33" s="84">
        <f t="shared" si="0"/>
        <v>0</v>
      </c>
    </row>
    <row r="34" spans="1:13" s="5" customFormat="1" ht="30" customHeight="1">
      <c r="A34" s="75">
        <v>27</v>
      </c>
      <c r="B34" s="85"/>
      <c r="C34" s="32"/>
      <c r="D34" s="10">
        <v>4</v>
      </c>
      <c r="E34" s="32">
        <v>2</v>
      </c>
      <c r="F34" s="11" t="s">
        <v>966</v>
      </c>
      <c r="G34" s="11">
        <v>0</v>
      </c>
      <c r="H34" s="11"/>
      <c r="I34" s="86">
        <f t="shared" si="0"/>
        <v>0</v>
      </c>
      <c r="J34" s="11"/>
      <c r="K34" s="11"/>
      <c r="L34" s="11"/>
      <c r="M34" s="11"/>
    </row>
    <row r="35" spans="1:13" s="5" customFormat="1" ht="30" customHeight="1">
      <c r="A35" s="75">
        <v>28</v>
      </c>
      <c r="B35" s="85" t="s">
        <v>932</v>
      </c>
      <c r="C35" s="32"/>
      <c r="D35" s="10"/>
      <c r="E35" s="32"/>
      <c r="F35" s="11" t="s">
        <v>974</v>
      </c>
      <c r="G35" s="11">
        <v>27912</v>
      </c>
      <c r="H35" s="11">
        <f>H36+H37+H38+H40+H41+H42</f>
        <v>43</v>
      </c>
      <c r="I35" s="86">
        <f>SUM(I36:I42)</f>
        <v>27955</v>
      </c>
      <c r="J35" s="11"/>
      <c r="K35" s="11"/>
      <c r="L35" s="11"/>
      <c r="M35" s="11"/>
    </row>
    <row r="36" spans="1:9" ht="18">
      <c r="A36" s="75">
        <v>29</v>
      </c>
      <c r="B36" s="83"/>
      <c r="C36" s="10"/>
      <c r="D36" s="10">
        <v>1</v>
      </c>
      <c r="E36" s="10"/>
      <c r="F36" s="22" t="s">
        <v>937</v>
      </c>
      <c r="G36" s="9">
        <v>1083</v>
      </c>
      <c r="I36" s="84">
        <f>G36+H36</f>
        <v>1083</v>
      </c>
    </row>
    <row r="37" spans="1:9" ht="18">
      <c r="A37" s="75">
        <v>30</v>
      </c>
      <c r="B37" s="83"/>
      <c r="C37" s="10"/>
      <c r="D37" s="10"/>
      <c r="E37" s="10"/>
      <c r="F37" s="22" t="s">
        <v>805</v>
      </c>
      <c r="G37" s="9">
        <v>22316</v>
      </c>
      <c r="H37" s="9">
        <v>43</v>
      </c>
      <c r="I37" s="84">
        <f>G37+H37</f>
        <v>22359</v>
      </c>
    </row>
    <row r="38" spans="1:9" ht="18">
      <c r="A38" s="75">
        <v>31</v>
      </c>
      <c r="B38" s="83"/>
      <c r="C38" s="10"/>
      <c r="D38" s="10">
        <v>2</v>
      </c>
      <c r="E38" s="10">
        <v>1</v>
      </c>
      <c r="F38" s="22" t="s">
        <v>933</v>
      </c>
      <c r="G38" s="9">
        <v>0</v>
      </c>
      <c r="I38" s="84">
        <f>G38+H38</f>
        <v>0</v>
      </c>
    </row>
    <row r="39" spans="1:9" ht="18">
      <c r="A39" s="75">
        <v>32</v>
      </c>
      <c r="B39" s="83"/>
      <c r="C39" s="10"/>
      <c r="D39" s="546">
        <v>2</v>
      </c>
      <c r="E39" s="546">
        <v>2</v>
      </c>
      <c r="F39" s="22" t="s">
        <v>268</v>
      </c>
      <c r="G39" s="9"/>
      <c r="I39" s="84"/>
    </row>
    <row r="40" spans="1:12" s="28" customFormat="1" ht="36">
      <c r="A40" s="401">
        <v>33</v>
      </c>
      <c r="B40" s="88"/>
      <c r="C40" s="44"/>
      <c r="D40" s="18"/>
      <c r="E40" s="18"/>
      <c r="F40" s="547" t="s">
        <v>269</v>
      </c>
      <c r="G40" s="18">
        <v>4513</v>
      </c>
      <c r="H40" s="18"/>
      <c r="I40" s="84">
        <f>G40+H40</f>
        <v>4513</v>
      </c>
      <c r="J40" s="18"/>
      <c r="K40" s="18"/>
      <c r="L40" s="18"/>
    </row>
    <row r="41" spans="1:12" s="28" customFormat="1" ht="18">
      <c r="A41" s="75">
        <v>34</v>
      </c>
      <c r="B41" s="88"/>
      <c r="C41" s="44"/>
      <c r="D41" s="44">
        <v>3</v>
      </c>
      <c r="E41" s="44"/>
      <c r="F41" s="31" t="s">
        <v>777</v>
      </c>
      <c r="G41" s="18"/>
      <c r="H41" s="18"/>
      <c r="I41" s="84">
        <f>G41+H41</f>
        <v>0</v>
      </c>
      <c r="J41" s="18"/>
      <c r="K41" s="18"/>
      <c r="L41" s="18"/>
    </row>
    <row r="42" spans="1:12" s="57" customFormat="1" ht="30" customHeight="1" thickBot="1">
      <c r="A42" s="401">
        <v>35</v>
      </c>
      <c r="B42" s="89"/>
      <c r="C42" s="46"/>
      <c r="D42" s="46">
        <v>2</v>
      </c>
      <c r="E42" s="46">
        <v>1</v>
      </c>
      <c r="F42" s="106" t="s">
        <v>124</v>
      </c>
      <c r="G42" s="56">
        <v>0</v>
      </c>
      <c r="H42" s="55"/>
      <c r="I42" s="84">
        <f>G42+H42</f>
        <v>0</v>
      </c>
      <c r="J42" s="55"/>
      <c r="K42" s="55"/>
      <c r="L42" s="55"/>
    </row>
    <row r="43" spans="1:9" s="14" customFormat="1" ht="34.5" customHeight="1" thickBot="1">
      <c r="A43" s="76">
        <v>36</v>
      </c>
      <c r="B43" s="59"/>
      <c r="C43" s="45"/>
      <c r="D43" s="47"/>
      <c r="E43" s="45"/>
      <c r="F43" s="12" t="s">
        <v>101</v>
      </c>
      <c r="G43" s="12">
        <f>SUM(G35,G34,G25,G16,G13,G8)</f>
        <v>18332174</v>
      </c>
      <c r="H43" s="12">
        <f>SUM(H35,H34,H25,H16,H13,H8)</f>
        <v>73509</v>
      </c>
      <c r="I43" s="17">
        <f>SUM(I35,I34,I25,I16,I13,I8)</f>
        <v>18405683</v>
      </c>
    </row>
    <row r="44" spans="1:12" s="51" customFormat="1" ht="30" customHeight="1">
      <c r="A44" s="75">
        <v>37</v>
      </c>
      <c r="B44" s="83"/>
      <c r="C44" s="10"/>
      <c r="D44" s="10">
        <v>5</v>
      </c>
      <c r="E44" s="10"/>
      <c r="F44" s="53" t="s">
        <v>102</v>
      </c>
      <c r="G44" s="53"/>
      <c r="H44" s="53"/>
      <c r="I44" s="108"/>
      <c r="J44" s="53"/>
      <c r="K44" s="53"/>
      <c r="L44" s="53"/>
    </row>
    <row r="45" spans="1:9" ht="18">
      <c r="A45" s="75">
        <v>38</v>
      </c>
      <c r="B45" s="83" t="s">
        <v>41</v>
      </c>
      <c r="C45" s="10"/>
      <c r="D45" s="10"/>
      <c r="E45" s="10"/>
      <c r="F45" s="22" t="s">
        <v>793</v>
      </c>
      <c r="G45" s="9">
        <v>3971300</v>
      </c>
      <c r="H45" s="9">
        <v>-2298631</v>
      </c>
      <c r="I45" s="84">
        <f>G45+H45</f>
        <v>1672669</v>
      </c>
    </row>
    <row r="46" spans="1:12" s="57" customFormat="1" ht="30" customHeight="1" thickBot="1">
      <c r="A46" s="401">
        <v>39</v>
      </c>
      <c r="B46" s="89" t="s">
        <v>932</v>
      </c>
      <c r="C46" s="46"/>
      <c r="D46" s="46"/>
      <c r="E46" s="46"/>
      <c r="F46" s="106" t="s">
        <v>776</v>
      </c>
      <c r="G46" s="56">
        <v>20800</v>
      </c>
      <c r="H46" s="55"/>
      <c r="I46" s="84">
        <f>G46+H46</f>
        <v>20800</v>
      </c>
      <c r="J46" s="55"/>
      <c r="K46" s="55"/>
      <c r="L46" s="55"/>
    </row>
    <row r="47" spans="1:9" s="14" customFormat="1" ht="34.5" customHeight="1" thickBot="1">
      <c r="A47" s="76">
        <v>40</v>
      </c>
      <c r="B47" s="59"/>
      <c r="C47" s="45"/>
      <c r="D47" s="47"/>
      <c r="E47" s="45"/>
      <c r="F47" s="12" t="s">
        <v>961</v>
      </c>
      <c r="G47" s="12">
        <f>SUM(G43:G46)</f>
        <v>22324274</v>
      </c>
      <c r="H47" s="12">
        <f>SUM(H43:H46)</f>
        <v>-2225122</v>
      </c>
      <c r="I47" s="17">
        <f>SUM(I43:I46)</f>
        <v>20099152</v>
      </c>
    </row>
    <row r="48" spans="1:12" s="51" customFormat="1" ht="30" customHeight="1">
      <c r="A48" s="75">
        <v>41</v>
      </c>
      <c r="B48" s="83"/>
      <c r="C48" s="10"/>
      <c r="D48" s="10">
        <v>6</v>
      </c>
      <c r="E48" s="10"/>
      <c r="F48" s="53" t="s">
        <v>792</v>
      </c>
      <c r="G48" s="53"/>
      <c r="H48" s="53"/>
      <c r="I48" s="108"/>
      <c r="J48" s="53"/>
      <c r="K48" s="53"/>
      <c r="L48" s="53"/>
    </row>
    <row r="49" spans="1:9" ht="18">
      <c r="A49" s="75">
        <v>42</v>
      </c>
      <c r="B49" s="83"/>
      <c r="C49" s="10"/>
      <c r="D49" s="10"/>
      <c r="E49" s="10"/>
      <c r="F49" s="22" t="s">
        <v>977</v>
      </c>
      <c r="G49" s="9"/>
      <c r="I49" s="84"/>
    </row>
    <row r="50" spans="1:12" s="57" customFormat="1" ht="30" customHeight="1" thickBot="1">
      <c r="A50" s="401">
        <v>43</v>
      </c>
      <c r="B50" s="89"/>
      <c r="C50" s="46"/>
      <c r="D50" s="46"/>
      <c r="E50" s="46"/>
      <c r="F50" s="106" t="s">
        <v>978</v>
      </c>
      <c r="G50" s="55"/>
      <c r="H50" s="55"/>
      <c r="I50" s="90"/>
      <c r="J50" s="55"/>
      <c r="K50" s="55"/>
      <c r="L50" s="55"/>
    </row>
    <row r="51" spans="1:9" s="14" customFormat="1" ht="34.5" customHeight="1" thickBot="1">
      <c r="A51" s="76">
        <v>44</v>
      </c>
      <c r="B51" s="59"/>
      <c r="C51" s="45"/>
      <c r="D51" s="47"/>
      <c r="E51" s="45"/>
      <c r="F51" s="12" t="s">
        <v>39</v>
      </c>
      <c r="G51" s="12">
        <f>SUM(G47:G50)</f>
        <v>22324274</v>
      </c>
      <c r="H51" s="12">
        <f>SUM(H47:H50)</f>
        <v>-2225122</v>
      </c>
      <c r="I51" s="17">
        <f>SUM(I47:I50)</f>
        <v>20099152</v>
      </c>
    </row>
    <row r="52" spans="2:7" ht="18">
      <c r="B52" s="50"/>
      <c r="C52" s="10"/>
      <c r="D52" s="10"/>
      <c r="E52" s="10"/>
      <c r="F52" s="9"/>
      <c r="G52" s="9"/>
    </row>
    <row r="53" spans="2:6" ht="18">
      <c r="B53" s="50"/>
      <c r="C53" s="10"/>
      <c r="D53" s="10"/>
      <c r="E53" s="10"/>
      <c r="F53" s="9"/>
    </row>
    <row r="54" spans="2:6" ht="18">
      <c r="B54" s="50"/>
      <c r="C54" s="10"/>
      <c r="D54" s="10"/>
      <c r="E54" s="10"/>
      <c r="F54" s="9"/>
    </row>
    <row r="55" spans="2:6" ht="18">
      <c r="B55" s="50"/>
      <c r="C55" s="10"/>
      <c r="D55" s="10"/>
      <c r="E55" s="10"/>
      <c r="F55" s="9"/>
    </row>
    <row r="56" spans="2:6" ht="18">
      <c r="B56" s="58"/>
      <c r="C56" s="32"/>
      <c r="D56" s="10"/>
      <c r="E56" s="32"/>
      <c r="F56" s="11"/>
    </row>
    <row r="57" spans="2:6" ht="18">
      <c r="B57" s="50"/>
      <c r="C57" s="10"/>
      <c r="D57" s="10"/>
      <c r="E57" s="10"/>
      <c r="F57" s="9"/>
    </row>
    <row r="58" spans="2:6" ht="18">
      <c r="B58" s="50"/>
      <c r="C58" s="10"/>
      <c r="D58" s="10"/>
      <c r="E58" s="10"/>
      <c r="F58" s="9"/>
    </row>
    <row r="67" spans="1:12" s="5" customFormat="1" ht="18">
      <c r="A67" s="78"/>
      <c r="B67" s="48"/>
      <c r="C67" s="7"/>
      <c r="D67" s="15"/>
      <c r="E67" s="7"/>
      <c r="H67" s="11"/>
      <c r="I67" s="11"/>
      <c r="J67" s="11"/>
      <c r="K67" s="11"/>
      <c r="L67" s="11"/>
    </row>
    <row r="72" spans="1:12" s="5" customFormat="1" ht="18">
      <c r="A72" s="78"/>
      <c r="B72" s="48"/>
      <c r="C72" s="7"/>
      <c r="D72" s="15"/>
      <c r="E72" s="7"/>
      <c r="H72" s="11"/>
      <c r="I72" s="11"/>
      <c r="J72" s="11"/>
      <c r="K72" s="11"/>
      <c r="L72" s="11"/>
    </row>
    <row r="74" spans="1:12" s="5" customFormat="1" ht="18">
      <c r="A74" s="78"/>
      <c r="B74" s="48"/>
      <c r="C74" s="7"/>
      <c r="D74" s="15"/>
      <c r="E74" s="7"/>
      <c r="H74" s="11"/>
      <c r="I74" s="11"/>
      <c r="J74" s="11"/>
      <c r="K74" s="11"/>
      <c r="L74" s="11"/>
    </row>
    <row r="81" ht="18">
      <c r="F81" s="9"/>
    </row>
    <row r="82" ht="18">
      <c r="F82" s="9"/>
    </row>
    <row r="83" ht="18">
      <c r="F83" s="9"/>
    </row>
    <row r="84" ht="18">
      <c r="F84" s="9"/>
    </row>
    <row r="85" ht="18">
      <c r="F85" s="9"/>
    </row>
    <row r="86" ht="18">
      <c r="F86" s="9"/>
    </row>
    <row r="87" ht="18">
      <c r="F87" s="9"/>
    </row>
  </sheetData>
  <mergeCells count="4">
    <mergeCell ref="B1:F1"/>
    <mergeCell ref="B2:I2"/>
    <mergeCell ref="B3:I3"/>
    <mergeCell ref="B4:I4"/>
  </mergeCells>
  <printOptions horizontalCentered="1"/>
  <pageMargins left="0.1968503937007874" right="0.1968503937007874" top="0.7874015748031497" bottom="0.3937007874015748" header="0.5118110236220472" footer="0.5118110236220472"/>
  <pageSetup fitToHeight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0"/>
  <sheetViews>
    <sheetView view="pageBreakPreview" zoomScaleSheetLayoutView="100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7" sqref="A7:IV7"/>
    </sheetView>
  </sheetViews>
  <sheetFormatPr defaultColWidth="9.00390625" defaultRowHeight="12.75"/>
  <cols>
    <col min="1" max="1" width="3.625" style="446" bestFit="1" customWidth="1"/>
    <col min="2" max="2" width="4.625" style="565" customWidth="1"/>
    <col min="3" max="3" width="4.125" style="565" bestFit="1" customWidth="1"/>
    <col min="4" max="4" width="37.00390625" style="26" customWidth="1"/>
    <col min="5" max="5" width="10.00390625" style="26" customWidth="1"/>
    <col min="6" max="6" width="9.625" style="26" bestFit="1" customWidth="1"/>
    <col min="7" max="7" width="10.00390625" style="26" customWidth="1"/>
    <col min="8" max="8" width="8.625" style="26" bestFit="1" customWidth="1"/>
    <col min="9" max="10" width="11.25390625" style="26" customWidth="1"/>
    <col min="11" max="11" width="10.25390625" style="26" bestFit="1" customWidth="1"/>
    <col min="12" max="12" width="8.625" style="26" bestFit="1" customWidth="1"/>
    <col min="13" max="13" width="9.25390625" style="26" bestFit="1" customWidth="1"/>
    <col min="14" max="14" width="10.00390625" style="2" bestFit="1" customWidth="1"/>
    <col min="15" max="15" width="0.12890625" style="26" customWidth="1"/>
    <col min="16" max="16" width="10.25390625" style="26" bestFit="1" customWidth="1"/>
    <col min="17" max="17" width="8.75390625" style="26" customWidth="1"/>
    <col min="18" max="16384" width="9.125" style="26" customWidth="1"/>
  </cols>
  <sheetData>
    <row r="1" ht="15" hidden="1">
      <c r="B1" s="565" t="s">
        <v>895</v>
      </c>
    </row>
    <row r="2" ht="15" hidden="1"/>
    <row r="3" spans="2:16" ht="15">
      <c r="B3" s="815" t="s">
        <v>79</v>
      </c>
      <c r="C3" s="815"/>
      <c r="D3" s="815"/>
      <c r="E3" s="815"/>
      <c r="L3" s="112"/>
      <c r="M3" s="112"/>
      <c r="N3" s="113"/>
      <c r="O3" s="112"/>
      <c r="P3" s="112"/>
    </row>
    <row r="4" spans="2:16" ht="15" customHeight="1">
      <c r="B4" s="788" t="s">
        <v>821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</row>
    <row r="5" spans="2:24" ht="15" customHeight="1">
      <c r="B5" s="788" t="s">
        <v>837</v>
      </c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91"/>
      <c r="R5" s="91"/>
      <c r="S5" s="91"/>
      <c r="T5" s="91"/>
      <c r="U5" s="91"/>
      <c r="V5" s="91"/>
      <c r="W5" s="91"/>
      <c r="X5" s="91"/>
    </row>
    <row r="6" spans="12:24" ht="15">
      <c r="L6" s="794" t="s">
        <v>851</v>
      </c>
      <c r="M6" s="794"/>
      <c r="N6" s="794"/>
      <c r="O6" s="794"/>
      <c r="P6" s="794"/>
      <c r="Q6" s="91"/>
      <c r="R6" s="91"/>
      <c r="S6" s="91"/>
      <c r="T6" s="91"/>
      <c r="U6" s="91"/>
      <c r="V6" s="91"/>
      <c r="W6" s="91"/>
      <c r="X6" s="91"/>
    </row>
    <row r="7" spans="1:24" s="178" customFormat="1" ht="15" customHeight="1" thickBot="1">
      <c r="A7" s="446"/>
      <c r="B7" s="565" t="s">
        <v>127</v>
      </c>
      <c r="C7" s="565" t="s">
        <v>128</v>
      </c>
      <c r="D7" s="178" t="s">
        <v>129</v>
      </c>
      <c r="E7" s="178" t="s">
        <v>130</v>
      </c>
      <c r="F7" s="178" t="s">
        <v>131</v>
      </c>
      <c r="G7" s="178" t="s">
        <v>132</v>
      </c>
      <c r="H7" s="178" t="s">
        <v>133</v>
      </c>
      <c r="I7" s="178" t="s">
        <v>134</v>
      </c>
      <c r="J7" s="178" t="s">
        <v>135</v>
      </c>
      <c r="K7" s="178" t="s">
        <v>136</v>
      </c>
      <c r="L7" s="116" t="s">
        <v>137</v>
      </c>
      <c r="M7" s="116" t="s">
        <v>138</v>
      </c>
      <c r="N7" s="114" t="s">
        <v>139</v>
      </c>
      <c r="O7" s="116"/>
      <c r="P7" s="116" t="s">
        <v>140</v>
      </c>
      <c r="Q7" s="116"/>
      <c r="R7" s="116"/>
      <c r="S7" s="116"/>
      <c r="T7" s="116"/>
      <c r="U7" s="116"/>
      <c r="V7" s="116"/>
      <c r="W7" s="116"/>
      <c r="X7" s="116"/>
    </row>
    <row r="8" spans="1:24" s="569" customFormat="1" ht="14.25" customHeight="1">
      <c r="A8" s="446"/>
      <c r="B8" s="809" t="s">
        <v>896</v>
      </c>
      <c r="C8" s="809" t="s">
        <v>897</v>
      </c>
      <c r="D8" s="780" t="s">
        <v>852</v>
      </c>
      <c r="E8" s="789" t="s">
        <v>116</v>
      </c>
      <c r="F8" s="790"/>
      <c r="G8" s="790"/>
      <c r="H8" s="791"/>
      <c r="I8" s="816" t="s">
        <v>118</v>
      </c>
      <c r="J8" s="787"/>
      <c r="K8" s="787"/>
      <c r="L8" s="787"/>
      <c r="M8" s="816" t="s">
        <v>119</v>
      </c>
      <c r="N8" s="793"/>
      <c r="O8" s="567"/>
      <c r="P8" s="792" t="s">
        <v>787</v>
      </c>
      <c r="Q8" s="568"/>
      <c r="R8" s="568"/>
      <c r="S8" s="568"/>
      <c r="T8" s="568"/>
      <c r="U8" s="568"/>
      <c r="V8" s="568"/>
      <c r="W8" s="568"/>
      <c r="X8" s="568"/>
    </row>
    <row r="9" spans="1:24" s="569" customFormat="1" ht="57.75" thickBot="1">
      <c r="A9" s="446"/>
      <c r="B9" s="810"/>
      <c r="C9" s="810"/>
      <c r="D9" s="781"/>
      <c r="E9" s="570" t="s">
        <v>117</v>
      </c>
      <c r="F9" s="570" t="s">
        <v>31</v>
      </c>
      <c r="G9" s="570" t="s">
        <v>916</v>
      </c>
      <c r="H9" s="570" t="s">
        <v>121</v>
      </c>
      <c r="I9" s="570" t="s">
        <v>925</v>
      </c>
      <c r="J9" s="570" t="s">
        <v>926</v>
      </c>
      <c r="K9" s="570" t="s">
        <v>916</v>
      </c>
      <c r="L9" s="570" t="s">
        <v>121</v>
      </c>
      <c r="M9" s="570" t="s">
        <v>819</v>
      </c>
      <c r="N9" s="571" t="s">
        <v>120</v>
      </c>
      <c r="O9" s="572"/>
      <c r="P9" s="779"/>
      <c r="Q9" s="568"/>
      <c r="R9" s="568"/>
      <c r="S9" s="568"/>
      <c r="T9" s="568"/>
      <c r="U9" s="568"/>
      <c r="V9" s="568"/>
      <c r="W9" s="568"/>
      <c r="X9" s="568"/>
    </row>
    <row r="10" spans="1:24" s="123" customFormat="1" ht="15">
      <c r="A10" s="428">
        <v>1</v>
      </c>
      <c r="B10" s="179">
        <v>1</v>
      </c>
      <c r="C10" s="811" t="s">
        <v>824</v>
      </c>
      <c r="D10" s="811"/>
      <c r="E10" s="811"/>
      <c r="F10" s="566"/>
      <c r="G10" s="566"/>
      <c r="H10" s="126"/>
      <c r="I10" s="126"/>
      <c r="J10" s="126"/>
      <c r="K10" s="126"/>
      <c r="L10" s="126"/>
      <c r="M10" s="126"/>
      <c r="N10" s="127"/>
      <c r="O10" s="126"/>
      <c r="P10" s="186"/>
      <c r="Q10" s="110"/>
      <c r="R10" s="110"/>
      <c r="S10" s="110"/>
      <c r="T10" s="110"/>
      <c r="U10" s="110"/>
      <c r="V10" s="110"/>
      <c r="W10" s="110"/>
      <c r="X10" s="110"/>
    </row>
    <row r="11" spans="1:24" s="112" customFormat="1" ht="15">
      <c r="A11" s="428">
        <v>2</v>
      </c>
      <c r="B11" s="557"/>
      <c r="C11" s="116">
        <v>1</v>
      </c>
      <c r="D11" s="117" t="s">
        <v>88</v>
      </c>
      <c r="E11" s="92"/>
      <c r="F11" s="92"/>
      <c r="G11" s="92"/>
      <c r="H11" s="92"/>
      <c r="I11" s="92"/>
      <c r="J11" s="92"/>
      <c r="K11" s="92"/>
      <c r="L11" s="92"/>
      <c r="M11" s="92"/>
      <c r="N11" s="94"/>
      <c r="O11" s="92"/>
      <c r="P11" s="118"/>
      <c r="Q11" s="92"/>
      <c r="R11" s="92"/>
      <c r="S11" s="92"/>
      <c r="T11" s="92"/>
      <c r="U11" s="92"/>
      <c r="V11" s="92"/>
      <c r="W11" s="92"/>
      <c r="X11" s="92"/>
    </row>
    <row r="12" spans="1:24" ht="15">
      <c r="A12" s="428">
        <v>3</v>
      </c>
      <c r="B12" s="573"/>
      <c r="C12" s="188"/>
      <c r="D12" s="189" t="s">
        <v>94</v>
      </c>
      <c r="E12" s="91">
        <v>12055</v>
      </c>
      <c r="F12" s="91">
        <v>1839</v>
      </c>
      <c r="G12" s="91"/>
      <c r="H12" s="91">
        <v>3425</v>
      </c>
      <c r="I12" s="91"/>
      <c r="J12" s="91">
        <v>750</v>
      </c>
      <c r="K12" s="91"/>
      <c r="L12" s="91"/>
      <c r="M12" s="91">
        <v>117701</v>
      </c>
      <c r="N12" s="93">
        <v>48407</v>
      </c>
      <c r="O12" s="91"/>
      <c r="P12" s="190">
        <f>SUM(E12:M12)</f>
        <v>135770</v>
      </c>
      <c r="Q12" s="91"/>
      <c r="R12" s="91"/>
      <c r="S12" s="91"/>
      <c r="T12" s="91"/>
      <c r="U12" s="91"/>
      <c r="V12" s="91"/>
      <c r="W12" s="91"/>
      <c r="X12" s="91"/>
    </row>
    <row r="13" spans="1:24" s="2" customFormat="1" ht="15">
      <c r="A13" s="428">
        <v>4</v>
      </c>
      <c r="B13" s="574"/>
      <c r="C13" s="192"/>
      <c r="D13" s="193" t="s">
        <v>543</v>
      </c>
      <c r="E13" s="93"/>
      <c r="F13" s="93"/>
      <c r="G13" s="93"/>
      <c r="H13" s="93"/>
      <c r="I13" s="93"/>
      <c r="J13" s="93"/>
      <c r="K13" s="93"/>
      <c r="L13" s="93"/>
      <c r="M13" s="93">
        <v>119</v>
      </c>
      <c r="N13" s="93"/>
      <c r="O13" s="93"/>
      <c r="P13" s="194">
        <f>SUM(E13:O13)</f>
        <v>119</v>
      </c>
      <c r="Q13" s="93"/>
      <c r="R13" s="93"/>
      <c r="S13" s="93"/>
      <c r="T13" s="93"/>
      <c r="U13" s="93"/>
      <c r="V13" s="93"/>
      <c r="W13" s="93"/>
      <c r="X13" s="93"/>
    </row>
    <row r="14" spans="1:24" s="2" customFormat="1" ht="15">
      <c r="A14" s="428">
        <v>5</v>
      </c>
      <c r="B14" s="574"/>
      <c r="C14" s="192"/>
      <c r="D14" s="193" t="s">
        <v>544</v>
      </c>
      <c r="E14" s="93"/>
      <c r="F14" s="93"/>
      <c r="G14" s="93"/>
      <c r="H14" s="93"/>
      <c r="I14" s="93"/>
      <c r="J14" s="93"/>
      <c r="K14" s="93"/>
      <c r="L14" s="93"/>
      <c r="M14" s="93">
        <v>2213</v>
      </c>
      <c r="N14" s="93"/>
      <c r="O14" s="93"/>
      <c r="P14" s="194">
        <f>SUM(E14:O14)</f>
        <v>2213</v>
      </c>
      <c r="Q14" s="93"/>
      <c r="R14" s="93"/>
      <c r="S14" s="93"/>
      <c r="T14" s="93"/>
      <c r="U14" s="93"/>
      <c r="V14" s="93"/>
      <c r="W14" s="93"/>
      <c r="X14" s="93"/>
    </row>
    <row r="15" spans="1:24" s="2" customFormat="1" ht="15">
      <c r="A15" s="428">
        <v>6</v>
      </c>
      <c r="B15" s="574"/>
      <c r="C15" s="192"/>
      <c r="D15" s="193" t="s">
        <v>545</v>
      </c>
      <c r="E15" s="93">
        <v>411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94">
        <f>SUM(E15:O15)</f>
        <v>411</v>
      </c>
      <c r="Q15" s="93"/>
      <c r="R15" s="93"/>
      <c r="S15" s="93"/>
      <c r="T15" s="93"/>
      <c r="U15" s="93"/>
      <c r="V15" s="93"/>
      <c r="W15" s="93"/>
      <c r="X15" s="93"/>
    </row>
    <row r="16" spans="1:24" s="27" customFormat="1" ht="15">
      <c r="A16" s="428">
        <v>7</v>
      </c>
      <c r="B16" s="234"/>
      <c r="C16" s="196"/>
      <c r="D16" s="197" t="s">
        <v>94</v>
      </c>
      <c r="E16" s="198">
        <f aca="true" t="shared" si="0" ref="E16:P16">SUM(E12:E15)</f>
        <v>12466</v>
      </c>
      <c r="F16" s="198">
        <f t="shared" si="0"/>
        <v>1839</v>
      </c>
      <c r="G16" s="198">
        <f t="shared" si="0"/>
        <v>0</v>
      </c>
      <c r="H16" s="198">
        <f t="shared" si="0"/>
        <v>3425</v>
      </c>
      <c r="I16" s="198">
        <f t="shared" si="0"/>
        <v>0</v>
      </c>
      <c r="J16" s="198">
        <f t="shared" si="0"/>
        <v>750</v>
      </c>
      <c r="K16" s="198">
        <f t="shared" si="0"/>
        <v>0</v>
      </c>
      <c r="L16" s="198">
        <f t="shared" si="0"/>
        <v>0</v>
      </c>
      <c r="M16" s="198">
        <f t="shared" si="0"/>
        <v>120033</v>
      </c>
      <c r="N16" s="198">
        <f t="shared" si="0"/>
        <v>48407</v>
      </c>
      <c r="O16" s="198">
        <f t="shared" si="0"/>
        <v>0</v>
      </c>
      <c r="P16" s="199">
        <f t="shared" si="0"/>
        <v>138513</v>
      </c>
      <c r="Q16" s="198"/>
      <c r="R16" s="198"/>
      <c r="S16" s="198"/>
      <c r="T16" s="198"/>
      <c r="U16" s="198"/>
      <c r="V16" s="198"/>
      <c r="W16" s="198"/>
      <c r="X16" s="198"/>
    </row>
    <row r="17" spans="1:24" s="112" customFormat="1" ht="21.75" customHeight="1">
      <c r="A17" s="428">
        <v>8</v>
      </c>
      <c r="B17" s="557"/>
      <c r="C17" s="116">
        <v>2</v>
      </c>
      <c r="D17" s="117" t="s">
        <v>89</v>
      </c>
      <c r="E17" s="92"/>
      <c r="F17" s="92"/>
      <c r="G17" s="92"/>
      <c r="H17" s="92"/>
      <c r="I17" s="92"/>
      <c r="J17" s="92"/>
      <c r="K17" s="92"/>
      <c r="L17" s="92"/>
      <c r="M17" s="92"/>
      <c r="N17" s="94"/>
      <c r="O17" s="92"/>
      <c r="P17" s="118"/>
      <c r="Q17" s="92"/>
      <c r="R17" s="92"/>
      <c r="S17" s="92"/>
      <c r="T17" s="92"/>
      <c r="U17" s="92"/>
      <c r="V17" s="92"/>
      <c r="W17" s="92"/>
      <c r="X17" s="92"/>
    </row>
    <row r="18" spans="1:24" ht="15">
      <c r="A18" s="428">
        <v>9</v>
      </c>
      <c r="B18" s="573"/>
      <c r="C18" s="188"/>
      <c r="D18" s="189" t="s">
        <v>94</v>
      </c>
      <c r="E18" s="91">
        <v>24126</v>
      </c>
      <c r="F18" s="91"/>
      <c r="G18" s="91"/>
      <c r="H18" s="91">
        <v>2854</v>
      </c>
      <c r="I18" s="91"/>
      <c r="J18" s="91"/>
      <c r="K18" s="91"/>
      <c r="L18" s="91"/>
      <c r="M18" s="91">
        <v>202719</v>
      </c>
      <c r="N18" s="93">
        <v>85912</v>
      </c>
      <c r="O18" s="91"/>
      <c r="P18" s="190">
        <f>SUM(E18:M18)</f>
        <v>229699</v>
      </c>
      <c r="Q18" s="91"/>
      <c r="R18" s="91"/>
      <c r="S18" s="91"/>
      <c r="T18" s="91"/>
      <c r="U18" s="91"/>
      <c r="V18" s="91"/>
      <c r="W18" s="91"/>
      <c r="X18" s="91"/>
    </row>
    <row r="19" spans="1:24" s="2" customFormat="1" ht="15">
      <c r="A19" s="428">
        <v>10</v>
      </c>
      <c r="B19" s="574"/>
      <c r="C19" s="192"/>
      <c r="D19" s="211" t="s">
        <v>543</v>
      </c>
      <c r="E19" s="93"/>
      <c r="F19" s="93"/>
      <c r="G19" s="93"/>
      <c r="H19" s="93"/>
      <c r="I19" s="93"/>
      <c r="J19" s="93"/>
      <c r="K19" s="93"/>
      <c r="L19" s="93"/>
      <c r="M19" s="93">
        <v>151</v>
      </c>
      <c r="N19" s="93"/>
      <c r="O19" s="93"/>
      <c r="P19" s="194">
        <f>SUM(E19:O19)</f>
        <v>151</v>
      </c>
      <c r="Q19" s="93"/>
      <c r="R19" s="93"/>
      <c r="S19" s="93"/>
      <c r="T19" s="93"/>
      <c r="U19" s="93"/>
      <c r="V19" s="93"/>
      <c r="W19" s="93"/>
      <c r="X19" s="93"/>
    </row>
    <row r="20" spans="1:24" s="2" customFormat="1" ht="15">
      <c r="A20" s="428">
        <v>11</v>
      </c>
      <c r="B20" s="574"/>
      <c r="C20" s="192"/>
      <c r="D20" s="193" t="s">
        <v>544</v>
      </c>
      <c r="E20" s="93"/>
      <c r="F20" s="93"/>
      <c r="G20" s="93"/>
      <c r="H20" s="93"/>
      <c r="I20" s="93"/>
      <c r="J20" s="93"/>
      <c r="K20" s="93"/>
      <c r="L20" s="93"/>
      <c r="M20" s="93">
        <v>709</v>
      </c>
      <c r="N20" s="93"/>
      <c r="O20" s="93"/>
      <c r="P20" s="194">
        <f>SUM(E20:O20)</f>
        <v>709</v>
      </c>
      <c r="Q20" s="93"/>
      <c r="R20" s="93"/>
      <c r="S20" s="93"/>
      <c r="T20" s="93"/>
      <c r="U20" s="93"/>
      <c r="V20" s="93"/>
      <c r="W20" s="93"/>
      <c r="X20" s="93"/>
    </row>
    <row r="21" spans="1:24" s="27" customFormat="1" ht="15">
      <c r="A21" s="428">
        <v>12</v>
      </c>
      <c r="B21" s="234"/>
      <c r="C21" s="196"/>
      <c r="D21" s="197" t="s">
        <v>94</v>
      </c>
      <c r="E21" s="198">
        <f aca="true" t="shared" si="1" ref="E21:P21">SUM(E18:E20)</f>
        <v>24126</v>
      </c>
      <c r="F21" s="198">
        <f t="shared" si="1"/>
        <v>0</v>
      </c>
      <c r="G21" s="198">
        <f t="shared" si="1"/>
        <v>0</v>
      </c>
      <c r="H21" s="198">
        <f t="shared" si="1"/>
        <v>2854</v>
      </c>
      <c r="I21" s="198">
        <f t="shared" si="1"/>
        <v>0</v>
      </c>
      <c r="J21" s="198">
        <f t="shared" si="1"/>
        <v>0</v>
      </c>
      <c r="K21" s="198">
        <f t="shared" si="1"/>
        <v>0</v>
      </c>
      <c r="L21" s="198">
        <f t="shared" si="1"/>
        <v>0</v>
      </c>
      <c r="M21" s="198">
        <f t="shared" si="1"/>
        <v>203579</v>
      </c>
      <c r="N21" s="575">
        <f t="shared" si="1"/>
        <v>85912</v>
      </c>
      <c r="O21" s="198">
        <f t="shared" si="1"/>
        <v>0</v>
      </c>
      <c r="P21" s="199">
        <f t="shared" si="1"/>
        <v>230559</v>
      </c>
      <c r="Q21" s="198"/>
      <c r="R21" s="198"/>
      <c r="S21" s="198"/>
      <c r="T21" s="198"/>
      <c r="U21" s="198"/>
      <c r="V21" s="198"/>
      <c r="W21" s="198"/>
      <c r="X21" s="198"/>
    </row>
    <row r="22" spans="1:24" s="112" customFormat="1" ht="21.75" customHeight="1">
      <c r="A22" s="428">
        <v>13</v>
      </c>
      <c r="B22" s="557"/>
      <c r="C22" s="116">
        <v>3</v>
      </c>
      <c r="D22" s="117" t="s">
        <v>90</v>
      </c>
      <c r="E22" s="92"/>
      <c r="F22" s="92"/>
      <c r="G22" s="92"/>
      <c r="H22" s="92"/>
      <c r="I22" s="92"/>
      <c r="J22" s="92"/>
      <c r="K22" s="92"/>
      <c r="L22" s="92"/>
      <c r="M22" s="92"/>
      <c r="N22" s="94"/>
      <c r="O22" s="92"/>
      <c r="P22" s="118"/>
      <c r="Q22" s="92"/>
      <c r="R22" s="92"/>
      <c r="S22" s="92"/>
      <c r="T22" s="92"/>
      <c r="U22" s="92"/>
      <c r="V22" s="92"/>
      <c r="W22" s="92"/>
      <c r="X22" s="92"/>
    </row>
    <row r="23" spans="1:24" ht="15">
      <c r="A23" s="428">
        <v>14</v>
      </c>
      <c r="B23" s="573"/>
      <c r="C23" s="188" t="s">
        <v>963</v>
      </c>
      <c r="D23" s="189" t="s">
        <v>94</v>
      </c>
      <c r="E23" s="91">
        <v>30151</v>
      </c>
      <c r="F23" s="91"/>
      <c r="G23" s="91"/>
      <c r="H23" s="91">
        <v>2642</v>
      </c>
      <c r="I23" s="91"/>
      <c r="J23" s="91"/>
      <c r="K23" s="91"/>
      <c r="L23" s="91"/>
      <c r="M23" s="91">
        <v>225341</v>
      </c>
      <c r="N23" s="93">
        <v>96748</v>
      </c>
      <c r="O23" s="91"/>
      <c r="P23" s="190">
        <f>SUM(E23:M23)</f>
        <v>258134</v>
      </c>
      <c r="Q23" s="91"/>
      <c r="R23" s="91"/>
      <c r="S23" s="91"/>
      <c r="T23" s="91"/>
      <c r="U23" s="91"/>
      <c r="V23" s="91"/>
      <c r="W23" s="91"/>
      <c r="X23" s="91"/>
    </row>
    <row r="24" spans="1:24" s="2" customFormat="1" ht="15">
      <c r="A24" s="428">
        <v>15</v>
      </c>
      <c r="B24" s="574"/>
      <c r="C24" s="192"/>
      <c r="D24" s="211" t="s">
        <v>543</v>
      </c>
      <c r="E24" s="93"/>
      <c r="F24" s="93"/>
      <c r="G24" s="93"/>
      <c r="H24" s="93"/>
      <c r="I24" s="93"/>
      <c r="J24" s="93"/>
      <c r="K24" s="93"/>
      <c r="L24" s="93"/>
      <c r="M24" s="93">
        <v>233</v>
      </c>
      <c r="N24" s="93"/>
      <c r="O24" s="93"/>
      <c r="P24" s="194">
        <f>SUM(E24:O24)</f>
        <v>233</v>
      </c>
      <c r="Q24" s="93"/>
      <c r="R24" s="93"/>
      <c r="S24" s="93"/>
      <c r="T24" s="93"/>
      <c r="U24" s="93"/>
      <c r="V24" s="93"/>
      <c r="W24" s="93"/>
      <c r="X24" s="93"/>
    </row>
    <row r="25" spans="1:24" s="2" customFormat="1" ht="15">
      <c r="A25" s="428">
        <v>16</v>
      </c>
      <c r="B25" s="574"/>
      <c r="C25" s="192"/>
      <c r="D25" s="211" t="s">
        <v>544</v>
      </c>
      <c r="E25" s="93"/>
      <c r="F25" s="93"/>
      <c r="G25" s="93"/>
      <c r="H25" s="93"/>
      <c r="I25" s="93"/>
      <c r="J25" s="93"/>
      <c r="K25" s="93"/>
      <c r="L25" s="93"/>
      <c r="M25" s="93">
        <v>5324</v>
      </c>
      <c r="N25" s="93"/>
      <c r="O25" s="93"/>
      <c r="P25" s="194">
        <f>SUM(E25:O25)</f>
        <v>5324</v>
      </c>
      <c r="Q25" s="93"/>
      <c r="R25" s="93"/>
      <c r="S25" s="93"/>
      <c r="T25" s="93"/>
      <c r="U25" s="93"/>
      <c r="V25" s="93"/>
      <c r="W25" s="93"/>
      <c r="X25" s="93"/>
    </row>
    <row r="26" spans="1:24" s="2" customFormat="1" ht="15">
      <c r="A26" s="428">
        <v>17</v>
      </c>
      <c r="B26" s="574"/>
      <c r="C26" s="192"/>
      <c r="D26" s="211" t="s">
        <v>546</v>
      </c>
      <c r="E26" s="93">
        <v>-961</v>
      </c>
      <c r="F26" s="93"/>
      <c r="G26" s="93">
        <v>100</v>
      </c>
      <c r="H26" s="93"/>
      <c r="I26" s="93"/>
      <c r="J26" s="93"/>
      <c r="K26" s="93"/>
      <c r="L26" s="93"/>
      <c r="M26" s="93"/>
      <c r="N26" s="93"/>
      <c r="O26" s="93"/>
      <c r="P26" s="194">
        <f>SUM(E26:O26)</f>
        <v>-861</v>
      </c>
      <c r="Q26" s="93"/>
      <c r="R26" s="93"/>
      <c r="S26" s="93"/>
      <c r="T26" s="93"/>
      <c r="U26" s="93"/>
      <c r="V26" s="93"/>
      <c r="W26" s="93"/>
      <c r="X26" s="93"/>
    </row>
    <row r="27" spans="1:24" s="27" customFormat="1" ht="15">
      <c r="A27" s="428">
        <v>18</v>
      </c>
      <c r="B27" s="234"/>
      <c r="C27" s="196"/>
      <c r="D27" s="197" t="s">
        <v>94</v>
      </c>
      <c r="E27" s="198">
        <f aca="true" t="shared" si="2" ref="E27:P27">SUM(E23:E26)</f>
        <v>29190</v>
      </c>
      <c r="F27" s="198">
        <f t="shared" si="2"/>
        <v>0</v>
      </c>
      <c r="G27" s="198">
        <f t="shared" si="2"/>
        <v>100</v>
      </c>
      <c r="H27" s="198">
        <f t="shared" si="2"/>
        <v>2642</v>
      </c>
      <c r="I27" s="198">
        <f t="shared" si="2"/>
        <v>0</v>
      </c>
      <c r="J27" s="198">
        <f t="shared" si="2"/>
        <v>0</v>
      </c>
      <c r="K27" s="198">
        <f t="shared" si="2"/>
        <v>0</v>
      </c>
      <c r="L27" s="198">
        <f t="shared" si="2"/>
        <v>0</v>
      </c>
      <c r="M27" s="198">
        <f t="shared" si="2"/>
        <v>230898</v>
      </c>
      <c r="N27" s="198">
        <f t="shared" si="2"/>
        <v>96748</v>
      </c>
      <c r="O27" s="198">
        <f t="shared" si="2"/>
        <v>0</v>
      </c>
      <c r="P27" s="199">
        <f t="shared" si="2"/>
        <v>262830</v>
      </c>
      <c r="Q27" s="198"/>
      <c r="R27" s="198"/>
      <c r="S27" s="198"/>
      <c r="T27" s="198"/>
      <c r="U27" s="198"/>
      <c r="V27" s="198"/>
      <c r="W27" s="198"/>
      <c r="X27" s="198"/>
    </row>
    <row r="28" spans="1:24" s="112" customFormat="1" ht="21.75" customHeight="1">
      <c r="A28" s="428">
        <v>19</v>
      </c>
      <c r="B28" s="557"/>
      <c r="C28" s="116">
        <v>4</v>
      </c>
      <c r="D28" s="117" t="s">
        <v>91</v>
      </c>
      <c r="E28" s="92"/>
      <c r="F28" s="92"/>
      <c r="G28" s="92"/>
      <c r="H28" s="92"/>
      <c r="I28" s="92"/>
      <c r="J28" s="92"/>
      <c r="K28" s="92"/>
      <c r="L28" s="92"/>
      <c r="M28" s="92"/>
      <c r="N28" s="94"/>
      <c r="O28" s="92"/>
      <c r="P28" s="118"/>
      <c r="Q28" s="92"/>
      <c r="R28" s="92"/>
      <c r="S28" s="92"/>
      <c r="T28" s="92"/>
      <c r="U28" s="92"/>
      <c r="V28" s="92"/>
      <c r="W28" s="92"/>
      <c r="X28" s="92"/>
    </row>
    <row r="29" spans="1:24" ht="15">
      <c r="A29" s="428">
        <v>20</v>
      </c>
      <c r="B29" s="573"/>
      <c r="C29" s="188" t="s">
        <v>963</v>
      </c>
      <c r="D29" s="189" t="s">
        <v>94</v>
      </c>
      <c r="E29" s="91">
        <v>23723</v>
      </c>
      <c r="F29" s="91"/>
      <c r="G29" s="91">
        <v>150</v>
      </c>
      <c r="H29" s="91">
        <v>6226</v>
      </c>
      <c r="I29" s="91"/>
      <c r="J29" s="91"/>
      <c r="K29" s="91"/>
      <c r="L29" s="91">
        <v>787</v>
      </c>
      <c r="M29" s="91">
        <v>170053</v>
      </c>
      <c r="N29" s="93">
        <v>81205</v>
      </c>
      <c r="O29" s="91"/>
      <c r="P29" s="190">
        <f>SUM(E29:M29)</f>
        <v>200939</v>
      </c>
      <c r="Q29" s="91"/>
      <c r="R29" s="91"/>
      <c r="S29" s="91"/>
      <c r="T29" s="91"/>
      <c r="U29" s="91"/>
      <c r="V29" s="91"/>
      <c r="W29" s="91"/>
      <c r="X29" s="91"/>
    </row>
    <row r="30" spans="1:24" s="2" customFormat="1" ht="15">
      <c r="A30" s="428">
        <v>21</v>
      </c>
      <c r="B30" s="574"/>
      <c r="C30" s="192"/>
      <c r="D30" s="211" t="s">
        <v>543</v>
      </c>
      <c r="E30" s="93"/>
      <c r="F30" s="93"/>
      <c r="G30" s="93"/>
      <c r="H30" s="93"/>
      <c r="I30" s="93"/>
      <c r="J30" s="93"/>
      <c r="K30" s="93"/>
      <c r="L30" s="93"/>
      <c r="M30" s="93">
        <v>199</v>
      </c>
      <c r="N30" s="93"/>
      <c r="O30" s="93"/>
      <c r="P30" s="194">
        <f>SUM(E30:O30)</f>
        <v>199</v>
      </c>
      <c r="Q30" s="93"/>
      <c r="R30" s="93"/>
      <c r="S30" s="93"/>
      <c r="T30" s="93"/>
      <c r="U30" s="93"/>
      <c r="V30" s="93"/>
      <c r="W30" s="93"/>
      <c r="X30" s="93"/>
    </row>
    <row r="31" spans="1:24" s="2" customFormat="1" ht="15">
      <c r="A31" s="428">
        <v>22</v>
      </c>
      <c r="B31" s="574"/>
      <c r="C31" s="192"/>
      <c r="D31" s="211" t="s">
        <v>544</v>
      </c>
      <c r="E31" s="93"/>
      <c r="F31" s="93"/>
      <c r="G31" s="93"/>
      <c r="H31" s="93"/>
      <c r="I31" s="93"/>
      <c r="J31" s="93"/>
      <c r="K31" s="93"/>
      <c r="L31" s="93"/>
      <c r="M31" s="93">
        <v>2908</v>
      </c>
      <c r="N31" s="93"/>
      <c r="O31" s="93"/>
      <c r="P31" s="194">
        <f>SUM(E31:O31)</f>
        <v>2908</v>
      </c>
      <c r="Q31" s="93"/>
      <c r="R31" s="93"/>
      <c r="S31" s="93"/>
      <c r="T31" s="93"/>
      <c r="U31" s="93"/>
      <c r="V31" s="93"/>
      <c r="W31" s="93"/>
      <c r="X31" s="93"/>
    </row>
    <row r="32" spans="1:24" s="27" customFormat="1" ht="15">
      <c r="A32" s="428">
        <v>23</v>
      </c>
      <c r="B32" s="234"/>
      <c r="C32" s="196"/>
      <c r="D32" s="197" t="s">
        <v>94</v>
      </c>
      <c r="E32" s="198">
        <f aca="true" t="shared" si="3" ref="E32:P32">SUM(E29:E31)</f>
        <v>23723</v>
      </c>
      <c r="F32" s="198">
        <f t="shared" si="3"/>
        <v>0</v>
      </c>
      <c r="G32" s="198">
        <f t="shared" si="3"/>
        <v>150</v>
      </c>
      <c r="H32" s="198">
        <f t="shared" si="3"/>
        <v>6226</v>
      </c>
      <c r="I32" s="198">
        <f t="shared" si="3"/>
        <v>0</v>
      </c>
      <c r="J32" s="198">
        <f t="shared" si="3"/>
        <v>0</v>
      </c>
      <c r="K32" s="198">
        <f t="shared" si="3"/>
        <v>0</v>
      </c>
      <c r="L32" s="198">
        <f t="shared" si="3"/>
        <v>787</v>
      </c>
      <c r="M32" s="198">
        <f t="shared" si="3"/>
        <v>173160</v>
      </c>
      <c r="N32" s="198">
        <f t="shared" si="3"/>
        <v>81205</v>
      </c>
      <c r="O32" s="198">
        <f t="shared" si="3"/>
        <v>0</v>
      </c>
      <c r="P32" s="199">
        <f t="shared" si="3"/>
        <v>204046</v>
      </c>
      <c r="Q32" s="198"/>
      <c r="R32" s="198"/>
      <c r="S32" s="198"/>
      <c r="T32" s="198"/>
      <c r="U32" s="198"/>
      <c r="V32" s="198"/>
      <c r="W32" s="198"/>
      <c r="X32" s="198"/>
    </row>
    <row r="33" spans="1:24" s="112" customFormat="1" ht="24.75" customHeight="1">
      <c r="A33" s="428">
        <v>24</v>
      </c>
      <c r="B33" s="557"/>
      <c r="C33" s="116">
        <v>5</v>
      </c>
      <c r="D33" s="117" t="s">
        <v>92</v>
      </c>
      <c r="E33" s="92"/>
      <c r="F33" s="92"/>
      <c r="G33" s="92"/>
      <c r="H33" s="92"/>
      <c r="I33" s="92"/>
      <c r="J33" s="92"/>
      <c r="K33" s="92"/>
      <c r="L33" s="92"/>
      <c r="M33" s="92"/>
      <c r="N33" s="94"/>
      <c r="O33" s="92"/>
      <c r="P33" s="118"/>
      <c r="Q33" s="92"/>
      <c r="R33" s="92"/>
      <c r="S33" s="92"/>
      <c r="T33" s="92"/>
      <c r="U33" s="92"/>
      <c r="V33" s="92"/>
      <c r="W33" s="92"/>
      <c r="X33" s="92"/>
    </row>
    <row r="34" spans="1:24" ht="15">
      <c r="A34" s="428">
        <v>25</v>
      </c>
      <c r="B34" s="573"/>
      <c r="C34" s="188"/>
      <c r="D34" s="189" t="s">
        <v>94</v>
      </c>
      <c r="E34" s="91">
        <v>29814</v>
      </c>
      <c r="F34" s="91"/>
      <c r="G34" s="91"/>
      <c r="H34" s="91">
        <v>8419</v>
      </c>
      <c r="I34" s="91"/>
      <c r="J34" s="91"/>
      <c r="K34" s="91"/>
      <c r="L34" s="91"/>
      <c r="M34" s="91">
        <v>188641</v>
      </c>
      <c r="N34" s="93">
        <v>85929</v>
      </c>
      <c r="O34" s="91"/>
      <c r="P34" s="190">
        <f>SUM(E34:M34)</f>
        <v>226874</v>
      </c>
      <c r="Q34" s="91"/>
      <c r="R34" s="91"/>
      <c r="S34" s="91"/>
      <c r="T34" s="91"/>
      <c r="U34" s="91"/>
      <c r="V34" s="91"/>
      <c r="W34" s="91"/>
      <c r="X34" s="91"/>
    </row>
    <row r="35" spans="1:24" s="2" customFormat="1" ht="15">
      <c r="A35" s="428">
        <v>26</v>
      </c>
      <c r="B35" s="574"/>
      <c r="C35" s="192"/>
      <c r="D35" s="211" t="s">
        <v>543</v>
      </c>
      <c r="E35" s="93"/>
      <c r="F35" s="93"/>
      <c r="G35" s="93"/>
      <c r="H35" s="93"/>
      <c r="I35" s="93"/>
      <c r="J35" s="93"/>
      <c r="K35" s="93"/>
      <c r="L35" s="93"/>
      <c r="M35" s="93">
        <v>202</v>
      </c>
      <c r="N35" s="93"/>
      <c r="O35" s="93"/>
      <c r="P35" s="194">
        <f>SUM(E35:O35)</f>
        <v>202</v>
      </c>
      <c r="Q35" s="93"/>
      <c r="R35" s="93"/>
      <c r="S35" s="93"/>
      <c r="T35" s="93"/>
      <c r="U35" s="93"/>
      <c r="V35" s="93"/>
      <c r="W35" s="93"/>
      <c r="X35" s="93"/>
    </row>
    <row r="36" spans="1:24" s="2" customFormat="1" ht="15">
      <c r="A36" s="428">
        <v>27</v>
      </c>
      <c r="B36" s="574"/>
      <c r="C36" s="192"/>
      <c r="D36" s="193" t="s">
        <v>544</v>
      </c>
      <c r="E36" s="93"/>
      <c r="F36" s="93"/>
      <c r="G36" s="93"/>
      <c r="H36" s="93"/>
      <c r="I36" s="93"/>
      <c r="J36" s="93"/>
      <c r="K36" s="93"/>
      <c r="L36" s="93"/>
      <c r="M36" s="93">
        <v>1495</v>
      </c>
      <c r="N36" s="93"/>
      <c r="O36" s="93"/>
      <c r="P36" s="194">
        <f>SUM(E36:O36)</f>
        <v>1495</v>
      </c>
      <c r="Q36" s="93"/>
      <c r="R36" s="93"/>
      <c r="S36" s="93"/>
      <c r="T36" s="93"/>
      <c r="U36" s="93"/>
      <c r="V36" s="93"/>
      <c r="W36" s="93"/>
      <c r="X36" s="93"/>
    </row>
    <row r="37" spans="1:24" s="27" customFormat="1" ht="15">
      <c r="A37" s="428">
        <v>28</v>
      </c>
      <c r="B37" s="234"/>
      <c r="C37" s="196"/>
      <c r="D37" s="197" t="s">
        <v>94</v>
      </c>
      <c r="E37" s="198">
        <f aca="true" t="shared" si="4" ref="E37:P37">SUM(E34:E36)</f>
        <v>29814</v>
      </c>
      <c r="F37" s="198">
        <f t="shared" si="4"/>
        <v>0</v>
      </c>
      <c r="G37" s="198">
        <f t="shared" si="4"/>
        <v>0</v>
      </c>
      <c r="H37" s="198">
        <f t="shared" si="4"/>
        <v>8419</v>
      </c>
      <c r="I37" s="198">
        <f t="shared" si="4"/>
        <v>0</v>
      </c>
      <c r="J37" s="198">
        <f t="shared" si="4"/>
        <v>0</v>
      </c>
      <c r="K37" s="198">
        <f t="shared" si="4"/>
        <v>0</v>
      </c>
      <c r="L37" s="198">
        <f t="shared" si="4"/>
        <v>0</v>
      </c>
      <c r="M37" s="198">
        <f t="shared" si="4"/>
        <v>190338</v>
      </c>
      <c r="N37" s="198">
        <f t="shared" si="4"/>
        <v>85929</v>
      </c>
      <c r="O37" s="198">
        <f t="shared" si="4"/>
        <v>0</v>
      </c>
      <c r="P37" s="199">
        <f t="shared" si="4"/>
        <v>228571</v>
      </c>
      <c r="Q37" s="198"/>
      <c r="R37" s="198"/>
      <c r="S37" s="198"/>
      <c r="T37" s="198"/>
      <c r="U37" s="198"/>
      <c r="V37" s="198"/>
      <c r="W37" s="198"/>
      <c r="X37" s="198"/>
    </row>
    <row r="38" spans="1:24" s="112" customFormat="1" ht="21.75" customHeight="1">
      <c r="A38" s="428">
        <v>29</v>
      </c>
      <c r="B38" s="557"/>
      <c r="C38" s="116">
        <v>6</v>
      </c>
      <c r="D38" s="117" t="s">
        <v>93</v>
      </c>
      <c r="E38" s="92"/>
      <c r="F38" s="92"/>
      <c r="G38" s="92"/>
      <c r="H38" s="92"/>
      <c r="I38" s="92"/>
      <c r="J38" s="92"/>
      <c r="K38" s="92"/>
      <c r="L38" s="92"/>
      <c r="M38" s="92"/>
      <c r="N38" s="94"/>
      <c r="O38" s="92"/>
      <c r="P38" s="118"/>
      <c r="Q38" s="92"/>
      <c r="R38" s="92"/>
      <c r="S38" s="92"/>
      <c r="T38" s="92"/>
      <c r="U38" s="92"/>
      <c r="V38" s="92"/>
      <c r="W38" s="92"/>
      <c r="X38" s="92"/>
    </row>
    <row r="39" spans="1:24" ht="15">
      <c r="A39" s="428">
        <v>30</v>
      </c>
      <c r="B39" s="573"/>
      <c r="C39" s="188"/>
      <c r="D39" s="189" t="s">
        <v>94</v>
      </c>
      <c r="E39" s="91">
        <v>11444</v>
      </c>
      <c r="F39" s="91"/>
      <c r="G39" s="91"/>
      <c r="H39" s="91">
        <v>3204</v>
      </c>
      <c r="I39" s="91"/>
      <c r="J39" s="91"/>
      <c r="K39" s="91"/>
      <c r="L39" s="91"/>
      <c r="M39" s="91">
        <v>88714</v>
      </c>
      <c r="N39" s="93">
        <v>30906</v>
      </c>
      <c r="O39" s="91"/>
      <c r="P39" s="190">
        <f>SUM(E39:M39)</f>
        <v>103362</v>
      </c>
      <c r="Q39" s="91"/>
      <c r="R39" s="91"/>
      <c r="S39" s="91"/>
      <c r="T39" s="91"/>
      <c r="U39" s="91"/>
      <c r="V39" s="91"/>
      <c r="W39" s="91"/>
      <c r="X39" s="91"/>
    </row>
    <row r="40" spans="1:24" s="2" customFormat="1" ht="15">
      <c r="A40" s="428">
        <v>31</v>
      </c>
      <c r="B40" s="574"/>
      <c r="C40" s="192"/>
      <c r="D40" s="211" t="s">
        <v>543</v>
      </c>
      <c r="E40" s="93"/>
      <c r="F40" s="93"/>
      <c r="G40" s="93"/>
      <c r="H40" s="93"/>
      <c r="I40" s="93"/>
      <c r="J40" s="93"/>
      <c r="K40" s="93"/>
      <c r="L40" s="93"/>
      <c r="M40" s="93">
        <v>44</v>
      </c>
      <c r="N40" s="93"/>
      <c r="O40" s="93"/>
      <c r="P40" s="194">
        <f>SUM(E40:O40)</f>
        <v>44</v>
      </c>
      <c r="Q40" s="93"/>
      <c r="R40" s="93"/>
      <c r="S40" s="93"/>
      <c r="T40" s="93"/>
      <c r="U40" s="93"/>
      <c r="V40" s="93"/>
      <c r="W40" s="93"/>
      <c r="X40" s="93"/>
    </row>
    <row r="41" spans="1:24" s="203" customFormat="1" ht="24.75" customHeight="1">
      <c r="A41" s="446">
        <v>32</v>
      </c>
      <c r="B41" s="234"/>
      <c r="C41" s="196"/>
      <c r="D41" s="200" t="s">
        <v>94</v>
      </c>
      <c r="E41" s="278">
        <f aca="true" t="shared" si="5" ref="E41:P41">SUM(E39:E40)</f>
        <v>11444</v>
      </c>
      <c r="F41" s="278">
        <f t="shared" si="5"/>
        <v>0</v>
      </c>
      <c r="G41" s="278">
        <f t="shared" si="5"/>
        <v>0</v>
      </c>
      <c r="H41" s="278">
        <f t="shared" si="5"/>
        <v>3204</v>
      </c>
      <c r="I41" s="278">
        <f t="shared" si="5"/>
        <v>0</v>
      </c>
      <c r="J41" s="278">
        <f t="shared" si="5"/>
        <v>0</v>
      </c>
      <c r="K41" s="278">
        <f t="shared" si="5"/>
        <v>0</v>
      </c>
      <c r="L41" s="278">
        <f t="shared" si="5"/>
        <v>0</v>
      </c>
      <c r="M41" s="278">
        <f t="shared" si="5"/>
        <v>88758</v>
      </c>
      <c r="N41" s="278">
        <f t="shared" si="5"/>
        <v>30906</v>
      </c>
      <c r="O41" s="278">
        <f t="shared" si="5"/>
        <v>0</v>
      </c>
      <c r="P41" s="279">
        <f t="shared" si="5"/>
        <v>103406</v>
      </c>
      <c r="Q41" s="201"/>
      <c r="R41" s="201"/>
      <c r="S41" s="201"/>
      <c r="T41" s="201"/>
      <c r="U41" s="201"/>
      <c r="V41" s="201"/>
      <c r="W41" s="201"/>
      <c r="X41" s="201"/>
    </row>
    <row r="42" spans="1:24" s="206" customFormat="1" ht="19.5" customHeight="1">
      <c r="A42" s="428">
        <v>33</v>
      </c>
      <c r="B42" s="576"/>
      <c r="C42" s="217"/>
      <c r="D42" s="109" t="s">
        <v>906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577"/>
      <c r="Q42" s="207"/>
      <c r="R42" s="207"/>
      <c r="S42" s="207"/>
      <c r="T42" s="207"/>
      <c r="U42" s="207"/>
      <c r="V42" s="207"/>
      <c r="W42" s="207"/>
      <c r="X42" s="207"/>
    </row>
    <row r="43" spans="1:24" s="582" customFormat="1" ht="19.5" customHeight="1">
      <c r="A43" s="428">
        <v>34</v>
      </c>
      <c r="B43" s="578"/>
      <c r="C43" s="568"/>
      <c r="D43" s="579" t="s">
        <v>94</v>
      </c>
      <c r="E43" s="580">
        <f aca="true" t="shared" si="6" ref="E43:P43">SUM(E39,E34,E29,E23,E18,E12)</f>
        <v>131313</v>
      </c>
      <c r="F43" s="580">
        <f t="shared" si="6"/>
        <v>1839</v>
      </c>
      <c r="G43" s="580">
        <f t="shared" si="6"/>
        <v>150</v>
      </c>
      <c r="H43" s="580">
        <f t="shared" si="6"/>
        <v>26770</v>
      </c>
      <c r="I43" s="580">
        <f t="shared" si="6"/>
        <v>0</v>
      </c>
      <c r="J43" s="580">
        <f t="shared" si="6"/>
        <v>750</v>
      </c>
      <c r="K43" s="580">
        <f t="shared" si="6"/>
        <v>0</v>
      </c>
      <c r="L43" s="580">
        <f t="shared" si="6"/>
        <v>787</v>
      </c>
      <c r="M43" s="580">
        <f t="shared" si="6"/>
        <v>993169</v>
      </c>
      <c r="N43" s="445">
        <f t="shared" si="6"/>
        <v>429107</v>
      </c>
      <c r="O43" s="445">
        <f t="shared" si="6"/>
        <v>0</v>
      </c>
      <c r="P43" s="581">
        <f t="shared" si="6"/>
        <v>1154778</v>
      </c>
      <c r="Q43" s="580"/>
      <c r="R43" s="580"/>
      <c r="S43" s="580"/>
      <c r="T43" s="580"/>
      <c r="U43" s="580"/>
      <c r="V43" s="580"/>
      <c r="W43" s="580"/>
      <c r="X43" s="580"/>
    </row>
    <row r="44" spans="1:24" s="206" customFormat="1" ht="19.5" customHeight="1">
      <c r="A44" s="428">
        <v>35</v>
      </c>
      <c r="B44" s="576"/>
      <c r="C44" s="218"/>
      <c r="D44" s="444" t="s">
        <v>585</v>
      </c>
      <c r="E44" s="207">
        <f>SUM(E40:E40,E35:E35,E30:E30,E24:E24,E19:E19,E13:E13)+E36+E31+E25+E20+E26+E14+E15</f>
        <v>-550</v>
      </c>
      <c r="F44" s="207">
        <f aca="true" t="shared" si="7" ref="F44:P44">SUM(F40:F40,F35:F35,F30:F30,F24:F24,F19:F19,F13:F13)+F36+F31+F25+F20+F26+F14+F15</f>
        <v>0</v>
      </c>
      <c r="G44" s="207">
        <f t="shared" si="7"/>
        <v>100</v>
      </c>
      <c r="H44" s="207">
        <f t="shared" si="7"/>
        <v>0</v>
      </c>
      <c r="I44" s="207">
        <f t="shared" si="7"/>
        <v>0</v>
      </c>
      <c r="J44" s="207">
        <f t="shared" si="7"/>
        <v>0</v>
      </c>
      <c r="K44" s="207">
        <f t="shared" si="7"/>
        <v>0</v>
      </c>
      <c r="L44" s="207">
        <f t="shared" si="7"/>
        <v>0</v>
      </c>
      <c r="M44" s="207">
        <f t="shared" si="7"/>
        <v>13597</v>
      </c>
      <c r="N44" s="207">
        <f t="shared" si="7"/>
        <v>0</v>
      </c>
      <c r="O44" s="207">
        <f t="shared" si="7"/>
        <v>0</v>
      </c>
      <c r="P44" s="220">
        <f t="shared" si="7"/>
        <v>13147</v>
      </c>
      <c r="Q44" s="207"/>
      <c r="R44" s="207"/>
      <c r="S44" s="207"/>
      <c r="T44" s="207"/>
      <c r="U44" s="207"/>
      <c r="V44" s="207"/>
      <c r="W44" s="207"/>
      <c r="X44" s="207"/>
    </row>
    <row r="45" spans="1:24" s="250" customFormat="1" ht="19.5" customHeight="1">
      <c r="A45" s="428">
        <v>36</v>
      </c>
      <c r="B45" s="228"/>
      <c r="C45" s="583"/>
      <c r="D45" s="213" t="s">
        <v>94</v>
      </c>
      <c r="E45" s="214">
        <f aca="true" t="shared" si="8" ref="E45:P45">SUM(E43:E44)</f>
        <v>130763</v>
      </c>
      <c r="F45" s="214">
        <f t="shared" si="8"/>
        <v>1839</v>
      </c>
      <c r="G45" s="214">
        <f t="shared" si="8"/>
        <v>250</v>
      </c>
      <c r="H45" s="214">
        <f t="shared" si="8"/>
        <v>26770</v>
      </c>
      <c r="I45" s="214">
        <f t="shared" si="8"/>
        <v>0</v>
      </c>
      <c r="J45" s="214">
        <f t="shared" si="8"/>
        <v>750</v>
      </c>
      <c r="K45" s="214">
        <f t="shared" si="8"/>
        <v>0</v>
      </c>
      <c r="L45" s="214">
        <f t="shared" si="8"/>
        <v>787</v>
      </c>
      <c r="M45" s="214">
        <f t="shared" si="8"/>
        <v>1006766</v>
      </c>
      <c r="N45" s="584">
        <f t="shared" si="8"/>
        <v>429107</v>
      </c>
      <c r="O45" s="214">
        <f t="shared" si="8"/>
        <v>0</v>
      </c>
      <c r="P45" s="215">
        <f t="shared" si="8"/>
        <v>1167925</v>
      </c>
      <c r="Q45" s="229"/>
      <c r="R45" s="229"/>
      <c r="S45" s="229"/>
      <c r="T45" s="229"/>
      <c r="U45" s="229"/>
      <c r="V45" s="229"/>
      <c r="W45" s="229"/>
      <c r="X45" s="229"/>
    </row>
    <row r="46" spans="1:24" s="112" customFormat="1" ht="24.75" customHeight="1">
      <c r="A46" s="428">
        <v>37</v>
      </c>
      <c r="B46" s="557"/>
      <c r="C46" s="116">
        <v>7</v>
      </c>
      <c r="D46" s="117" t="s">
        <v>32</v>
      </c>
      <c r="E46" s="92"/>
      <c r="F46" s="92"/>
      <c r="G46" s="92"/>
      <c r="H46" s="92"/>
      <c r="I46" s="92"/>
      <c r="J46" s="92"/>
      <c r="K46" s="92"/>
      <c r="L46" s="92"/>
      <c r="M46" s="92"/>
      <c r="N46" s="94"/>
      <c r="O46" s="92"/>
      <c r="P46" s="118"/>
      <c r="Q46" s="92"/>
      <c r="R46" s="92"/>
      <c r="S46" s="92"/>
      <c r="T46" s="92"/>
      <c r="U46" s="92"/>
      <c r="V46" s="92"/>
      <c r="W46" s="92"/>
      <c r="X46" s="92"/>
    </row>
    <row r="47" spans="1:24" s="112" customFormat="1" ht="15">
      <c r="A47" s="428">
        <v>38</v>
      </c>
      <c r="B47" s="557"/>
      <c r="C47" s="116"/>
      <c r="D47" s="117" t="s">
        <v>94</v>
      </c>
      <c r="E47" s="92">
        <v>23675</v>
      </c>
      <c r="F47" s="92">
        <v>618</v>
      </c>
      <c r="G47" s="92"/>
      <c r="H47" s="92">
        <v>10838</v>
      </c>
      <c r="I47" s="92"/>
      <c r="J47" s="92"/>
      <c r="K47" s="92"/>
      <c r="L47" s="92"/>
      <c r="M47" s="92">
        <v>156077</v>
      </c>
      <c r="N47" s="94">
        <v>81144</v>
      </c>
      <c r="O47" s="92"/>
      <c r="P47" s="118">
        <f>SUM(E47:M47)</f>
        <v>191208</v>
      </c>
      <c r="Q47" s="92"/>
      <c r="R47" s="92"/>
      <c r="S47" s="92"/>
      <c r="T47" s="92"/>
      <c r="U47" s="92"/>
      <c r="V47" s="92"/>
      <c r="W47" s="92"/>
      <c r="X47" s="92"/>
    </row>
    <row r="48" spans="1:24" s="113" customFormat="1" ht="15">
      <c r="A48" s="428">
        <v>39</v>
      </c>
      <c r="B48" s="585"/>
      <c r="C48" s="114"/>
      <c r="D48" s="115" t="s">
        <v>543</v>
      </c>
      <c r="E48" s="94"/>
      <c r="F48" s="94"/>
      <c r="G48" s="94"/>
      <c r="H48" s="94"/>
      <c r="I48" s="94"/>
      <c r="J48" s="94"/>
      <c r="K48" s="94"/>
      <c r="L48" s="94"/>
      <c r="M48" s="94">
        <v>185</v>
      </c>
      <c r="N48" s="94"/>
      <c r="O48" s="94"/>
      <c r="P48" s="119">
        <f>SUM(E48:O48)</f>
        <v>185</v>
      </c>
      <c r="Q48" s="94"/>
      <c r="R48" s="94"/>
      <c r="S48" s="94"/>
      <c r="T48" s="94"/>
      <c r="U48" s="94"/>
      <c r="V48" s="94"/>
      <c r="W48" s="94"/>
      <c r="X48" s="94"/>
    </row>
    <row r="49" spans="1:24" s="113" customFormat="1" ht="15">
      <c r="A49" s="428">
        <v>40</v>
      </c>
      <c r="B49" s="585"/>
      <c r="C49" s="114"/>
      <c r="D49" s="115" t="s">
        <v>544</v>
      </c>
      <c r="E49" s="94"/>
      <c r="F49" s="94"/>
      <c r="G49" s="94"/>
      <c r="H49" s="94"/>
      <c r="I49" s="94"/>
      <c r="J49" s="94"/>
      <c r="K49" s="94"/>
      <c r="L49" s="94"/>
      <c r="M49" s="94">
        <v>1138</v>
      </c>
      <c r="N49" s="94"/>
      <c r="O49" s="94"/>
      <c r="P49" s="119">
        <f>SUM(E49:O49)</f>
        <v>1138</v>
      </c>
      <c r="Q49" s="94"/>
      <c r="R49" s="94"/>
      <c r="S49" s="94"/>
      <c r="T49" s="94"/>
      <c r="U49" s="94"/>
      <c r="V49" s="94"/>
      <c r="W49" s="94"/>
      <c r="X49" s="94"/>
    </row>
    <row r="50" spans="1:24" s="123" customFormat="1" ht="15">
      <c r="A50" s="428">
        <v>41</v>
      </c>
      <c r="B50" s="120"/>
      <c r="C50" s="121"/>
      <c r="D50" s="122" t="s">
        <v>94</v>
      </c>
      <c r="E50" s="110">
        <f aca="true" t="shared" si="9" ref="E50:P50">SUM(E47:E49)</f>
        <v>23675</v>
      </c>
      <c r="F50" s="110">
        <f t="shared" si="9"/>
        <v>618</v>
      </c>
      <c r="G50" s="110">
        <f t="shared" si="9"/>
        <v>0</v>
      </c>
      <c r="H50" s="110">
        <f t="shared" si="9"/>
        <v>10838</v>
      </c>
      <c r="I50" s="110">
        <f t="shared" si="9"/>
        <v>0</v>
      </c>
      <c r="J50" s="110">
        <f t="shared" si="9"/>
        <v>0</v>
      </c>
      <c r="K50" s="110">
        <f t="shared" si="9"/>
        <v>0</v>
      </c>
      <c r="L50" s="110">
        <f t="shared" si="9"/>
        <v>0</v>
      </c>
      <c r="M50" s="110">
        <f t="shared" si="9"/>
        <v>157400</v>
      </c>
      <c r="N50" s="110">
        <f t="shared" si="9"/>
        <v>81144</v>
      </c>
      <c r="O50" s="110">
        <f t="shared" si="9"/>
        <v>0</v>
      </c>
      <c r="P50" s="176">
        <f t="shared" si="9"/>
        <v>192531</v>
      </c>
      <c r="Q50" s="110"/>
      <c r="R50" s="110"/>
      <c r="S50" s="110"/>
      <c r="T50" s="110"/>
      <c r="U50" s="110"/>
      <c r="V50" s="110"/>
      <c r="W50" s="110"/>
      <c r="X50" s="110"/>
    </row>
    <row r="51" spans="1:24" s="112" customFormat="1" ht="27.75" customHeight="1">
      <c r="A51" s="428">
        <v>42</v>
      </c>
      <c r="B51" s="557"/>
      <c r="C51" s="116">
        <v>8</v>
      </c>
      <c r="D51" s="117" t="s">
        <v>782</v>
      </c>
      <c r="E51" s="92"/>
      <c r="F51" s="92"/>
      <c r="G51" s="92"/>
      <c r="H51" s="92"/>
      <c r="I51" s="92"/>
      <c r="J51" s="92"/>
      <c r="K51" s="92"/>
      <c r="L51" s="92"/>
      <c r="M51" s="92"/>
      <c r="N51" s="94"/>
      <c r="O51" s="92"/>
      <c r="P51" s="118"/>
      <c r="Q51" s="92"/>
      <c r="R51" s="92"/>
      <c r="S51" s="92"/>
      <c r="T51" s="92"/>
      <c r="U51" s="92"/>
      <c r="V51" s="92"/>
      <c r="W51" s="92"/>
      <c r="X51" s="92"/>
    </row>
    <row r="52" spans="1:24" s="112" customFormat="1" ht="15">
      <c r="A52" s="428">
        <v>43</v>
      </c>
      <c r="B52" s="557"/>
      <c r="C52" s="116"/>
      <c r="D52" s="117" t="s">
        <v>94</v>
      </c>
      <c r="E52" s="92">
        <v>23541</v>
      </c>
      <c r="F52" s="92">
        <v>459</v>
      </c>
      <c r="G52" s="92">
        <v>1275</v>
      </c>
      <c r="H52" s="92">
        <v>9804</v>
      </c>
      <c r="I52" s="92"/>
      <c r="J52" s="92"/>
      <c r="K52" s="92"/>
      <c r="L52" s="92"/>
      <c r="M52" s="92">
        <v>205120</v>
      </c>
      <c r="N52" s="94">
        <v>74478</v>
      </c>
      <c r="O52" s="92"/>
      <c r="P52" s="118">
        <f>SUM(E52:M52)</f>
        <v>240199</v>
      </c>
      <c r="Q52" s="92"/>
      <c r="R52" s="92"/>
      <c r="S52" s="92"/>
      <c r="T52" s="92"/>
      <c r="U52" s="92"/>
      <c r="V52" s="92"/>
      <c r="W52" s="92"/>
      <c r="X52" s="92"/>
    </row>
    <row r="53" spans="1:24" s="113" customFormat="1" ht="15">
      <c r="A53" s="428">
        <v>44</v>
      </c>
      <c r="B53" s="585"/>
      <c r="C53" s="114"/>
      <c r="D53" s="211" t="s">
        <v>543</v>
      </c>
      <c r="E53" s="94"/>
      <c r="F53" s="94"/>
      <c r="G53" s="94"/>
      <c r="H53" s="94"/>
      <c r="I53" s="94"/>
      <c r="J53" s="94"/>
      <c r="K53" s="94"/>
      <c r="L53" s="94"/>
      <c r="M53" s="94">
        <v>241</v>
      </c>
      <c r="N53" s="94"/>
      <c r="O53" s="94"/>
      <c r="P53" s="119">
        <f>SUM(E53:O53)</f>
        <v>241</v>
      </c>
      <c r="Q53" s="94"/>
      <c r="R53" s="94"/>
      <c r="S53" s="94"/>
      <c r="T53" s="94"/>
      <c r="U53" s="94"/>
      <c r="V53" s="94"/>
      <c r="W53" s="94"/>
      <c r="X53" s="94"/>
    </row>
    <row r="54" spans="1:24" s="113" customFormat="1" ht="15">
      <c r="A54" s="428">
        <v>45</v>
      </c>
      <c r="B54" s="585"/>
      <c r="C54" s="114"/>
      <c r="D54" s="211" t="s">
        <v>544</v>
      </c>
      <c r="E54" s="94"/>
      <c r="F54" s="94"/>
      <c r="G54" s="94"/>
      <c r="H54" s="94"/>
      <c r="I54" s="94"/>
      <c r="J54" s="94"/>
      <c r="K54" s="94"/>
      <c r="L54" s="94"/>
      <c r="M54" s="94">
        <v>-1000</v>
      </c>
      <c r="N54" s="94"/>
      <c r="O54" s="94"/>
      <c r="P54" s="119">
        <f>SUM(E54:O54)</f>
        <v>-1000</v>
      </c>
      <c r="Q54" s="94"/>
      <c r="R54" s="94"/>
      <c r="S54" s="94"/>
      <c r="T54" s="94"/>
      <c r="U54" s="94"/>
      <c r="V54" s="94"/>
      <c r="W54" s="94"/>
      <c r="X54" s="94"/>
    </row>
    <row r="55" spans="1:24" s="123" customFormat="1" ht="15">
      <c r="A55" s="428">
        <v>46</v>
      </c>
      <c r="B55" s="120"/>
      <c r="C55" s="121"/>
      <c r="D55" s="122" t="s">
        <v>94</v>
      </c>
      <c r="E55" s="110">
        <f aca="true" t="shared" si="10" ref="E55:P55">SUM(E52:E54)</f>
        <v>23541</v>
      </c>
      <c r="F55" s="110">
        <f t="shared" si="10"/>
        <v>459</v>
      </c>
      <c r="G55" s="110">
        <f t="shared" si="10"/>
        <v>1275</v>
      </c>
      <c r="H55" s="110">
        <f t="shared" si="10"/>
        <v>9804</v>
      </c>
      <c r="I55" s="110">
        <f t="shared" si="10"/>
        <v>0</v>
      </c>
      <c r="J55" s="110">
        <f t="shared" si="10"/>
        <v>0</v>
      </c>
      <c r="K55" s="110">
        <f t="shared" si="10"/>
        <v>0</v>
      </c>
      <c r="L55" s="110">
        <f t="shared" si="10"/>
        <v>0</v>
      </c>
      <c r="M55" s="110">
        <f t="shared" si="10"/>
        <v>204361</v>
      </c>
      <c r="N55" s="110">
        <f t="shared" si="10"/>
        <v>74478</v>
      </c>
      <c r="O55" s="110">
        <f t="shared" si="10"/>
        <v>0</v>
      </c>
      <c r="P55" s="176">
        <f t="shared" si="10"/>
        <v>239440</v>
      </c>
      <c r="Q55" s="110"/>
      <c r="R55" s="110"/>
      <c r="S55" s="110"/>
      <c r="T55" s="110"/>
      <c r="U55" s="110"/>
      <c r="V55" s="110"/>
      <c r="W55" s="110"/>
      <c r="X55" s="110"/>
    </row>
    <row r="56" spans="1:24" s="112" customFormat="1" ht="27.75" customHeight="1">
      <c r="A56" s="428">
        <v>47</v>
      </c>
      <c r="B56" s="557"/>
      <c r="C56" s="116">
        <v>9</v>
      </c>
      <c r="D56" s="117" t="s">
        <v>804</v>
      </c>
      <c r="E56" s="92"/>
      <c r="F56" s="92"/>
      <c r="G56" s="92"/>
      <c r="H56" s="92"/>
      <c r="I56" s="92"/>
      <c r="J56" s="92"/>
      <c r="K56" s="92"/>
      <c r="L56" s="92"/>
      <c r="M56" s="92"/>
      <c r="N56" s="94"/>
      <c r="O56" s="92"/>
      <c r="P56" s="118"/>
      <c r="Q56" s="92"/>
      <c r="R56" s="92"/>
      <c r="S56" s="92"/>
      <c r="T56" s="92"/>
      <c r="U56" s="92"/>
      <c r="V56" s="92"/>
      <c r="W56" s="92"/>
      <c r="X56" s="92"/>
    </row>
    <row r="57" spans="1:24" s="112" customFormat="1" ht="15">
      <c r="A57" s="428">
        <v>48</v>
      </c>
      <c r="B57" s="557"/>
      <c r="C57" s="116"/>
      <c r="D57" s="117" t="s">
        <v>94</v>
      </c>
      <c r="E57" s="92">
        <v>26780</v>
      </c>
      <c r="F57" s="92">
        <v>9018</v>
      </c>
      <c r="G57" s="92">
        <v>413</v>
      </c>
      <c r="H57" s="92">
        <v>7897</v>
      </c>
      <c r="I57" s="92"/>
      <c r="J57" s="92">
        <v>825</v>
      </c>
      <c r="K57" s="92"/>
      <c r="L57" s="92"/>
      <c r="M57" s="92">
        <v>251474</v>
      </c>
      <c r="N57" s="94">
        <v>103150</v>
      </c>
      <c r="O57" s="92"/>
      <c r="P57" s="118">
        <f>SUM(E57:M57)</f>
        <v>296407</v>
      </c>
      <c r="Q57" s="92"/>
      <c r="R57" s="92"/>
      <c r="S57" s="92"/>
      <c r="T57" s="92"/>
      <c r="U57" s="92"/>
      <c r="V57" s="92"/>
      <c r="W57" s="92"/>
      <c r="X57" s="92"/>
    </row>
    <row r="58" spans="1:24" s="113" customFormat="1" ht="15">
      <c r="A58" s="428">
        <v>49</v>
      </c>
      <c r="B58" s="585"/>
      <c r="C58" s="114"/>
      <c r="D58" s="211" t="s">
        <v>543</v>
      </c>
      <c r="E58" s="94"/>
      <c r="F58" s="94"/>
      <c r="G58" s="94"/>
      <c r="H58" s="94"/>
      <c r="I58" s="94"/>
      <c r="J58" s="94"/>
      <c r="K58" s="94"/>
      <c r="L58" s="94"/>
      <c r="M58" s="94">
        <v>324</v>
      </c>
      <c r="N58" s="94"/>
      <c r="O58" s="94"/>
      <c r="P58" s="119">
        <f>SUM(E58:O58)</f>
        <v>324</v>
      </c>
      <c r="Q58" s="94"/>
      <c r="R58" s="94"/>
      <c r="S58" s="94"/>
      <c r="T58" s="94"/>
      <c r="U58" s="94"/>
      <c r="V58" s="94"/>
      <c r="W58" s="94"/>
      <c r="X58" s="94"/>
    </row>
    <row r="59" spans="1:24" s="123" customFormat="1" ht="15">
      <c r="A59" s="428">
        <v>50</v>
      </c>
      <c r="B59" s="120"/>
      <c r="C59" s="121"/>
      <c r="D59" s="122" t="s">
        <v>94</v>
      </c>
      <c r="E59" s="110">
        <f aca="true" t="shared" si="11" ref="E59:P59">SUM(E57:E58)</f>
        <v>26780</v>
      </c>
      <c r="F59" s="110">
        <f t="shared" si="11"/>
        <v>9018</v>
      </c>
      <c r="G59" s="110">
        <f t="shared" si="11"/>
        <v>413</v>
      </c>
      <c r="H59" s="110">
        <f t="shared" si="11"/>
        <v>7897</v>
      </c>
      <c r="I59" s="110">
        <f t="shared" si="11"/>
        <v>0</v>
      </c>
      <c r="J59" s="110">
        <f t="shared" si="11"/>
        <v>825</v>
      </c>
      <c r="K59" s="110">
        <f t="shared" si="11"/>
        <v>0</v>
      </c>
      <c r="L59" s="110">
        <f t="shared" si="11"/>
        <v>0</v>
      </c>
      <c r="M59" s="110">
        <f t="shared" si="11"/>
        <v>251798</v>
      </c>
      <c r="N59" s="110">
        <f t="shared" si="11"/>
        <v>103150</v>
      </c>
      <c r="O59" s="110">
        <f t="shared" si="11"/>
        <v>0</v>
      </c>
      <c r="P59" s="176">
        <f t="shared" si="11"/>
        <v>296731</v>
      </c>
      <c r="Q59" s="110"/>
      <c r="R59" s="110"/>
      <c r="S59" s="110"/>
      <c r="T59" s="110"/>
      <c r="U59" s="110"/>
      <c r="V59" s="110"/>
      <c r="W59" s="110"/>
      <c r="X59" s="110"/>
    </row>
    <row r="60" spans="1:24" s="112" customFormat="1" ht="27.75" customHeight="1">
      <c r="A60" s="428">
        <v>51</v>
      </c>
      <c r="B60" s="557"/>
      <c r="C60" s="116">
        <v>10</v>
      </c>
      <c r="D60" s="117" t="s">
        <v>807</v>
      </c>
      <c r="E60" s="92"/>
      <c r="F60" s="92"/>
      <c r="G60" s="92"/>
      <c r="H60" s="92"/>
      <c r="I60" s="92"/>
      <c r="J60" s="92"/>
      <c r="K60" s="92"/>
      <c r="L60" s="92"/>
      <c r="M60" s="92"/>
      <c r="N60" s="94"/>
      <c r="O60" s="92"/>
      <c r="P60" s="118"/>
      <c r="Q60" s="92"/>
      <c r="R60" s="92"/>
      <c r="S60" s="92"/>
      <c r="T60" s="92"/>
      <c r="U60" s="92"/>
      <c r="V60" s="92"/>
      <c r="W60" s="92"/>
      <c r="X60" s="92"/>
    </row>
    <row r="61" spans="1:24" s="112" customFormat="1" ht="15">
      <c r="A61" s="428">
        <v>52</v>
      </c>
      <c r="B61" s="557"/>
      <c r="C61" s="116"/>
      <c r="D61" s="117" t="s">
        <v>94</v>
      </c>
      <c r="E61" s="92">
        <v>35693</v>
      </c>
      <c r="F61" s="92">
        <v>5081</v>
      </c>
      <c r="G61" s="92">
        <v>1034</v>
      </c>
      <c r="H61" s="92">
        <v>12714</v>
      </c>
      <c r="I61" s="92"/>
      <c r="J61" s="92"/>
      <c r="K61" s="92"/>
      <c r="L61" s="92">
        <v>276</v>
      </c>
      <c r="M61" s="92">
        <v>302900</v>
      </c>
      <c r="N61" s="94">
        <v>111887</v>
      </c>
      <c r="O61" s="92"/>
      <c r="P61" s="118">
        <f>SUM(E61:M61)</f>
        <v>357698</v>
      </c>
      <c r="Q61" s="92"/>
      <c r="R61" s="92"/>
      <c r="S61" s="92"/>
      <c r="T61" s="92"/>
      <c r="U61" s="92"/>
      <c r="V61" s="92"/>
      <c r="W61" s="92"/>
      <c r="X61" s="92"/>
    </row>
    <row r="62" spans="1:24" s="113" customFormat="1" ht="15">
      <c r="A62" s="428">
        <v>53</v>
      </c>
      <c r="B62" s="585"/>
      <c r="C62" s="114"/>
      <c r="D62" s="211" t="s">
        <v>543</v>
      </c>
      <c r="E62" s="94"/>
      <c r="F62" s="94"/>
      <c r="G62" s="94"/>
      <c r="H62" s="94"/>
      <c r="I62" s="94"/>
      <c r="J62" s="94"/>
      <c r="K62" s="94"/>
      <c r="L62" s="94"/>
      <c r="M62" s="94">
        <v>347</v>
      </c>
      <c r="N62" s="94"/>
      <c r="O62" s="94"/>
      <c r="P62" s="119">
        <f>SUM(E62:O62)</f>
        <v>347</v>
      </c>
      <c r="Q62" s="94"/>
      <c r="R62" s="94"/>
      <c r="S62" s="94"/>
      <c r="T62" s="94"/>
      <c r="U62" s="94"/>
      <c r="V62" s="94"/>
      <c r="W62" s="94"/>
      <c r="X62" s="94"/>
    </row>
    <row r="63" spans="1:24" s="113" customFormat="1" ht="15">
      <c r="A63" s="428">
        <v>54</v>
      </c>
      <c r="B63" s="585"/>
      <c r="C63" s="114"/>
      <c r="D63" s="211" t="s">
        <v>544</v>
      </c>
      <c r="E63" s="94"/>
      <c r="F63" s="94"/>
      <c r="G63" s="94"/>
      <c r="H63" s="94"/>
      <c r="I63" s="94"/>
      <c r="J63" s="94"/>
      <c r="K63" s="94"/>
      <c r="L63" s="94"/>
      <c r="M63" s="94">
        <v>-1200</v>
      </c>
      <c r="N63" s="94"/>
      <c r="O63" s="94"/>
      <c r="P63" s="119">
        <f>SUM(E63:O63)</f>
        <v>-1200</v>
      </c>
      <c r="Q63" s="94"/>
      <c r="R63" s="94"/>
      <c r="S63" s="94"/>
      <c r="T63" s="94"/>
      <c r="U63" s="94"/>
      <c r="V63" s="94"/>
      <c r="W63" s="94"/>
      <c r="X63" s="94"/>
    </row>
    <row r="64" spans="1:24" s="123" customFormat="1" ht="15">
      <c r="A64" s="428">
        <v>55</v>
      </c>
      <c r="B64" s="120"/>
      <c r="C64" s="121"/>
      <c r="D64" s="122" t="s">
        <v>94</v>
      </c>
      <c r="E64" s="110">
        <f aca="true" t="shared" si="12" ref="E64:P64">SUM(E61:E63)</f>
        <v>35693</v>
      </c>
      <c r="F64" s="110">
        <f t="shared" si="12"/>
        <v>5081</v>
      </c>
      <c r="G64" s="110">
        <f t="shared" si="12"/>
        <v>1034</v>
      </c>
      <c r="H64" s="110">
        <f t="shared" si="12"/>
        <v>12714</v>
      </c>
      <c r="I64" s="110">
        <f t="shared" si="12"/>
        <v>0</v>
      </c>
      <c r="J64" s="110">
        <f t="shared" si="12"/>
        <v>0</v>
      </c>
      <c r="K64" s="110">
        <f t="shared" si="12"/>
        <v>0</v>
      </c>
      <c r="L64" s="110">
        <f t="shared" si="12"/>
        <v>276</v>
      </c>
      <c r="M64" s="110">
        <f t="shared" si="12"/>
        <v>302047</v>
      </c>
      <c r="N64" s="110">
        <f t="shared" si="12"/>
        <v>111887</v>
      </c>
      <c r="O64" s="110">
        <f t="shared" si="12"/>
        <v>0</v>
      </c>
      <c r="P64" s="176">
        <f t="shared" si="12"/>
        <v>356845</v>
      </c>
      <c r="Q64" s="110"/>
      <c r="R64" s="110"/>
      <c r="S64" s="110"/>
      <c r="T64" s="110"/>
      <c r="U64" s="110"/>
      <c r="V64" s="110"/>
      <c r="W64" s="110"/>
      <c r="X64" s="110"/>
    </row>
    <row r="65" spans="1:24" s="112" customFormat="1" ht="30" customHeight="1">
      <c r="A65" s="428">
        <v>56</v>
      </c>
      <c r="B65" s="557"/>
      <c r="C65" s="116">
        <v>11</v>
      </c>
      <c r="D65" s="117" t="s">
        <v>9</v>
      </c>
      <c r="E65" s="92"/>
      <c r="F65" s="92"/>
      <c r="G65" s="92"/>
      <c r="H65" s="92"/>
      <c r="I65" s="92"/>
      <c r="J65" s="92"/>
      <c r="K65" s="92"/>
      <c r="L65" s="92"/>
      <c r="M65" s="92"/>
      <c r="N65" s="94"/>
      <c r="O65" s="92"/>
      <c r="P65" s="118"/>
      <c r="Q65" s="92"/>
      <c r="R65" s="92"/>
      <c r="S65" s="92"/>
      <c r="T65" s="92"/>
      <c r="U65" s="92"/>
      <c r="V65" s="92"/>
      <c r="W65" s="92"/>
      <c r="X65" s="92"/>
    </row>
    <row r="66" spans="1:24" s="112" customFormat="1" ht="15">
      <c r="A66" s="428">
        <v>57</v>
      </c>
      <c r="B66" s="557"/>
      <c r="C66" s="116"/>
      <c r="D66" s="117" t="s">
        <v>94</v>
      </c>
      <c r="E66" s="92">
        <v>29447</v>
      </c>
      <c r="F66" s="92">
        <v>1009</v>
      </c>
      <c r="G66" s="92"/>
      <c r="H66" s="92">
        <v>8550</v>
      </c>
      <c r="I66" s="92"/>
      <c r="J66" s="92"/>
      <c r="K66" s="92"/>
      <c r="L66" s="92">
        <v>326</v>
      </c>
      <c r="M66" s="92">
        <v>274667</v>
      </c>
      <c r="N66" s="94">
        <v>125539</v>
      </c>
      <c r="O66" s="92"/>
      <c r="P66" s="118">
        <f>SUM(E66:M66)</f>
        <v>313999</v>
      </c>
      <c r="Q66" s="92"/>
      <c r="R66" s="92"/>
      <c r="S66" s="92"/>
      <c r="T66" s="92"/>
      <c r="U66" s="92"/>
      <c r="V66" s="92"/>
      <c r="W66" s="92"/>
      <c r="X66" s="92"/>
    </row>
    <row r="67" spans="1:24" s="113" customFormat="1" ht="15">
      <c r="A67" s="428">
        <v>58</v>
      </c>
      <c r="B67" s="585"/>
      <c r="C67" s="114"/>
      <c r="D67" s="211" t="s">
        <v>543</v>
      </c>
      <c r="E67" s="94"/>
      <c r="F67" s="94"/>
      <c r="G67" s="94"/>
      <c r="H67" s="94"/>
      <c r="I67" s="94"/>
      <c r="J67" s="94"/>
      <c r="K67" s="94"/>
      <c r="L67" s="94"/>
      <c r="M67" s="94">
        <v>308</v>
      </c>
      <c r="N67" s="94"/>
      <c r="O67" s="94"/>
      <c r="P67" s="119">
        <f>SUM(E67:O67)</f>
        <v>308</v>
      </c>
      <c r="Q67" s="94"/>
      <c r="R67" s="94"/>
      <c r="S67" s="94"/>
      <c r="T67" s="94"/>
      <c r="U67" s="94"/>
      <c r="V67" s="94"/>
      <c r="W67" s="94"/>
      <c r="X67" s="94"/>
    </row>
    <row r="68" spans="1:24" s="123" customFormat="1" ht="15">
      <c r="A68" s="428">
        <v>59</v>
      </c>
      <c r="B68" s="120"/>
      <c r="C68" s="121"/>
      <c r="D68" s="122" t="s">
        <v>94</v>
      </c>
      <c r="E68" s="110">
        <f aca="true" t="shared" si="13" ref="E68:P68">SUM(E66:E67)</f>
        <v>29447</v>
      </c>
      <c r="F68" s="110">
        <f t="shared" si="13"/>
        <v>1009</v>
      </c>
      <c r="G68" s="110">
        <f t="shared" si="13"/>
        <v>0</v>
      </c>
      <c r="H68" s="110">
        <f t="shared" si="13"/>
        <v>8550</v>
      </c>
      <c r="I68" s="110">
        <f t="shared" si="13"/>
        <v>0</v>
      </c>
      <c r="J68" s="110">
        <f t="shared" si="13"/>
        <v>0</v>
      </c>
      <c r="K68" s="110">
        <f t="shared" si="13"/>
        <v>0</v>
      </c>
      <c r="L68" s="110">
        <f t="shared" si="13"/>
        <v>326</v>
      </c>
      <c r="M68" s="110">
        <f t="shared" si="13"/>
        <v>274975</v>
      </c>
      <c r="N68" s="110">
        <f t="shared" si="13"/>
        <v>125539</v>
      </c>
      <c r="O68" s="110">
        <f t="shared" si="13"/>
        <v>0</v>
      </c>
      <c r="P68" s="176">
        <f t="shared" si="13"/>
        <v>314307</v>
      </c>
      <c r="Q68" s="110"/>
      <c r="R68" s="110"/>
      <c r="S68" s="110"/>
      <c r="T68" s="110"/>
      <c r="U68" s="110"/>
      <c r="V68" s="110"/>
      <c r="W68" s="110"/>
      <c r="X68" s="110"/>
    </row>
    <row r="69" spans="1:24" s="277" customFormat="1" ht="21.75" customHeight="1">
      <c r="A69" s="428">
        <v>60</v>
      </c>
      <c r="B69" s="520"/>
      <c r="C69" s="273"/>
      <c r="D69" s="814" t="s">
        <v>96</v>
      </c>
      <c r="E69" s="814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6"/>
      <c r="Q69" s="275"/>
      <c r="R69" s="275"/>
      <c r="S69" s="275"/>
      <c r="T69" s="275"/>
      <c r="U69" s="275"/>
      <c r="V69" s="275"/>
      <c r="W69" s="275"/>
      <c r="X69" s="275"/>
    </row>
    <row r="70" spans="1:24" s="525" customFormat="1" ht="14.25">
      <c r="A70" s="428">
        <v>61</v>
      </c>
      <c r="B70" s="521"/>
      <c r="C70" s="522"/>
      <c r="D70" s="271" t="s">
        <v>94</v>
      </c>
      <c r="E70" s="523">
        <v>0</v>
      </c>
      <c r="F70" s="523"/>
      <c r="G70" s="523"/>
      <c r="H70" s="523">
        <v>630</v>
      </c>
      <c r="I70" s="523"/>
      <c r="J70" s="523"/>
      <c r="K70" s="523"/>
      <c r="L70" s="523"/>
      <c r="M70" s="523">
        <v>29302</v>
      </c>
      <c r="N70" s="275">
        <v>21823</v>
      </c>
      <c r="O70" s="523"/>
      <c r="P70" s="524">
        <f>SUM(E70:M70)</f>
        <v>29932</v>
      </c>
      <c r="Q70" s="523"/>
      <c r="R70" s="523"/>
      <c r="S70" s="523"/>
      <c r="T70" s="523"/>
      <c r="U70" s="523"/>
      <c r="V70" s="523"/>
      <c r="W70" s="523"/>
      <c r="X70" s="523"/>
    </row>
    <row r="71" spans="1:24" s="277" customFormat="1" ht="14.25">
      <c r="A71" s="428">
        <v>62</v>
      </c>
      <c r="B71" s="520"/>
      <c r="C71" s="273"/>
      <c r="D71" s="564" t="s">
        <v>543</v>
      </c>
      <c r="E71" s="275"/>
      <c r="F71" s="275"/>
      <c r="G71" s="275"/>
      <c r="H71" s="275"/>
      <c r="I71" s="275"/>
      <c r="J71" s="275"/>
      <c r="K71" s="275"/>
      <c r="L71" s="275"/>
      <c r="M71" s="275">
        <v>46</v>
      </c>
      <c r="N71" s="275"/>
      <c r="O71" s="275"/>
      <c r="P71" s="276">
        <f>SUM(E71:O71)</f>
        <v>46</v>
      </c>
      <c r="Q71" s="275"/>
      <c r="R71" s="275"/>
      <c r="S71" s="275"/>
      <c r="T71" s="275"/>
      <c r="U71" s="275"/>
      <c r="V71" s="275"/>
      <c r="W71" s="275"/>
      <c r="X71" s="275"/>
    </row>
    <row r="72" spans="1:24" s="531" customFormat="1" ht="14.25">
      <c r="A72" s="428">
        <v>63</v>
      </c>
      <c r="B72" s="526"/>
      <c r="C72" s="527"/>
      <c r="D72" s="528" t="s">
        <v>94</v>
      </c>
      <c r="E72" s="529">
        <f aca="true" t="shared" si="14" ref="E72:P72">SUM(E70:E71)</f>
        <v>0</v>
      </c>
      <c r="F72" s="529">
        <f t="shared" si="14"/>
        <v>0</v>
      </c>
      <c r="G72" s="529">
        <f t="shared" si="14"/>
        <v>0</v>
      </c>
      <c r="H72" s="529">
        <f t="shared" si="14"/>
        <v>630</v>
      </c>
      <c r="I72" s="529">
        <f t="shared" si="14"/>
        <v>0</v>
      </c>
      <c r="J72" s="529">
        <f t="shared" si="14"/>
        <v>0</v>
      </c>
      <c r="K72" s="529">
        <f t="shared" si="14"/>
        <v>0</v>
      </c>
      <c r="L72" s="529">
        <f t="shared" si="14"/>
        <v>0</v>
      </c>
      <c r="M72" s="529">
        <f t="shared" si="14"/>
        <v>29348</v>
      </c>
      <c r="N72" s="529">
        <f t="shared" si="14"/>
        <v>21823</v>
      </c>
      <c r="O72" s="529">
        <f t="shared" si="14"/>
        <v>0</v>
      </c>
      <c r="P72" s="530">
        <f t="shared" si="14"/>
        <v>29978</v>
      </c>
      <c r="Q72" s="529"/>
      <c r="R72" s="529"/>
      <c r="S72" s="529"/>
      <c r="T72" s="529"/>
      <c r="U72" s="529"/>
      <c r="V72" s="529"/>
      <c r="W72" s="529"/>
      <c r="X72" s="529"/>
    </row>
    <row r="73" spans="1:24" s="112" customFormat="1" ht="21.75" customHeight="1">
      <c r="A73" s="428">
        <v>64</v>
      </c>
      <c r="B73" s="557"/>
      <c r="C73" s="116">
        <v>12</v>
      </c>
      <c r="D73" s="117" t="s">
        <v>33</v>
      </c>
      <c r="E73" s="92"/>
      <c r="F73" s="92"/>
      <c r="G73" s="92"/>
      <c r="H73" s="92"/>
      <c r="I73" s="92"/>
      <c r="J73" s="92"/>
      <c r="K73" s="92"/>
      <c r="L73" s="92"/>
      <c r="M73" s="92"/>
      <c r="N73" s="94"/>
      <c r="O73" s="92"/>
      <c r="P73" s="118"/>
      <c r="Q73" s="92"/>
      <c r="R73" s="92"/>
      <c r="S73" s="92"/>
      <c r="T73" s="92"/>
      <c r="U73" s="92"/>
      <c r="V73" s="92"/>
      <c r="W73" s="92"/>
      <c r="X73" s="92"/>
    </row>
    <row r="74" spans="1:24" s="112" customFormat="1" ht="15">
      <c r="A74" s="428">
        <v>65</v>
      </c>
      <c r="B74" s="557"/>
      <c r="C74" s="116"/>
      <c r="D74" s="117" t="s">
        <v>94</v>
      </c>
      <c r="E74" s="92">
        <v>24881</v>
      </c>
      <c r="F74" s="92">
        <v>2643</v>
      </c>
      <c r="G74" s="92">
        <v>1204</v>
      </c>
      <c r="H74" s="92">
        <v>4792</v>
      </c>
      <c r="I74" s="92"/>
      <c r="J74" s="92"/>
      <c r="K74" s="92"/>
      <c r="L74" s="92">
        <v>141</v>
      </c>
      <c r="M74" s="92">
        <v>287282</v>
      </c>
      <c r="N74" s="94">
        <v>116110</v>
      </c>
      <c r="O74" s="92"/>
      <c r="P74" s="118">
        <f>SUM(E74:M74)</f>
        <v>320943</v>
      </c>
      <c r="Q74" s="92"/>
      <c r="R74" s="92"/>
      <c r="S74" s="92"/>
      <c r="T74" s="92"/>
      <c r="U74" s="92"/>
      <c r="V74" s="92"/>
      <c r="W74" s="92"/>
      <c r="X74" s="92"/>
    </row>
    <row r="75" spans="1:24" s="113" customFormat="1" ht="15">
      <c r="A75" s="428">
        <v>66</v>
      </c>
      <c r="B75" s="585"/>
      <c r="C75" s="114"/>
      <c r="D75" s="211" t="s">
        <v>543</v>
      </c>
      <c r="E75" s="94"/>
      <c r="F75" s="94"/>
      <c r="G75" s="94"/>
      <c r="H75" s="94"/>
      <c r="I75" s="94"/>
      <c r="J75" s="94"/>
      <c r="K75" s="94"/>
      <c r="L75" s="94"/>
      <c r="M75" s="94">
        <v>312</v>
      </c>
      <c r="N75" s="94"/>
      <c r="O75" s="94"/>
      <c r="P75" s="119">
        <f>SUM(E75:O75)</f>
        <v>312</v>
      </c>
      <c r="Q75" s="94"/>
      <c r="R75" s="94"/>
      <c r="S75" s="94"/>
      <c r="T75" s="94"/>
      <c r="U75" s="94"/>
      <c r="V75" s="94"/>
      <c r="W75" s="94"/>
      <c r="X75" s="94"/>
    </row>
    <row r="76" spans="1:24" s="113" customFormat="1" ht="15">
      <c r="A76" s="428">
        <v>67</v>
      </c>
      <c r="B76" s="585"/>
      <c r="C76" s="114"/>
      <c r="D76" s="211" t="s">
        <v>544</v>
      </c>
      <c r="E76" s="94"/>
      <c r="F76" s="94"/>
      <c r="G76" s="94"/>
      <c r="H76" s="94"/>
      <c r="I76" s="94"/>
      <c r="J76" s="94"/>
      <c r="K76" s="94"/>
      <c r="L76" s="94"/>
      <c r="M76" s="94">
        <v>175</v>
      </c>
      <c r="N76" s="94"/>
      <c r="O76" s="94"/>
      <c r="P76" s="119">
        <f>SUM(E76:O76)</f>
        <v>175</v>
      </c>
      <c r="Q76" s="94"/>
      <c r="R76" s="94"/>
      <c r="S76" s="94"/>
      <c r="T76" s="94"/>
      <c r="U76" s="94"/>
      <c r="V76" s="94"/>
      <c r="W76" s="94"/>
      <c r="X76" s="94"/>
    </row>
    <row r="77" spans="1:24" s="113" customFormat="1" ht="15">
      <c r="A77" s="428">
        <v>68</v>
      </c>
      <c r="B77" s="585"/>
      <c r="C77" s="114"/>
      <c r="D77" s="211" t="s">
        <v>55</v>
      </c>
      <c r="E77" s="94"/>
      <c r="F77" s="94">
        <v>-1255</v>
      </c>
      <c r="G77" s="94"/>
      <c r="H77" s="94"/>
      <c r="I77" s="94"/>
      <c r="J77" s="94"/>
      <c r="K77" s="94"/>
      <c r="L77" s="94"/>
      <c r="M77" s="94"/>
      <c r="N77" s="94"/>
      <c r="O77" s="94"/>
      <c r="P77" s="119">
        <f>SUM(E77:O77)</f>
        <v>-1255</v>
      </c>
      <c r="Q77" s="94"/>
      <c r="R77" s="94"/>
      <c r="S77" s="94"/>
      <c r="T77" s="94"/>
      <c r="U77" s="94"/>
      <c r="V77" s="94"/>
      <c r="W77" s="94"/>
      <c r="X77" s="94"/>
    </row>
    <row r="78" spans="1:24" s="123" customFormat="1" ht="15">
      <c r="A78" s="428">
        <v>69</v>
      </c>
      <c r="B78" s="120"/>
      <c r="C78" s="121"/>
      <c r="D78" s="122" t="s">
        <v>94</v>
      </c>
      <c r="E78" s="110">
        <f aca="true" t="shared" si="15" ref="E78:P78">SUM(E74:E77)</f>
        <v>24881</v>
      </c>
      <c r="F78" s="110">
        <f t="shared" si="15"/>
        <v>1388</v>
      </c>
      <c r="G78" s="110">
        <f t="shared" si="15"/>
        <v>1204</v>
      </c>
      <c r="H78" s="110">
        <f t="shared" si="15"/>
        <v>4792</v>
      </c>
      <c r="I78" s="110">
        <f t="shared" si="15"/>
        <v>0</v>
      </c>
      <c r="J78" s="110">
        <f t="shared" si="15"/>
        <v>0</v>
      </c>
      <c r="K78" s="110">
        <f t="shared" si="15"/>
        <v>0</v>
      </c>
      <c r="L78" s="110">
        <f t="shared" si="15"/>
        <v>141</v>
      </c>
      <c r="M78" s="110">
        <f t="shared" si="15"/>
        <v>287769</v>
      </c>
      <c r="N78" s="110">
        <f t="shared" si="15"/>
        <v>116110</v>
      </c>
      <c r="O78" s="110">
        <f t="shared" si="15"/>
        <v>0</v>
      </c>
      <c r="P78" s="176">
        <f t="shared" si="15"/>
        <v>320175</v>
      </c>
      <c r="Q78" s="110"/>
      <c r="R78" s="110"/>
      <c r="S78" s="110"/>
      <c r="T78" s="110"/>
      <c r="U78" s="110"/>
      <c r="V78" s="110"/>
      <c r="W78" s="110"/>
      <c r="X78" s="110"/>
    </row>
    <row r="79" spans="1:24" s="112" customFormat="1" ht="21.75" customHeight="1">
      <c r="A79" s="428">
        <v>70</v>
      </c>
      <c r="B79" s="557"/>
      <c r="C79" s="116">
        <v>13</v>
      </c>
      <c r="D79" s="117" t="s">
        <v>16</v>
      </c>
      <c r="E79" s="92"/>
      <c r="F79" s="92"/>
      <c r="G79" s="92"/>
      <c r="H79" s="92"/>
      <c r="I79" s="92"/>
      <c r="J79" s="92"/>
      <c r="K79" s="92"/>
      <c r="L79" s="92"/>
      <c r="M79" s="92"/>
      <c r="N79" s="94"/>
      <c r="O79" s="92"/>
      <c r="P79" s="118"/>
      <c r="Q79" s="92"/>
      <c r="R79" s="92"/>
      <c r="S79" s="92"/>
      <c r="T79" s="92"/>
      <c r="U79" s="92"/>
      <c r="V79" s="92"/>
      <c r="W79" s="92"/>
      <c r="X79" s="92"/>
    </row>
    <row r="80" spans="1:24" s="112" customFormat="1" ht="15">
      <c r="A80" s="428">
        <v>71</v>
      </c>
      <c r="B80" s="557"/>
      <c r="C80" s="116"/>
      <c r="D80" s="117" t="s">
        <v>94</v>
      </c>
      <c r="E80" s="92">
        <v>18869</v>
      </c>
      <c r="F80" s="92">
        <v>1334</v>
      </c>
      <c r="G80" s="92">
        <v>80</v>
      </c>
      <c r="H80" s="92">
        <v>5853</v>
      </c>
      <c r="I80" s="92"/>
      <c r="J80" s="92"/>
      <c r="K80" s="92"/>
      <c r="L80" s="92"/>
      <c r="M80" s="92">
        <v>146075</v>
      </c>
      <c r="N80" s="94">
        <v>65894</v>
      </c>
      <c r="O80" s="92"/>
      <c r="P80" s="118">
        <f>SUM(E80:M80)</f>
        <v>172211</v>
      </c>
      <c r="Q80" s="92"/>
      <c r="R80" s="92"/>
      <c r="S80" s="92"/>
      <c r="T80" s="92"/>
      <c r="U80" s="92"/>
      <c r="V80" s="92"/>
      <c r="W80" s="92"/>
      <c r="X80" s="92"/>
    </row>
    <row r="81" spans="1:24" s="277" customFormat="1" ht="15">
      <c r="A81" s="428">
        <v>72</v>
      </c>
      <c r="B81" s="520"/>
      <c r="C81" s="273"/>
      <c r="D81" s="193" t="s">
        <v>543</v>
      </c>
      <c r="E81" s="275"/>
      <c r="F81" s="275"/>
      <c r="G81" s="275"/>
      <c r="H81" s="275"/>
      <c r="I81" s="275"/>
      <c r="J81" s="275"/>
      <c r="K81" s="275"/>
      <c r="L81" s="275"/>
      <c r="M81" s="275">
        <v>238</v>
      </c>
      <c r="N81" s="275"/>
      <c r="O81" s="275"/>
      <c r="P81" s="276">
        <f>SUM(E81:O81)</f>
        <v>238</v>
      </c>
      <c r="Q81" s="275"/>
      <c r="R81" s="275"/>
      <c r="S81" s="275"/>
      <c r="T81" s="275"/>
      <c r="U81" s="275"/>
      <c r="V81" s="275"/>
      <c r="W81" s="275"/>
      <c r="X81" s="275"/>
    </row>
    <row r="82" spans="1:24" s="277" customFormat="1" ht="15">
      <c r="A82" s="428">
        <v>73</v>
      </c>
      <c r="B82" s="520"/>
      <c r="C82" s="273"/>
      <c r="D82" s="193" t="s">
        <v>544</v>
      </c>
      <c r="E82" s="275"/>
      <c r="F82" s="275"/>
      <c r="G82" s="275"/>
      <c r="H82" s="275"/>
      <c r="I82" s="275"/>
      <c r="J82" s="275"/>
      <c r="K82" s="275"/>
      <c r="L82" s="275"/>
      <c r="M82" s="275">
        <v>2579</v>
      </c>
      <c r="N82" s="275"/>
      <c r="O82" s="275"/>
      <c r="P82" s="276">
        <f>SUM(E82:O82)</f>
        <v>2579</v>
      </c>
      <c r="Q82" s="275"/>
      <c r="R82" s="275"/>
      <c r="S82" s="275"/>
      <c r="T82" s="275"/>
      <c r="U82" s="275"/>
      <c r="V82" s="275"/>
      <c r="W82" s="275"/>
      <c r="X82" s="275"/>
    </row>
    <row r="83" spans="1:24" s="123" customFormat="1" ht="15">
      <c r="A83" s="428">
        <v>74</v>
      </c>
      <c r="B83" s="120"/>
      <c r="C83" s="121"/>
      <c r="D83" s="122" t="s">
        <v>94</v>
      </c>
      <c r="E83" s="110">
        <f aca="true" t="shared" si="16" ref="E83:P83">SUM(E80:E82)</f>
        <v>18869</v>
      </c>
      <c r="F83" s="110">
        <f t="shared" si="16"/>
        <v>1334</v>
      </c>
      <c r="G83" s="110">
        <f t="shared" si="16"/>
        <v>80</v>
      </c>
      <c r="H83" s="110">
        <f t="shared" si="16"/>
        <v>5853</v>
      </c>
      <c r="I83" s="110">
        <f t="shared" si="16"/>
        <v>0</v>
      </c>
      <c r="J83" s="110">
        <f t="shared" si="16"/>
        <v>0</v>
      </c>
      <c r="K83" s="110">
        <f t="shared" si="16"/>
        <v>0</v>
      </c>
      <c r="L83" s="110">
        <f t="shared" si="16"/>
        <v>0</v>
      </c>
      <c r="M83" s="110">
        <f t="shared" si="16"/>
        <v>148892</v>
      </c>
      <c r="N83" s="110">
        <f t="shared" si="16"/>
        <v>65894</v>
      </c>
      <c r="O83" s="110">
        <f t="shared" si="16"/>
        <v>0</v>
      </c>
      <c r="P83" s="176">
        <f t="shared" si="16"/>
        <v>175028</v>
      </c>
      <c r="Q83" s="110"/>
      <c r="R83" s="110"/>
      <c r="S83" s="110"/>
      <c r="T83" s="110"/>
      <c r="U83" s="110"/>
      <c r="V83" s="110"/>
      <c r="W83" s="110"/>
      <c r="X83" s="110"/>
    </row>
    <row r="84" spans="1:24" s="112" customFormat="1" ht="30" customHeight="1">
      <c r="A84" s="428">
        <v>75</v>
      </c>
      <c r="B84" s="557"/>
      <c r="C84" s="116">
        <v>14</v>
      </c>
      <c r="D84" s="806" t="s">
        <v>907</v>
      </c>
      <c r="E84" s="806"/>
      <c r="F84" s="806"/>
      <c r="G84" s="92"/>
      <c r="H84" s="92"/>
      <c r="I84" s="92"/>
      <c r="J84" s="92"/>
      <c r="K84" s="92"/>
      <c r="L84" s="92"/>
      <c r="M84" s="92"/>
      <c r="N84" s="94"/>
      <c r="O84" s="92"/>
      <c r="P84" s="118"/>
      <c r="Q84" s="92"/>
      <c r="R84" s="92"/>
      <c r="S84" s="92"/>
      <c r="T84" s="92"/>
      <c r="U84" s="92"/>
      <c r="V84" s="92"/>
      <c r="W84" s="92"/>
      <c r="X84" s="92"/>
    </row>
    <row r="85" spans="1:24" s="112" customFormat="1" ht="15">
      <c r="A85" s="428">
        <v>76</v>
      </c>
      <c r="B85" s="557"/>
      <c r="C85" s="116"/>
      <c r="D85" s="117" t="s">
        <v>94</v>
      </c>
      <c r="E85" s="92">
        <v>25218</v>
      </c>
      <c r="F85" s="92"/>
      <c r="G85" s="92">
        <v>1004</v>
      </c>
      <c r="H85" s="92">
        <v>11932</v>
      </c>
      <c r="I85" s="92"/>
      <c r="J85" s="92"/>
      <c r="K85" s="92"/>
      <c r="L85" s="92">
        <v>448</v>
      </c>
      <c r="M85" s="92">
        <v>181549</v>
      </c>
      <c r="N85" s="94">
        <v>75548</v>
      </c>
      <c r="O85" s="92"/>
      <c r="P85" s="118">
        <f>SUM(E85:M85)</f>
        <v>220151</v>
      </c>
      <c r="Q85" s="92"/>
      <c r="R85" s="92"/>
      <c r="S85" s="92"/>
      <c r="T85" s="92"/>
      <c r="U85" s="92"/>
      <c r="V85" s="92"/>
      <c r="W85" s="92"/>
      <c r="X85" s="92"/>
    </row>
    <row r="86" spans="1:24" s="277" customFormat="1" ht="15">
      <c r="A86" s="428">
        <v>77</v>
      </c>
      <c r="B86" s="520"/>
      <c r="C86" s="273"/>
      <c r="D86" s="193" t="s">
        <v>543</v>
      </c>
      <c r="E86" s="275"/>
      <c r="F86" s="275"/>
      <c r="G86" s="275"/>
      <c r="H86" s="275"/>
      <c r="I86" s="275"/>
      <c r="J86" s="275"/>
      <c r="K86" s="275"/>
      <c r="L86" s="275"/>
      <c r="M86" s="275">
        <v>168</v>
      </c>
      <c r="N86" s="275"/>
      <c r="O86" s="275"/>
      <c r="P86" s="276">
        <f>SUM(E86:O86)</f>
        <v>168</v>
      </c>
      <c r="Q86" s="275"/>
      <c r="R86" s="275"/>
      <c r="S86" s="275"/>
      <c r="T86" s="275"/>
      <c r="U86" s="275"/>
      <c r="V86" s="275"/>
      <c r="W86" s="275"/>
      <c r="X86" s="275"/>
    </row>
    <row r="87" spans="1:24" s="277" customFormat="1" ht="15">
      <c r="A87" s="428">
        <v>78</v>
      </c>
      <c r="B87" s="520"/>
      <c r="C87" s="273"/>
      <c r="D87" s="115" t="s">
        <v>544</v>
      </c>
      <c r="E87" s="275"/>
      <c r="F87" s="275"/>
      <c r="G87" s="275"/>
      <c r="H87" s="275"/>
      <c r="I87" s="275"/>
      <c r="J87" s="275"/>
      <c r="K87" s="275"/>
      <c r="L87" s="275"/>
      <c r="M87" s="275">
        <v>-1612</v>
      </c>
      <c r="N87" s="275"/>
      <c r="O87" s="275"/>
      <c r="P87" s="276">
        <f>SUM(E87:O87)</f>
        <v>-1612</v>
      </c>
      <c r="Q87" s="275"/>
      <c r="R87" s="275"/>
      <c r="S87" s="275"/>
      <c r="T87" s="275"/>
      <c r="U87" s="275"/>
      <c r="V87" s="275"/>
      <c r="W87" s="275"/>
      <c r="X87" s="275"/>
    </row>
    <row r="88" spans="1:24" s="123" customFormat="1" ht="15">
      <c r="A88" s="428">
        <v>79</v>
      </c>
      <c r="B88" s="120"/>
      <c r="C88" s="121"/>
      <c r="D88" s="122" t="s">
        <v>94</v>
      </c>
      <c r="E88" s="110">
        <f aca="true" t="shared" si="17" ref="E88:P88">SUM(E85:E87)</f>
        <v>25218</v>
      </c>
      <c r="F88" s="110">
        <f t="shared" si="17"/>
        <v>0</v>
      </c>
      <c r="G88" s="110">
        <f t="shared" si="17"/>
        <v>1004</v>
      </c>
      <c r="H88" s="110">
        <f t="shared" si="17"/>
        <v>11932</v>
      </c>
      <c r="I88" s="110">
        <f t="shared" si="17"/>
        <v>0</v>
      </c>
      <c r="J88" s="110">
        <f t="shared" si="17"/>
        <v>0</v>
      </c>
      <c r="K88" s="110">
        <f t="shared" si="17"/>
        <v>0</v>
      </c>
      <c r="L88" s="110">
        <f t="shared" si="17"/>
        <v>448</v>
      </c>
      <c r="M88" s="110">
        <f t="shared" si="17"/>
        <v>180105</v>
      </c>
      <c r="N88" s="110">
        <f t="shared" si="17"/>
        <v>75548</v>
      </c>
      <c r="O88" s="110">
        <f t="shared" si="17"/>
        <v>0</v>
      </c>
      <c r="P88" s="176">
        <f t="shared" si="17"/>
        <v>218707</v>
      </c>
      <c r="Q88" s="110"/>
      <c r="R88" s="110"/>
      <c r="S88" s="110"/>
      <c r="T88" s="110"/>
      <c r="U88" s="110"/>
      <c r="V88" s="110"/>
      <c r="W88" s="110"/>
      <c r="X88" s="110"/>
    </row>
    <row r="89" spans="1:24" s="112" customFormat="1" ht="30" customHeight="1">
      <c r="A89" s="428">
        <v>80</v>
      </c>
      <c r="B89" s="557"/>
      <c r="C89" s="116">
        <v>15</v>
      </c>
      <c r="D89" s="806" t="s">
        <v>34</v>
      </c>
      <c r="E89" s="806"/>
      <c r="F89" s="806"/>
      <c r="G89" s="92"/>
      <c r="H89" s="92"/>
      <c r="I89" s="92"/>
      <c r="J89" s="92"/>
      <c r="K89" s="92"/>
      <c r="L89" s="92"/>
      <c r="M89" s="92"/>
      <c r="N89" s="94"/>
      <c r="O89" s="92"/>
      <c r="P89" s="118"/>
      <c r="Q89" s="92"/>
      <c r="R89" s="92"/>
      <c r="S89" s="92"/>
      <c r="T89" s="92"/>
      <c r="U89" s="92"/>
      <c r="V89" s="92"/>
      <c r="W89" s="92"/>
      <c r="X89" s="92"/>
    </row>
    <row r="90" spans="1:24" s="112" customFormat="1" ht="15">
      <c r="A90" s="428">
        <v>81</v>
      </c>
      <c r="B90" s="557"/>
      <c r="C90" s="116"/>
      <c r="D90" s="117" t="s">
        <v>94</v>
      </c>
      <c r="E90" s="92">
        <v>10375</v>
      </c>
      <c r="F90" s="92">
        <v>20</v>
      </c>
      <c r="G90" s="92">
        <v>25</v>
      </c>
      <c r="H90" s="92">
        <v>6155</v>
      </c>
      <c r="I90" s="92"/>
      <c r="J90" s="92"/>
      <c r="K90" s="92"/>
      <c r="L90" s="92"/>
      <c r="M90" s="92">
        <v>251980</v>
      </c>
      <c r="N90" s="94">
        <v>60907</v>
      </c>
      <c r="O90" s="92"/>
      <c r="P90" s="118">
        <f>SUM(E90:M90)</f>
        <v>268555</v>
      </c>
      <c r="Q90" s="92"/>
      <c r="R90" s="92"/>
      <c r="S90" s="92"/>
      <c r="T90" s="92"/>
      <c r="U90" s="92"/>
      <c r="V90" s="92"/>
      <c r="W90" s="92"/>
      <c r="X90" s="92"/>
    </row>
    <row r="91" spans="1:24" s="277" customFormat="1" ht="15">
      <c r="A91" s="428">
        <v>82</v>
      </c>
      <c r="B91" s="520"/>
      <c r="C91" s="273"/>
      <c r="D91" s="115" t="s">
        <v>543</v>
      </c>
      <c r="E91" s="275"/>
      <c r="F91" s="275"/>
      <c r="G91" s="275"/>
      <c r="H91" s="275"/>
      <c r="I91" s="275"/>
      <c r="J91" s="275"/>
      <c r="K91" s="275"/>
      <c r="L91" s="275"/>
      <c r="M91" s="275">
        <v>411</v>
      </c>
      <c r="N91" s="275"/>
      <c r="O91" s="275"/>
      <c r="P91" s="276">
        <f>SUM(E91:O91)</f>
        <v>411</v>
      </c>
      <c r="Q91" s="275"/>
      <c r="R91" s="275"/>
      <c r="S91" s="275"/>
      <c r="T91" s="275"/>
      <c r="U91" s="275"/>
      <c r="V91" s="275"/>
      <c r="W91" s="275"/>
      <c r="X91" s="275"/>
    </row>
    <row r="92" spans="1:24" s="277" customFormat="1" ht="15">
      <c r="A92" s="428">
        <v>83</v>
      </c>
      <c r="B92" s="520"/>
      <c r="C92" s="273"/>
      <c r="D92" s="115" t="s">
        <v>544</v>
      </c>
      <c r="E92" s="275"/>
      <c r="F92" s="275"/>
      <c r="G92" s="275"/>
      <c r="H92" s="275"/>
      <c r="I92" s="275"/>
      <c r="J92" s="275"/>
      <c r="K92" s="275"/>
      <c r="L92" s="275"/>
      <c r="M92" s="275">
        <v>-1100</v>
      </c>
      <c r="N92" s="275"/>
      <c r="O92" s="275"/>
      <c r="P92" s="276">
        <f>SUM(E92:O92)</f>
        <v>-1100</v>
      </c>
      <c r="Q92" s="275"/>
      <c r="R92" s="275"/>
      <c r="S92" s="275"/>
      <c r="T92" s="275"/>
      <c r="U92" s="275"/>
      <c r="V92" s="275"/>
      <c r="W92" s="275"/>
      <c r="X92" s="275"/>
    </row>
    <row r="93" spans="1:24" s="123" customFormat="1" ht="15">
      <c r="A93" s="428">
        <v>84</v>
      </c>
      <c r="B93" s="120"/>
      <c r="C93" s="121"/>
      <c r="D93" s="122" t="s">
        <v>94</v>
      </c>
      <c r="E93" s="110">
        <f aca="true" t="shared" si="18" ref="E93:P93">SUM(E90:E92)</f>
        <v>10375</v>
      </c>
      <c r="F93" s="110">
        <f t="shared" si="18"/>
        <v>20</v>
      </c>
      <c r="G93" s="110">
        <f t="shared" si="18"/>
        <v>25</v>
      </c>
      <c r="H93" s="110">
        <f t="shared" si="18"/>
        <v>6155</v>
      </c>
      <c r="I93" s="110">
        <f t="shared" si="18"/>
        <v>0</v>
      </c>
      <c r="J93" s="110">
        <f t="shared" si="18"/>
        <v>0</v>
      </c>
      <c r="K93" s="110">
        <f t="shared" si="18"/>
        <v>0</v>
      </c>
      <c r="L93" s="110">
        <f t="shared" si="18"/>
        <v>0</v>
      </c>
      <c r="M93" s="110">
        <f t="shared" si="18"/>
        <v>251291</v>
      </c>
      <c r="N93" s="110">
        <f t="shared" si="18"/>
        <v>60907</v>
      </c>
      <c r="O93" s="110">
        <f t="shared" si="18"/>
        <v>0</v>
      </c>
      <c r="P93" s="176">
        <f t="shared" si="18"/>
        <v>267866</v>
      </c>
      <c r="Q93" s="110"/>
      <c r="R93" s="110"/>
      <c r="S93" s="110"/>
      <c r="T93" s="110"/>
      <c r="U93" s="110"/>
      <c r="V93" s="110"/>
      <c r="W93" s="110"/>
      <c r="X93" s="110"/>
    </row>
    <row r="94" spans="1:24" s="112" customFormat="1" ht="30" customHeight="1">
      <c r="A94" s="428">
        <v>85</v>
      </c>
      <c r="B94" s="557"/>
      <c r="C94" s="116">
        <v>16</v>
      </c>
      <c r="D94" s="806" t="s">
        <v>35</v>
      </c>
      <c r="E94" s="806"/>
      <c r="F94" s="806"/>
      <c r="G94" s="92"/>
      <c r="H94" s="92"/>
      <c r="I94" s="92"/>
      <c r="J94" s="92"/>
      <c r="K94" s="92"/>
      <c r="L94" s="92"/>
      <c r="M94" s="92"/>
      <c r="N94" s="94"/>
      <c r="O94" s="92"/>
      <c r="P94" s="118"/>
      <c r="Q94" s="92"/>
      <c r="R94" s="92"/>
      <c r="S94" s="92"/>
      <c r="T94" s="92"/>
      <c r="U94" s="92"/>
      <c r="V94" s="92"/>
      <c r="W94" s="92"/>
      <c r="X94" s="92"/>
    </row>
    <row r="95" spans="1:24" s="112" customFormat="1" ht="15">
      <c r="A95" s="428">
        <v>86</v>
      </c>
      <c r="B95" s="557"/>
      <c r="C95" s="116"/>
      <c r="D95" s="117" t="s">
        <v>94</v>
      </c>
      <c r="E95" s="92">
        <v>10113</v>
      </c>
      <c r="F95" s="92"/>
      <c r="G95" s="92"/>
      <c r="H95" s="92">
        <v>5142</v>
      </c>
      <c r="I95" s="92"/>
      <c r="J95" s="92"/>
      <c r="K95" s="92"/>
      <c r="L95" s="92"/>
      <c r="M95" s="92">
        <v>88214</v>
      </c>
      <c r="N95" s="94">
        <v>42197</v>
      </c>
      <c r="O95" s="92"/>
      <c r="P95" s="118">
        <f>SUM(E95:M95)</f>
        <v>103469</v>
      </c>
      <c r="Q95" s="92"/>
      <c r="R95" s="92"/>
      <c r="S95" s="92"/>
      <c r="T95" s="92"/>
      <c r="U95" s="92"/>
      <c r="V95" s="92"/>
      <c r="W95" s="92"/>
      <c r="X95" s="92"/>
    </row>
    <row r="96" spans="1:24" s="113" customFormat="1" ht="15">
      <c r="A96" s="428">
        <v>87</v>
      </c>
      <c r="B96" s="585"/>
      <c r="C96" s="114"/>
      <c r="D96" s="115" t="s">
        <v>46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119">
        <f>SUM(E96:O96)</f>
        <v>0</v>
      </c>
      <c r="Q96" s="94"/>
      <c r="R96" s="94"/>
      <c r="S96" s="94"/>
      <c r="T96" s="94"/>
      <c r="U96" s="94"/>
      <c r="V96" s="94"/>
      <c r="W96" s="94"/>
      <c r="X96" s="94"/>
    </row>
    <row r="97" spans="1:24" s="123" customFormat="1" ht="15">
      <c r="A97" s="428">
        <v>88</v>
      </c>
      <c r="B97" s="120"/>
      <c r="C97" s="121"/>
      <c r="D97" s="122" t="s">
        <v>94</v>
      </c>
      <c r="E97" s="110">
        <f aca="true" t="shared" si="19" ref="E97:P97">SUM(E95:E96)</f>
        <v>10113</v>
      </c>
      <c r="F97" s="110">
        <f t="shared" si="19"/>
        <v>0</v>
      </c>
      <c r="G97" s="110">
        <f t="shared" si="19"/>
        <v>0</v>
      </c>
      <c r="H97" s="110">
        <f t="shared" si="19"/>
        <v>5142</v>
      </c>
      <c r="I97" s="110">
        <f t="shared" si="19"/>
        <v>0</v>
      </c>
      <c r="J97" s="110">
        <f t="shared" si="19"/>
        <v>0</v>
      </c>
      <c r="K97" s="110">
        <f t="shared" si="19"/>
        <v>0</v>
      </c>
      <c r="L97" s="110">
        <f t="shared" si="19"/>
        <v>0</v>
      </c>
      <c r="M97" s="110">
        <f t="shared" si="19"/>
        <v>88214</v>
      </c>
      <c r="N97" s="111">
        <f t="shared" si="19"/>
        <v>42197</v>
      </c>
      <c r="O97" s="110">
        <f t="shared" si="19"/>
        <v>0</v>
      </c>
      <c r="P97" s="176">
        <f t="shared" si="19"/>
        <v>103469</v>
      </c>
      <c r="Q97" s="110"/>
      <c r="R97" s="110"/>
      <c r="S97" s="110"/>
      <c r="T97" s="110"/>
      <c r="U97" s="110"/>
      <c r="V97" s="110"/>
      <c r="W97" s="110"/>
      <c r="X97" s="110"/>
    </row>
    <row r="98" spans="1:24" s="112" customFormat="1" ht="30" customHeight="1">
      <c r="A98" s="428">
        <v>89</v>
      </c>
      <c r="B98" s="557"/>
      <c r="C98" s="116">
        <v>17</v>
      </c>
      <c r="D98" s="806" t="s">
        <v>783</v>
      </c>
      <c r="E98" s="806"/>
      <c r="F98" s="806"/>
      <c r="G98" s="92"/>
      <c r="H98" s="92"/>
      <c r="I98" s="92"/>
      <c r="J98" s="92"/>
      <c r="K98" s="92"/>
      <c r="L98" s="92"/>
      <c r="M98" s="92"/>
      <c r="N98" s="94"/>
      <c r="O98" s="92"/>
      <c r="P98" s="118"/>
      <c r="Q98" s="92"/>
      <c r="R98" s="92"/>
      <c r="S98" s="92"/>
      <c r="T98" s="92"/>
      <c r="U98" s="92"/>
      <c r="V98" s="92"/>
      <c r="W98" s="92"/>
      <c r="X98" s="92"/>
    </row>
    <row r="99" spans="1:24" s="112" customFormat="1" ht="15.75" customHeight="1">
      <c r="A99" s="428">
        <v>90</v>
      </c>
      <c r="B99" s="557"/>
      <c r="C99" s="116"/>
      <c r="D99" s="117" t="s">
        <v>94</v>
      </c>
      <c r="E99" s="92">
        <v>9681</v>
      </c>
      <c r="F99" s="92">
        <v>555</v>
      </c>
      <c r="G99" s="92"/>
      <c r="H99" s="92">
        <v>8040</v>
      </c>
      <c r="I99" s="92"/>
      <c r="J99" s="92"/>
      <c r="K99" s="92"/>
      <c r="L99" s="92"/>
      <c r="M99" s="92">
        <v>132662</v>
      </c>
      <c r="N99" s="94">
        <v>49847</v>
      </c>
      <c r="O99" s="92"/>
      <c r="P99" s="118">
        <f>SUM(E99:M99)</f>
        <v>150938</v>
      </c>
      <c r="Q99" s="92"/>
      <c r="R99" s="92"/>
      <c r="S99" s="92"/>
      <c r="T99" s="92"/>
      <c r="U99" s="92"/>
      <c r="V99" s="92"/>
      <c r="W99" s="92"/>
      <c r="X99" s="92"/>
    </row>
    <row r="100" spans="1:24" s="277" customFormat="1" ht="15">
      <c r="A100" s="428">
        <v>91</v>
      </c>
      <c r="B100" s="520"/>
      <c r="C100" s="273"/>
      <c r="D100" s="115" t="s">
        <v>543</v>
      </c>
      <c r="E100" s="275"/>
      <c r="F100" s="275"/>
      <c r="G100" s="275"/>
      <c r="H100" s="275"/>
      <c r="I100" s="275"/>
      <c r="J100" s="275"/>
      <c r="K100" s="275"/>
      <c r="L100" s="275"/>
      <c r="M100" s="275">
        <v>174</v>
      </c>
      <c r="N100" s="275"/>
      <c r="O100" s="275"/>
      <c r="P100" s="276">
        <f>SUM(E100:O100)</f>
        <v>174</v>
      </c>
      <c r="Q100" s="275"/>
      <c r="R100" s="275"/>
      <c r="S100" s="275"/>
      <c r="T100" s="275"/>
      <c r="U100" s="275"/>
      <c r="V100" s="275"/>
      <c r="W100" s="275"/>
      <c r="X100" s="275"/>
    </row>
    <row r="101" spans="1:24" s="277" customFormat="1" ht="15">
      <c r="A101" s="428">
        <v>92</v>
      </c>
      <c r="B101" s="520"/>
      <c r="C101" s="273"/>
      <c r="D101" s="115" t="s">
        <v>544</v>
      </c>
      <c r="E101" s="275"/>
      <c r="F101" s="275"/>
      <c r="G101" s="275"/>
      <c r="H101" s="275"/>
      <c r="I101" s="275"/>
      <c r="J101" s="275"/>
      <c r="K101" s="275"/>
      <c r="L101" s="275"/>
      <c r="M101" s="275">
        <v>-1500</v>
      </c>
      <c r="N101" s="275"/>
      <c r="O101" s="275"/>
      <c r="P101" s="276">
        <f>SUM(E101:O101)</f>
        <v>-1500</v>
      </c>
      <c r="Q101" s="275"/>
      <c r="R101" s="275"/>
      <c r="S101" s="275"/>
      <c r="T101" s="275"/>
      <c r="U101" s="275"/>
      <c r="V101" s="275"/>
      <c r="W101" s="275"/>
      <c r="X101" s="275"/>
    </row>
    <row r="102" spans="1:24" s="277" customFormat="1" ht="15">
      <c r="A102" s="428">
        <v>93</v>
      </c>
      <c r="B102" s="520"/>
      <c r="C102" s="273"/>
      <c r="D102" s="115" t="s">
        <v>547</v>
      </c>
      <c r="E102" s="275"/>
      <c r="F102" s="275">
        <v>114</v>
      </c>
      <c r="G102" s="275"/>
      <c r="H102" s="275"/>
      <c r="I102" s="275"/>
      <c r="J102" s="275"/>
      <c r="K102" s="275"/>
      <c r="L102" s="275"/>
      <c r="M102" s="275"/>
      <c r="N102" s="275"/>
      <c r="O102" s="275"/>
      <c r="P102" s="276">
        <f>SUM(E102:O102)</f>
        <v>114</v>
      </c>
      <c r="Q102" s="275"/>
      <c r="R102" s="275"/>
      <c r="S102" s="275"/>
      <c r="T102" s="275"/>
      <c r="U102" s="275"/>
      <c r="V102" s="275"/>
      <c r="W102" s="275"/>
      <c r="X102" s="275"/>
    </row>
    <row r="103" spans="1:24" s="203" customFormat="1" ht="30" customHeight="1">
      <c r="A103" s="446">
        <v>94</v>
      </c>
      <c r="B103" s="234"/>
      <c r="C103" s="196"/>
      <c r="D103" s="200" t="s">
        <v>94</v>
      </c>
      <c r="E103" s="201">
        <f aca="true" t="shared" si="20" ref="E103:P103">SUM(E99:E102)</f>
        <v>9681</v>
      </c>
      <c r="F103" s="201">
        <f t="shared" si="20"/>
        <v>669</v>
      </c>
      <c r="G103" s="201">
        <f t="shared" si="20"/>
        <v>0</v>
      </c>
      <c r="H103" s="201">
        <f t="shared" si="20"/>
        <v>8040</v>
      </c>
      <c r="I103" s="201">
        <f t="shared" si="20"/>
        <v>0</v>
      </c>
      <c r="J103" s="201">
        <f t="shared" si="20"/>
        <v>0</v>
      </c>
      <c r="K103" s="201">
        <f t="shared" si="20"/>
        <v>0</v>
      </c>
      <c r="L103" s="201">
        <f t="shared" si="20"/>
        <v>0</v>
      </c>
      <c r="M103" s="201">
        <f t="shared" si="20"/>
        <v>131336</v>
      </c>
      <c r="N103" s="201">
        <f t="shared" si="20"/>
        <v>49847</v>
      </c>
      <c r="O103" s="201">
        <f t="shared" si="20"/>
        <v>0</v>
      </c>
      <c r="P103" s="202">
        <f t="shared" si="20"/>
        <v>149726</v>
      </c>
      <c r="Q103" s="201"/>
      <c r="R103" s="201"/>
      <c r="S103" s="201"/>
      <c r="T103" s="201"/>
      <c r="U103" s="201"/>
      <c r="V103" s="201"/>
      <c r="W103" s="201"/>
      <c r="X103" s="201"/>
    </row>
    <row r="104" spans="1:24" s="206" customFormat="1" ht="19.5" customHeight="1">
      <c r="A104" s="428">
        <v>95</v>
      </c>
      <c r="B104" s="576"/>
      <c r="C104" s="217"/>
      <c r="D104" s="109" t="s">
        <v>908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577"/>
      <c r="Q104" s="207"/>
      <c r="R104" s="207"/>
      <c r="S104" s="207"/>
      <c r="T104" s="207"/>
      <c r="U104" s="207"/>
      <c r="V104" s="207"/>
      <c r="W104" s="207"/>
      <c r="X104" s="207"/>
    </row>
    <row r="105" spans="1:24" s="206" customFormat="1" ht="19.5" customHeight="1">
      <c r="A105" s="428">
        <v>96</v>
      </c>
      <c r="B105" s="576"/>
      <c r="C105" s="218"/>
      <c r="D105" s="208" t="s">
        <v>94</v>
      </c>
      <c r="E105" s="209">
        <f aca="true" t="shared" si="21" ref="E105:P105">SUM(E99,E95,E90,E85,E80,E74,E66,E61,E57,E52,E47)</f>
        <v>238273</v>
      </c>
      <c r="F105" s="209">
        <f t="shared" si="21"/>
        <v>20737</v>
      </c>
      <c r="G105" s="209">
        <f t="shared" si="21"/>
        <v>5035</v>
      </c>
      <c r="H105" s="209">
        <f t="shared" si="21"/>
        <v>91717</v>
      </c>
      <c r="I105" s="209">
        <f t="shared" si="21"/>
        <v>0</v>
      </c>
      <c r="J105" s="209">
        <f t="shared" si="21"/>
        <v>825</v>
      </c>
      <c r="K105" s="209">
        <f t="shared" si="21"/>
        <v>0</v>
      </c>
      <c r="L105" s="209">
        <f t="shared" si="21"/>
        <v>1191</v>
      </c>
      <c r="M105" s="209">
        <f t="shared" si="21"/>
        <v>2278000</v>
      </c>
      <c r="N105" s="207">
        <f t="shared" si="21"/>
        <v>906701</v>
      </c>
      <c r="O105" s="209">
        <f t="shared" si="21"/>
        <v>0</v>
      </c>
      <c r="P105" s="210">
        <f t="shared" si="21"/>
        <v>2635778</v>
      </c>
      <c r="Q105" s="207"/>
      <c r="R105" s="207"/>
      <c r="S105" s="207"/>
      <c r="T105" s="207"/>
      <c r="U105" s="207"/>
      <c r="V105" s="207"/>
      <c r="W105" s="207"/>
      <c r="X105" s="207"/>
    </row>
    <row r="106" spans="1:24" s="206" customFormat="1" ht="28.5">
      <c r="A106" s="446">
        <v>97</v>
      </c>
      <c r="B106" s="576"/>
      <c r="C106" s="218"/>
      <c r="D106" s="444" t="s">
        <v>586</v>
      </c>
      <c r="E106" s="207">
        <f aca="true" t="shared" si="22" ref="E106:P106">SUM(E100:E102,E96,E91:E92,E86:E87,E81:E82,E75:E77,E67:E67,E62:E63,E58:E58,E53:E54,E48:E49)</f>
        <v>0</v>
      </c>
      <c r="F106" s="207">
        <f t="shared" si="22"/>
        <v>-1141</v>
      </c>
      <c r="G106" s="207">
        <f t="shared" si="22"/>
        <v>0</v>
      </c>
      <c r="H106" s="207">
        <f t="shared" si="22"/>
        <v>0</v>
      </c>
      <c r="I106" s="207">
        <f t="shared" si="22"/>
        <v>0</v>
      </c>
      <c r="J106" s="207">
        <f t="shared" si="22"/>
        <v>0</v>
      </c>
      <c r="K106" s="207">
        <f t="shared" si="22"/>
        <v>0</v>
      </c>
      <c r="L106" s="207">
        <f t="shared" si="22"/>
        <v>0</v>
      </c>
      <c r="M106" s="207">
        <f t="shared" si="22"/>
        <v>188</v>
      </c>
      <c r="N106" s="207">
        <f t="shared" si="22"/>
        <v>0</v>
      </c>
      <c r="O106" s="207">
        <f t="shared" si="22"/>
        <v>0</v>
      </c>
      <c r="P106" s="220">
        <f t="shared" si="22"/>
        <v>-953</v>
      </c>
      <c r="Q106" s="207"/>
      <c r="R106" s="207"/>
      <c r="S106" s="207"/>
      <c r="T106" s="207"/>
      <c r="U106" s="207"/>
      <c r="V106" s="207"/>
      <c r="W106" s="207"/>
      <c r="X106" s="207"/>
    </row>
    <row r="107" spans="1:24" s="257" customFormat="1" ht="19.5" customHeight="1">
      <c r="A107" s="428">
        <v>98</v>
      </c>
      <c r="B107" s="255"/>
      <c r="C107" s="586"/>
      <c r="D107" s="213" t="s">
        <v>94</v>
      </c>
      <c r="E107" s="214">
        <f aca="true" t="shared" si="23" ref="E107:P107">SUM(E105:E106)</f>
        <v>238273</v>
      </c>
      <c r="F107" s="214">
        <f t="shared" si="23"/>
        <v>19596</v>
      </c>
      <c r="G107" s="214">
        <f t="shared" si="23"/>
        <v>5035</v>
      </c>
      <c r="H107" s="214">
        <f t="shared" si="23"/>
        <v>91717</v>
      </c>
      <c r="I107" s="214">
        <f t="shared" si="23"/>
        <v>0</v>
      </c>
      <c r="J107" s="214">
        <f t="shared" si="23"/>
        <v>825</v>
      </c>
      <c r="K107" s="214">
        <f t="shared" si="23"/>
        <v>0</v>
      </c>
      <c r="L107" s="214">
        <f t="shared" si="23"/>
        <v>1191</v>
      </c>
      <c r="M107" s="214">
        <f t="shared" si="23"/>
        <v>2278188</v>
      </c>
      <c r="N107" s="584">
        <f t="shared" si="23"/>
        <v>906701</v>
      </c>
      <c r="O107" s="214">
        <f t="shared" si="23"/>
        <v>0</v>
      </c>
      <c r="P107" s="215">
        <f t="shared" si="23"/>
        <v>2634825</v>
      </c>
      <c r="Q107" s="587"/>
      <c r="R107" s="587"/>
      <c r="S107" s="587"/>
      <c r="T107" s="587"/>
      <c r="U107" s="587"/>
      <c r="V107" s="587"/>
      <c r="W107" s="587"/>
      <c r="X107" s="587"/>
    </row>
    <row r="108" spans="1:24" s="112" customFormat="1" ht="30" customHeight="1">
      <c r="A108" s="428">
        <v>99</v>
      </c>
      <c r="B108" s="557"/>
      <c r="C108" s="116">
        <v>18</v>
      </c>
      <c r="D108" s="117" t="s">
        <v>909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94"/>
      <c r="O108" s="92"/>
      <c r="P108" s="118"/>
      <c r="Q108" s="92"/>
      <c r="R108" s="92"/>
      <c r="S108" s="92"/>
      <c r="T108" s="92"/>
      <c r="U108" s="92"/>
      <c r="V108" s="92"/>
      <c r="W108" s="92"/>
      <c r="X108" s="92"/>
    </row>
    <row r="109" spans="1:24" s="112" customFormat="1" ht="15">
      <c r="A109" s="428">
        <v>100</v>
      </c>
      <c r="B109" s="557"/>
      <c r="C109" s="116"/>
      <c r="D109" s="117" t="s">
        <v>94</v>
      </c>
      <c r="E109" s="92">
        <v>302</v>
      </c>
      <c r="F109" s="92">
        <v>4092</v>
      </c>
      <c r="G109" s="92"/>
      <c r="H109" s="92">
        <v>3510</v>
      </c>
      <c r="I109" s="92"/>
      <c r="J109" s="92"/>
      <c r="K109" s="92"/>
      <c r="L109" s="92">
        <v>311</v>
      </c>
      <c r="M109" s="92">
        <v>114567</v>
      </c>
      <c r="N109" s="94">
        <v>3490</v>
      </c>
      <c r="O109" s="92"/>
      <c r="P109" s="118">
        <f>SUM(E109:M109)</f>
        <v>122782</v>
      </c>
      <c r="Q109" s="92"/>
      <c r="R109" s="92"/>
      <c r="S109" s="92"/>
      <c r="T109" s="92"/>
      <c r="U109" s="92"/>
      <c r="V109" s="92"/>
      <c r="W109" s="92"/>
      <c r="X109" s="92"/>
    </row>
    <row r="110" spans="1:24" s="113" customFormat="1" ht="15">
      <c r="A110" s="428">
        <v>101</v>
      </c>
      <c r="B110" s="585"/>
      <c r="C110" s="114"/>
      <c r="D110" s="193" t="s">
        <v>543</v>
      </c>
      <c r="E110" s="94"/>
      <c r="F110" s="94"/>
      <c r="G110" s="94"/>
      <c r="H110" s="94"/>
      <c r="I110" s="94"/>
      <c r="J110" s="94"/>
      <c r="K110" s="94"/>
      <c r="L110" s="94"/>
      <c r="M110" s="94">
        <v>141</v>
      </c>
      <c r="N110" s="94"/>
      <c r="O110" s="94"/>
      <c r="P110" s="119">
        <f>SUM(E110:O110)</f>
        <v>141</v>
      </c>
      <c r="Q110" s="94"/>
      <c r="R110" s="94"/>
      <c r="S110" s="94"/>
      <c r="T110" s="94"/>
      <c r="U110" s="94"/>
      <c r="V110" s="94"/>
      <c r="W110" s="94"/>
      <c r="X110" s="94"/>
    </row>
    <row r="111" spans="1:24" s="113" customFormat="1" ht="15">
      <c r="A111" s="428">
        <v>102</v>
      </c>
      <c r="B111" s="585"/>
      <c r="C111" s="114"/>
      <c r="D111" s="211" t="s">
        <v>548</v>
      </c>
      <c r="E111" s="94">
        <v>160</v>
      </c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119">
        <f>SUM(E111:O111)</f>
        <v>160</v>
      </c>
      <c r="Q111" s="94"/>
      <c r="R111" s="94"/>
      <c r="S111" s="94"/>
      <c r="T111" s="94"/>
      <c r="U111" s="94"/>
      <c r="V111" s="94"/>
      <c r="W111" s="94"/>
      <c r="X111" s="94"/>
    </row>
    <row r="112" spans="1:24" s="203" customFormat="1" ht="30" customHeight="1">
      <c r="A112" s="446">
        <v>103</v>
      </c>
      <c r="B112" s="234"/>
      <c r="C112" s="196"/>
      <c r="D112" s="200" t="s">
        <v>94</v>
      </c>
      <c r="E112" s="201">
        <f aca="true" t="shared" si="24" ref="E112:P112">SUM(E109:E111)</f>
        <v>462</v>
      </c>
      <c r="F112" s="201">
        <f t="shared" si="24"/>
        <v>4092</v>
      </c>
      <c r="G112" s="201">
        <f t="shared" si="24"/>
        <v>0</v>
      </c>
      <c r="H112" s="201">
        <f t="shared" si="24"/>
        <v>3510</v>
      </c>
      <c r="I112" s="201">
        <f t="shared" si="24"/>
        <v>0</v>
      </c>
      <c r="J112" s="201">
        <f t="shared" si="24"/>
        <v>0</v>
      </c>
      <c r="K112" s="201">
        <f t="shared" si="24"/>
        <v>0</v>
      </c>
      <c r="L112" s="201">
        <f t="shared" si="24"/>
        <v>311</v>
      </c>
      <c r="M112" s="201">
        <f t="shared" si="24"/>
        <v>114708</v>
      </c>
      <c r="N112" s="201">
        <f t="shared" si="24"/>
        <v>3490</v>
      </c>
      <c r="O112" s="201">
        <f t="shared" si="24"/>
        <v>0</v>
      </c>
      <c r="P112" s="202">
        <f t="shared" si="24"/>
        <v>123083</v>
      </c>
      <c r="Q112" s="201"/>
      <c r="R112" s="201"/>
      <c r="S112" s="201"/>
      <c r="T112" s="201"/>
      <c r="U112" s="201"/>
      <c r="V112" s="201"/>
      <c r="W112" s="201"/>
      <c r="X112" s="201"/>
    </row>
    <row r="113" spans="1:24" s="223" customFormat="1" ht="19.5" customHeight="1">
      <c r="A113" s="428">
        <v>104</v>
      </c>
      <c r="B113" s="182"/>
      <c r="C113" s="217"/>
      <c r="D113" s="109" t="s">
        <v>818</v>
      </c>
      <c r="E113" s="124"/>
      <c r="F113" s="124"/>
      <c r="G113" s="124"/>
      <c r="H113" s="124"/>
      <c r="I113" s="124"/>
      <c r="J113" s="124"/>
      <c r="K113" s="124"/>
      <c r="L113" s="124"/>
      <c r="M113" s="124"/>
      <c r="N113" s="109"/>
      <c r="O113" s="124"/>
      <c r="P113" s="205"/>
      <c r="Q113" s="209"/>
      <c r="R113" s="209"/>
      <c r="S113" s="209"/>
      <c r="T113" s="209"/>
      <c r="U113" s="209"/>
      <c r="V113" s="209"/>
      <c r="W113" s="209"/>
      <c r="X113" s="209"/>
    </row>
    <row r="114" spans="1:24" s="223" customFormat="1" ht="19.5" customHeight="1">
      <c r="A114" s="428">
        <v>105</v>
      </c>
      <c r="B114" s="182"/>
      <c r="C114" s="218"/>
      <c r="D114" s="208" t="s">
        <v>94</v>
      </c>
      <c r="E114" s="209">
        <f aca="true" t="shared" si="25" ref="E114:P114">SUM(E109,E105,E43)</f>
        <v>369888</v>
      </c>
      <c r="F114" s="209">
        <f t="shared" si="25"/>
        <v>26668</v>
      </c>
      <c r="G114" s="209">
        <f t="shared" si="25"/>
        <v>5185</v>
      </c>
      <c r="H114" s="209">
        <f t="shared" si="25"/>
        <v>121997</v>
      </c>
      <c r="I114" s="209">
        <f t="shared" si="25"/>
        <v>0</v>
      </c>
      <c r="J114" s="209">
        <f t="shared" si="25"/>
        <v>1575</v>
      </c>
      <c r="K114" s="209">
        <f t="shared" si="25"/>
        <v>0</v>
      </c>
      <c r="L114" s="209">
        <f t="shared" si="25"/>
        <v>2289</v>
      </c>
      <c r="M114" s="209">
        <f t="shared" si="25"/>
        <v>3385736</v>
      </c>
      <c r="N114" s="207">
        <f t="shared" si="25"/>
        <v>1339298</v>
      </c>
      <c r="O114" s="207">
        <f t="shared" si="25"/>
        <v>0</v>
      </c>
      <c r="P114" s="220">
        <f t="shared" si="25"/>
        <v>3913338</v>
      </c>
      <c r="Q114" s="209"/>
      <c r="R114" s="209"/>
      <c r="S114" s="209"/>
      <c r="T114" s="209"/>
      <c r="U114" s="209"/>
      <c r="V114" s="209"/>
      <c r="W114" s="209"/>
      <c r="X114" s="209"/>
    </row>
    <row r="115" spans="1:24" s="206" customFormat="1" ht="28.5">
      <c r="A115" s="446">
        <v>106</v>
      </c>
      <c r="B115" s="576"/>
      <c r="C115" s="218"/>
      <c r="D115" s="444" t="s">
        <v>587</v>
      </c>
      <c r="E115" s="207">
        <f aca="true" t="shared" si="26" ref="E115:P115">SUM(E110:E110,E106,E44)+E111</f>
        <v>-390</v>
      </c>
      <c r="F115" s="207">
        <f t="shared" si="26"/>
        <v>-1141</v>
      </c>
      <c r="G115" s="207">
        <f t="shared" si="26"/>
        <v>100</v>
      </c>
      <c r="H115" s="207">
        <f t="shared" si="26"/>
        <v>0</v>
      </c>
      <c r="I115" s="207">
        <f t="shared" si="26"/>
        <v>0</v>
      </c>
      <c r="J115" s="207">
        <f t="shared" si="26"/>
        <v>0</v>
      </c>
      <c r="K115" s="207">
        <f t="shared" si="26"/>
        <v>0</v>
      </c>
      <c r="L115" s="207">
        <f t="shared" si="26"/>
        <v>0</v>
      </c>
      <c r="M115" s="207">
        <f t="shared" si="26"/>
        <v>13926</v>
      </c>
      <c r="N115" s="207">
        <f t="shared" si="26"/>
        <v>0</v>
      </c>
      <c r="O115" s="207">
        <f t="shared" si="26"/>
        <v>0</v>
      </c>
      <c r="P115" s="220">
        <f t="shared" si="26"/>
        <v>12495</v>
      </c>
      <c r="Q115" s="207"/>
      <c r="R115" s="207"/>
      <c r="S115" s="207"/>
      <c r="T115" s="207"/>
      <c r="U115" s="207"/>
      <c r="V115" s="207"/>
      <c r="W115" s="207"/>
      <c r="X115" s="207"/>
    </row>
    <row r="116" spans="1:24" s="250" customFormat="1" ht="19.5" customHeight="1">
      <c r="A116" s="428">
        <v>107</v>
      </c>
      <c r="B116" s="228"/>
      <c r="C116" s="586"/>
      <c r="D116" s="213" t="s">
        <v>94</v>
      </c>
      <c r="E116" s="214">
        <f aca="true" t="shared" si="27" ref="E116:P116">SUM(E114:E115)</f>
        <v>369498</v>
      </c>
      <c r="F116" s="214">
        <f t="shared" si="27"/>
        <v>25527</v>
      </c>
      <c r="G116" s="214">
        <f t="shared" si="27"/>
        <v>5285</v>
      </c>
      <c r="H116" s="214">
        <f t="shared" si="27"/>
        <v>121997</v>
      </c>
      <c r="I116" s="214">
        <f t="shared" si="27"/>
        <v>0</v>
      </c>
      <c r="J116" s="214">
        <f t="shared" si="27"/>
        <v>1575</v>
      </c>
      <c r="K116" s="214">
        <f t="shared" si="27"/>
        <v>0</v>
      </c>
      <c r="L116" s="214">
        <f t="shared" si="27"/>
        <v>2289</v>
      </c>
      <c r="M116" s="214">
        <f t="shared" si="27"/>
        <v>3399662</v>
      </c>
      <c r="N116" s="584">
        <f t="shared" si="27"/>
        <v>1339298</v>
      </c>
      <c r="O116" s="214">
        <f t="shared" si="27"/>
        <v>0</v>
      </c>
      <c r="P116" s="215">
        <f t="shared" si="27"/>
        <v>3925833</v>
      </c>
      <c r="Q116" s="229"/>
      <c r="R116" s="229"/>
      <c r="S116" s="229"/>
      <c r="T116" s="229"/>
      <c r="U116" s="229"/>
      <c r="V116" s="229"/>
      <c r="W116" s="229"/>
      <c r="X116" s="229"/>
    </row>
    <row r="117" spans="1:24" s="112" customFormat="1" ht="24.75" customHeight="1">
      <c r="A117" s="428">
        <v>108</v>
      </c>
      <c r="B117" s="557"/>
      <c r="C117" s="116">
        <v>19</v>
      </c>
      <c r="D117" s="117" t="s">
        <v>17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4"/>
      <c r="O117" s="92"/>
      <c r="P117" s="118"/>
      <c r="Q117" s="92"/>
      <c r="R117" s="92"/>
      <c r="S117" s="92"/>
      <c r="T117" s="92"/>
      <c r="U117" s="92"/>
      <c r="V117" s="92"/>
      <c r="W117" s="92"/>
      <c r="X117" s="92"/>
    </row>
    <row r="118" spans="1:24" s="112" customFormat="1" ht="15">
      <c r="A118" s="428">
        <v>109</v>
      </c>
      <c r="B118" s="557"/>
      <c r="C118" s="116"/>
      <c r="D118" s="117" t="s">
        <v>94</v>
      </c>
      <c r="E118" s="92">
        <v>14439</v>
      </c>
      <c r="F118" s="92">
        <v>177522</v>
      </c>
      <c r="G118" s="92"/>
      <c r="H118" s="92"/>
      <c r="I118" s="92"/>
      <c r="J118" s="92"/>
      <c r="K118" s="92"/>
      <c r="L118" s="92"/>
      <c r="M118" s="92">
        <v>88450</v>
      </c>
      <c r="N118" s="94"/>
      <c r="O118" s="92"/>
      <c r="P118" s="118">
        <f>SUM(E118:M118)</f>
        <v>280411</v>
      </c>
      <c r="Q118" s="92"/>
      <c r="R118" s="92"/>
      <c r="S118" s="92"/>
      <c r="T118" s="92"/>
      <c r="U118" s="92"/>
      <c r="V118" s="92"/>
      <c r="W118" s="92"/>
      <c r="X118" s="92"/>
    </row>
    <row r="119" spans="1:24" s="113" customFormat="1" ht="15">
      <c r="A119" s="428">
        <v>110</v>
      </c>
      <c r="B119" s="585"/>
      <c r="C119" s="114"/>
      <c r="D119" s="211" t="s">
        <v>543</v>
      </c>
      <c r="E119" s="94"/>
      <c r="F119" s="94"/>
      <c r="G119" s="94"/>
      <c r="H119" s="94"/>
      <c r="I119" s="94"/>
      <c r="J119" s="94"/>
      <c r="K119" s="94"/>
      <c r="L119" s="94"/>
      <c r="M119" s="94">
        <v>255</v>
      </c>
      <c r="N119" s="94"/>
      <c r="O119" s="94"/>
      <c r="P119" s="119">
        <f>SUM(E119:O119)</f>
        <v>255</v>
      </c>
      <c r="Q119" s="94"/>
      <c r="R119" s="94"/>
      <c r="S119" s="94"/>
      <c r="T119" s="94"/>
      <c r="U119" s="94"/>
      <c r="V119" s="94"/>
      <c r="W119" s="94"/>
      <c r="X119" s="94"/>
    </row>
    <row r="120" spans="1:24" s="113" customFormat="1" ht="15">
      <c r="A120" s="428">
        <v>111</v>
      </c>
      <c r="B120" s="585"/>
      <c r="C120" s="114"/>
      <c r="D120" s="211" t="s">
        <v>544</v>
      </c>
      <c r="E120" s="94"/>
      <c r="F120" s="94"/>
      <c r="G120" s="94"/>
      <c r="H120" s="94"/>
      <c r="I120" s="94"/>
      <c r="J120" s="94"/>
      <c r="K120" s="94"/>
      <c r="L120" s="94"/>
      <c r="M120" s="94">
        <v>2617</v>
      </c>
      <c r="N120" s="94"/>
      <c r="O120" s="94"/>
      <c r="P120" s="119">
        <f>SUM(E120:O120)</f>
        <v>2617</v>
      </c>
      <c r="Q120" s="94"/>
      <c r="R120" s="94"/>
      <c r="S120" s="94"/>
      <c r="T120" s="94"/>
      <c r="U120" s="94"/>
      <c r="V120" s="94"/>
      <c r="W120" s="94"/>
      <c r="X120" s="94"/>
    </row>
    <row r="121" spans="1:24" s="113" customFormat="1" ht="15">
      <c r="A121" s="428">
        <v>112</v>
      </c>
      <c r="B121" s="585"/>
      <c r="C121" s="114"/>
      <c r="D121" s="211" t="s">
        <v>549</v>
      </c>
      <c r="E121" s="94"/>
      <c r="F121" s="94">
        <v>1935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119">
        <f>SUM(E121:O121)</f>
        <v>1935</v>
      </c>
      <c r="Q121" s="94"/>
      <c r="R121" s="94"/>
      <c r="S121" s="94"/>
      <c r="T121" s="94"/>
      <c r="U121" s="94"/>
      <c r="V121" s="94"/>
      <c r="W121" s="94"/>
      <c r="X121" s="94"/>
    </row>
    <row r="122" spans="1:24" s="113" customFormat="1" ht="15">
      <c r="A122" s="428">
        <v>113</v>
      </c>
      <c r="B122" s="585"/>
      <c r="C122" s="114"/>
      <c r="D122" s="211" t="s">
        <v>550</v>
      </c>
      <c r="E122" s="94"/>
      <c r="F122" s="94">
        <v>191</v>
      </c>
      <c r="G122" s="94"/>
      <c r="H122" s="94"/>
      <c r="I122" s="94"/>
      <c r="J122" s="94"/>
      <c r="K122" s="94"/>
      <c r="L122" s="94"/>
      <c r="M122" s="94"/>
      <c r="N122" s="94"/>
      <c r="O122" s="94"/>
      <c r="P122" s="119">
        <f>SUM(E122:O122)</f>
        <v>191</v>
      </c>
      <c r="Q122" s="94"/>
      <c r="R122" s="94"/>
      <c r="S122" s="94"/>
      <c r="T122" s="94"/>
      <c r="U122" s="94"/>
      <c r="V122" s="94"/>
      <c r="W122" s="94"/>
      <c r="X122" s="94"/>
    </row>
    <row r="123" spans="1:24" s="123" customFormat="1" ht="15">
      <c r="A123" s="428">
        <v>114</v>
      </c>
      <c r="B123" s="120"/>
      <c r="C123" s="121"/>
      <c r="D123" s="122" t="s">
        <v>94</v>
      </c>
      <c r="E123" s="110">
        <f aca="true" t="shared" si="28" ref="E123:P123">SUM(E118:E122)</f>
        <v>14439</v>
      </c>
      <c r="F123" s="110">
        <f t="shared" si="28"/>
        <v>179648</v>
      </c>
      <c r="G123" s="110">
        <f t="shared" si="28"/>
        <v>0</v>
      </c>
      <c r="H123" s="110">
        <f t="shared" si="28"/>
        <v>0</v>
      </c>
      <c r="I123" s="110">
        <f t="shared" si="28"/>
        <v>0</v>
      </c>
      <c r="J123" s="110">
        <f t="shared" si="28"/>
        <v>0</v>
      </c>
      <c r="K123" s="110">
        <f t="shared" si="28"/>
        <v>0</v>
      </c>
      <c r="L123" s="110">
        <f t="shared" si="28"/>
        <v>0</v>
      </c>
      <c r="M123" s="110">
        <f t="shared" si="28"/>
        <v>91322</v>
      </c>
      <c r="N123" s="110">
        <f t="shared" si="28"/>
        <v>0</v>
      </c>
      <c r="O123" s="110">
        <f t="shared" si="28"/>
        <v>0</v>
      </c>
      <c r="P123" s="176">
        <f t="shared" si="28"/>
        <v>285409</v>
      </c>
      <c r="Q123" s="110"/>
      <c r="R123" s="110"/>
      <c r="S123" s="110"/>
      <c r="T123" s="110"/>
      <c r="U123" s="110"/>
      <c r="V123" s="110"/>
      <c r="W123" s="110"/>
      <c r="X123" s="110"/>
    </row>
    <row r="124" spans="1:24" s="112" customFormat="1" ht="21.75" customHeight="1">
      <c r="A124" s="428">
        <v>115</v>
      </c>
      <c r="B124" s="557"/>
      <c r="C124" s="116">
        <v>20</v>
      </c>
      <c r="D124" s="117" t="s">
        <v>18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4"/>
      <c r="O124" s="92"/>
      <c r="P124" s="118"/>
      <c r="Q124" s="92"/>
      <c r="R124" s="92"/>
      <c r="S124" s="92"/>
      <c r="T124" s="92"/>
      <c r="U124" s="92"/>
      <c r="V124" s="92"/>
      <c r="W124" s="92"/>
      <c r="X124" s="92"/>
    </row>
    <row r="125" spans="1:24" s="112" customFormat="1" ht="15">
      <c r="A125" s="428">
        <v>116</v>
      </c>
      <c r="B125" s="557"/>
      <c r="C125" s="116"/>
      <c r="D125" s="117" t="s">
        <v>94</v>
      </c>
      <c r="E125" s="92">
        <v>62166</v>
      </c>
      <c r="F125" s="92">
        <v>2332</v>
      </c>
      <c r="G125" s="92"/>
      <c r="H125" s="92">
        <v>5368</v>
      </c>
      <c r="I125" s="92"/>
      <c r="J125" s="92"/>
      <c r="K125" s="92"/>
      <c r="L125" s="92"/>
      <c r="M125" s="92">
        <v>350860</v>
      </c>
      <c r="N125" s="94">
        <v>150950</v>
      </c>
      <c r="O125" s="92"/>
      <c r="P125" s="118">
        <f>SUM(E125:M125)</f>
        <v>420726</v>
      </c>
      <c r="Q125" s="92"/>
      <c r="R125" s="92"/>
      <c r="S125" s="92"/>
      <c r="T125" s="92"/>
      <c r="U125" s="92"/>
      <c r="V125" s="92"/>
      <c r="W125" s="92"/>
      <c r="X125" s="92"/>
    </row>
    <row r="126" spans="1:24" s="113" customFormat="1" ht="15">
      <c r="A126" s="428">
        <v>117</v>
      </c>
      <c r="B126" s="585"/>
      <c r="C126" s="114"/>
      <c r="D126" s="211" t="s">
        <v>543</v>
      </c>
      <c r="E126" s="94"/>
      <c r="F126" s="94"/>
      <c r="G126" s="94"/>
      <c r="H126" s="94"/>
      <c r="I126" s="94"/>
      <c r="J126" s="94"/>
      <c r="K126" s="94"/>
      <c r="L126" s="94"/>
      <c r="M126" s="94">
        <v>488</v>
      </c>
      <c r="N126" s="94"/>
      <c r="O126" s="94"/>
      <c r="P126" s="119">
        <f>SUM(E126:O126)</f>
        <v>488</v>
      </c>
      <c r="Q126" s="94"/>
      <c r="R126" s="94"/>
      <c r="S126" s="94"/>
      <c r="T126" s="94"/>
      <c r="U126" s="94"/>
      <c r="V126" s="94"/>
      <c r="W126" s="94"/>
      <c r="X126" s="94"/>
    </row>
    <row r="127" spans="1:24" s="123" customFormat="1" ht="15">
      <c r="A127" s="428">
        <v>118</v>
      </c>
      <c r="B127" s="120"/>
      <c r="C127" s="121"/>
      <c r="D127" s="122" t="s">
        <v>94</v>
      </c>
      <c r="E127" s="110">
        <f aca="true" t="shared" si="29" ref="E127:P127">SUM(E125:E126)</f>
        <v>62166</v>
      </c>
      <c r="F127" s="110">
        <f t="shared" si="29"/>
        <v>2332</v>
      </c>
      <c r="G127" s="110">
        <f t="shared" si="29"/>
        <v>0</v>
      </c>
      <c r="H127" s="110">
        <f t="shared" si="29"/>
        <v>5368</v>
      </c>
      <c r="I127" s="110">
        <f t="shared" si="29"/>
        <v>0</v>
      </c>
      <c r="J127" s="110">
        <f t="shared" si="29"/>
        <v>0</v>
      </c>
      <c r="K127" s="110">
        <f t="shared" si="29"/>
        <v>0</v>
      </c>
      <c r="L127" s="110">
        <f t="shared" si="29"/>
        <v>0</v>
      </c>
      <c r="M127" s="110">
        <f t="shared" si="29"/>
        <v>351348</v>
      </c>
      <c r="N127" s="110">
        <f t="shared" si="29"/>
        <v>150950</v>
      </c>
      <c r="O127" s="110">
        <f t="shared" si="29"/>
        <v>0</v>
      </c>
      <c r="P127" s="176">
        <f t="shared" si="29"/>
        <v>421214</v>
      </c>
      <c r="Q127" s="110"/>
      <c r="R127" s="110"/>
      <c r="S127" s="110"/>
      <c r="T127" s="110"/>
      <c r="U127" s="110"/>
      <c r="V127" s="110"/>
      <c r="W127" s="110"/>
      <c r="X127" s="110"/>
    </row>
    <row r="128" spans="1:24" s="112" customFormat="1" ht="21.75" customHeight="1">
      <c r="A128" s="428">
        <v>119</v>
      </c>
      <c r="B128" s="557"/>
      <c r="C128" s="116">
        <v>21</v>
      </c>
      <c r="D128" s="117" t="s">
        <v>19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4"/>
      <c r="O128" s="92"/>
      <c r="P128" s="118"/>
      <c r="Q128" s="92"/>
      <c r="R128" s="92"/>
      <c r="S128" s="92"/>
      <c r="T128" s="92"/>
      <c r="U128" s="92"/>
      <c r="V128" s="92"/>
      <c r="W128" s="92"/>
      <c r="X128" s="92"/>
    </row>
    <row r="129" spans="1:24" s="112" customFormat="1" ht="15">
      <c r="A129" s="428">
        <v>120</v>
      </c>
      <c r="B129" s="557"/>
      <c r="C129" s="116"/>
      <c r="D129" s="117" t="s">
        <v>94</v>
      </c>
      <c r="E129" s="92">
        <v>1725</v>
      </c>
      <c r="F129" s="92">
        <v>8110</v>
      </c>
      <c r="G129" s="92"/>
      <c r="H129" s="92">
        <v>3754</v>
      </c>
      <c r="I129" s="92"/>
      <c r="J129" s="92">
        <v>360</v>
      </c>
      <c r="K129" s="92"/>
      <c r="L129" s="92"/>
      <c r="M129" s="92">
        <v>125575</v>
      </c>
      <c r="N129" s="94">
        <v>69012</v>
      </c>
      <c r="O129" s="92"/>
      <c r="P129" s="118">
        <f>SUM(E129:M129)</f>
        <v>139524</v>
      </c>
      <c r="Q129" s="92"/>
      <c r="R129" s="92"/>
      <c r="S129" s="92"/>
      <c r="T129" s="92"/>
      <c r="U129" s="92"/>
      <c r="V129" s="92"/>
      <c r="W129" s="92"/>
      <c r="X129" s="92"/>
    </row>
    <row r="130" spans="1:24" s="113" customFormat="1" ht="15">
      <c r="A130" s="428">
        <v>121</v>
      </c>
      <c r="B130" s="585"/>
      <c r="C130" s="114"/>
      <c r="D130" s="211" t="s">
        <v>543</v>
      </c>
      <c r="E130" s="94"/>
      <c r="F130" s="94"/>
      <c r="G130" s="94"/>
      <c r="H130" s="94"/>
      <c r="I130" s="94"/>
      <c r="J130" s="94"/>
      <c r="K130" s="94"/>
      <c r="L130" s="94"/>
      <c r="M130" s="94">
        <v>257</v>
      </c>
      <c r="N130" s="94"/>
      <c r="O130" s="94"/>
      <c r="P130" s="119">
        <f>SUM(E130:O130)</f>
        <v>257</v>
      </c>
      <c r="Q130" s="94"/>
      <c r="R130" s="94"/>
      <c r="S130" s="94"/>
      <c r="T130" s="94"/>
      <c r="U130" s="94"/>
      <c r="V130" s="94"/>
      <c r="W130" s="94"/>
      <c r="X130" s="94"/>
    </row>
    <row r="131" spans="1:24" s="113" customFormat="1" ht="15">
      <c r="A131" s="428">
        <v>122</v>
      </c>
      <c r="B131" s="585"/>
      <c r="C131" s="114"/>
      <c r="D131" s="211" t="s">
        <v>551</v>
      </c>
      <c r="E131" s="94"/>
      <c r="F131" s="94">
        <v>-128</v>
      </c>
      <c r="G131" s="94"/>
      <c r="H131" s="94"/>
      <c r="I131" s="94"/>
      <c r="J131" s="94"/>
      <c r="K131" s="94"/>
      <c r="L131" s="94"/>
      <c r="M131" s="94"/>
      <c r="N131" s="94"/>
      <c r="O131" s="94"/>
      <c r="P131" s="119">
        <f>SUM(E131:O131)</f>
        <v>-128</v>
      </c>
      <c r="Q131" s="94"/>
      <c r="R131" s="94"/>
      <c r="S131" s="94"/>
      <c r="T131" s="94"/>
      <c r="U131" s="94"/>
      <c r="V131" s="94"/>
      <c r="W131" s="94"/>
      <c r="X131" s="94"/>
    </row>
    <row r="132" spans="1:24" s="123" customFormat="1" ht="15">
      <c r="A132" s="428">
        <v>123</v>
      </c>
      <c r="B132" s="120"/>
      <c r="C132" s="121"/>
      <c r="D132" s="122" t="s">
        <v>94</v>
      </c>
      <c r="E132" s="110">
        <f aca="true" t="shared" si="30" ref="E132:P132">SUM(E129:E131)</f>
        <v>1725</v>
      </c>
      <c r="F132" s="110">
        <f t="shared" si="30"/>
        <v>7982</v>
      </c>
      <c r="G132" s="110">
        <f t="shared" si="30"/>
        <v>0</v>
      </c>
      <c r="H132" s="110">
        <f t="shared" si="30"/>
        <v>3754</v>
      </c>
      <c r="I132" s="110">
        <f t="shared" si="30"/>
        <v>0</v>
      </c>
      <c r="J132" s="110">
        <f t="shared" si="30"/>
        <v>360</v>
      </c>
      <c r="K132" s="110">
        <f t="shared" si="30"/>
        <v>0</v>
      </c>
      <c r="L132" s="110">
        <f t="shared" si="30"/>
        <v>0</v>
      </c>
      <c r="M132" s="110">
        <f t="shared" si="30"/>
        <v>125832</v>
      </c>
      <c r="N132" s="110">
        <f t="shared" si="30"/>
        <v>69012</v>
      </c>
      <c r="O132" s="110">
        <f t="shared" si="30"/>
        <v>0</v>
      </c>
      <c r="P132" s="176">
        <f t="shared" si="30"/>
        <v>139653</v>
      </c>
      <c r="Q132" s="110"/>
      <c r="R132" s="110"/>
      <c r="S132" s="110"/>
      <c r="T132" s="110"/>
      <c r="U132" s="110"/>
      <c r="V132" s="110"/>
      <c r="W132" s="110"/>
      <c r="X132" s="110"/>
    </row>
    <row r="133" spans="1:24" s="112" customFormat="1" ht="21.75" customHeight="1">
      <c r="A133" s="428">
        <v>124</v>
      </c>
      <c r="B133" s="557"/>
      <c r="C133" s="116">
        <v>22</v>
      </c>
      <c r="D133" s="117" t="s">
        <v>20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4"/>
      <c r="O133" s="92"/>
      <c r="P133" s="118"/>
      <c r="Q133" s="92"/>
      <c r="R133" s="92"/>
      <c r="S133" s="92"/>
      <c r="T133" s="92"/>
      <c r="U133" s="92"/>
      <c r="V133" s="92"/>
      <c r="W133" s="92"/>
      <c r="X133" s="92"/>
    </row>
    <row r="134" spans="1:24" s="112" customFormat="1" ht="15">
      <c r="A134" s="428">
        <v>125</v>
      </c>
      <c r="B134" s="557"/>
      <c r="C134" s="116"/>
      <c r="D134" s="117" t="s">
        <v>94</v>
      </c>
      <c r="E134" s="92">
        <v>12411</v>
      </c>
      <c r="F134" s="92">
        <v>0</v>
      </c>
      <c r="G134" s="92"/>
      <c r="H134" s="92">
        <v>4658</v>
      </c>
      <c r="I134" s="92"/>
      <c r="J134" s="92"/>
      <c r="K134" s="92"/>
      <c r="L134" s="92"/>
      <c r="M134" s="92">
        <v>66340</v>
      </c>
      <c r="N134" s="94">
        <v>20552</v>
      </c>
      <c r="O134" s="92"/>
      <c r="P134" s="118">
        <f>SUM(E134:M134)</f>
        <v>83409</v>
      </c>
      <c r="Q134" s="92"/>
      <c r="R134" s="92"/>
      <c r="S134" s="92"/>
      <c r="T134" s="92"/>
      <c r="U134" s="92"/>
      <c r="V134" s="92"/>
      <c r="W134" s="92"/>
      <c r="X134" s="92"/>
    </row>
    <row r="135" spans="1:24" s="113" customFormat="1" ht="15">
      <c r="A135" s="428">
        <v>126</v>
      </c>
      <c r="B135" s="585"/>
      <c r="C135" s="114"/>
      <c r="D135" s="211" t="s">
        <v>543</v>
      </c>
      <c r="E135" s="94"/>
      <c r="F135" s="94"/>
      <c r="G135" s="94"/>
      <c r="H135" s="94"/>
      <c r="I135" s="94"/>
      <c r="J135" s="94"/>
      <c r="K135" s="94"/>
      <c r="L135" s="94"/>
      <c r="M135" s="94">
        <v>59</v>
      </c>
      <c r="N135" s="94"/>
      <c r="O135" s="94"/>
      <c r="P135" s="119">
        <f>SUM(E135:O135)</f>
        <v>59</v>
      </c>
      <c r="Q135" s="94"/>
      <c r="R135" s="94"/>
      <c r="S135" s="94"/>
      <c r="T135" s="94"/>
      <c r="U135" s="94"/>
      <c r="V135" s="94"/>
      <c r="W135" s="94"/>
      <c r="X135" s="94"/>
    </row>
    <row r="136" spans="1:24" s="203" customFormat="1" ht="21.75" customHeight="1">
      <c r="A136" s="446">
        <v>127</v>
      </c>
      <c r="B136" s="234"/>
      <c r="C136" s="196"/>
      <c r="D136" s="200" t="s">
        <v>94</v>
      </c>
      <c r="E136" s="201">
        <f aca="true" t="shared" si="31" ref="E136:P136">SUM(E134:E135)</f>
        <v>12411</v>
      </c>
      <c r="F136" s="201">
        <f t="shared" si="31"/>
        <v>0</v>
      </c>
      <c r="G136" s="201">
        <f t="shared" si="31"/>
        <v>0</v>
      </c>
      <c r="H136" s="201">
        <f t="shared" si="31"/>
        <v>4658</v>
      </c>
      <c r="I136" s="201">
        <f t="shared" si="31"/>
        <v>0</v>
      </c>
      <c r="J136" s="201">
        <f t="shared" si="31"/>
        <v>0</v>
      </c>
      <c r="K136" s="201">
        <f t="shared" si="31"/>
        <v>0</v>
      </c>
      <c r="L136" s="201">
        <f t="shared" si="31"/>
        <v>0</v>
      </c>
      <c r="M136" s="201">
        <f t="shared" si="31"/>
        <v>66399</v>
      </c>
      <c r="N136" s="588">
        <f t="shared" si="31"/>
        <v>20552</v>
      </c>
      <c r="O136" s="201">
        <f t="shared" si="31"/>
        <v>0</v>
      </c>
      <c r="P136" s="202">
        <f t="shared" si="31"/>
        <v>83468</v>
      </c>
      <c r="Q136" s="201"/>
      <c r="R136" s="201"/>
      <c r="S136" s="201"/>
      <c r="T136" s="201"/>
      <c r="U136" s="201"/>
      <c r="V136" s="201"/>
      <c r="W136" s="201"/>
      <c r="X136" s="201"/>
    </row>
    <row r="137" spans="1:24" s="223" customFormat="1" ht="15">
      <c r="A137" s="428">
        <v>128</v>
      </c>
      <c r="B137" s="182"/>
      <c r="C137" s="589"/>
      <c r="D137" s="109" t="s">
        <v>822</v>
      </c>
      <c r="E137" s="124"/>
      <c r="F137" s="124"/>
      <c r="G137" s="124"/>
      <c r="H137" s="124"/>
      <c r="I137" s="124"/>
      <c r="J137" s="124"/>
      <c r="K137" s="124"/>
      <c r="L137" s="124"/>
      <c r="M137" s="124"/>
      <c r="N137" s="109"/>
      <c r="O137" s="124"/>
      <c r="P137" s="205"/>
      <c r="Q137" s="209"/>
      <c r="R137" s="209"/>
      <c r="S137" s="209"/>
      <c r="T137" s="209"/>
      <c r="U137" s="209"/>
      <c r="V137" s="209"/>
      <c r="W137" s="209"/>
      <c r="X137" s="209"/>
    </row>
    <row r="138" spans="1:24" s="223" customFormat="1" ht="15">
      <c r="A138" s="428">
        <v>129</v>
      </c>
      <c r="B138" s="182"/>
      <c r="C138" s="222"/>
      <c r="D138" s="208" t="s">
        <v>94</v>
      </c>
      <c r="E138" s="209">
        <f aca="true" t="shared" si="32" ref="E138:P138">SUM(E134,E129,E125,E118)</f>
        <v>90741</v>
      </c>
      <c r="F138" s="209">
        <f t="shared" si="32"/>
        <v>187964</v>
      </c>
      <c r="G138" s="209">
        <f t="shared" si="32"/>
        <v>0</v>
      </c>
      <c r="H138" s="209">
        <f t="shared" si="32"/>
        <v>13780</v>
      </c>
      <c r="I138" s="209">
        <f t="shared" si="32"/>
        <v>0</v>
      </c>
      <c r="J138" s="209">
        <f t="shared" si="32"/>
        <v>360</v>
      </c>
      <c r="K138" s="209">
        <f t="shared" si="32"/>
        <v>0</v>
      </c>
      <c r="L138" s="209">
        <f t="shared" si="32"/>
        <v>0</v>
      </c>
      <c r="M138" s="209">
        <f t="shared" si="32"/>
        <v>631225</v>
      </c>
      <c r="N138" s="207">
        <f t="shared" si="32"/>
        <v>240514</v>
      </c>
      <c r="O138" s="209">
        <f t="shared" si="32"/>
        <v>0</v>
      </c>
      <c r="P138" s="210">
        <f t="shared" si="32"/>
        <v>924070</v>
      </c>
      <c r="Q138" s="209"/>
      <c r="R138" s="209"/>
      <c r="S138" s="209"/>
      <c r="T138" s="209"/>
      <c r="U138" s="209"/>
      <c r="V138" s="209"/>
      <c r="W138" s="209"/>
      <c r="X138" s="209"/>
    </row>
    <row r="139" spans="1:24" s="206" customFormat="1" ht="25.5">
      <c r="A139" s="446">
        <v>130</v>
      </c>
      <c r="B139" s="576"/>
      <c r="C139" s="218"/>
      <c r="D139" s="532" t="s">
        <v>588</v>
      </c>
      <c r="E139" s="207">
        <f>SUM(E135:E135,E130:E130,E126:E126,E119:E119)+E131+E120+E121+E122</f>
        <v>0</v>
      </c>
      <c r="F139" s="207">
        <f aca="true" t="shared" si="33" ref="F139:P139">SUM(F135:F135,F130:F130,F126:F126,F119:F119)+F131+F120+F121+F122</f>
        <v>1998</v>
      </c>
      <c r="G139" s="207">
        <f t="shared" si="33"/>
        <v>0</v>
      </c>
      <c r="H139" s="207">
        <f t="shared" si="33"/>
        <v>0</v>
      </c>
      <c r="I139" s="207">
        <f t="shared" si="33"/>
        <v>0</v>
      </c>
      <c r="J139" s="207">
        <f t="shared" si="33"/>
        <v>0</v>
      </c>
      <c r="K139" s="207">
        <f t="shared" si="33"/>
        <v>0</v>
      </c>
      <c r="L139" s="207">
        <f t="shared" si="33"/>
        <v>0</v>
      </c>
      <c r="M139" s="207">
        <f t="shared" si="33"/>
        <v>3676</v>
      </c>
      <c r="N139" s="207">
        <f t="shared" si="33"/>
        <v>0</v>
      </c>
      <c r="O139" s="207">
        <f t="shared" si="33"/>
        <v>0</v>
      </c>
      <c r="P139" s="220">
        <f t="shared" si="33"/>
        <v>5674</v>
      </c>
      <c r="Q139" s="207"/>
      <c r="R139" s="207"/>
      <c r="S139" s="207"/>
      <c r="T139" s="207"/>
      <c r="U139" s="207"/>
      <c r="V139" s="207"/>
      <c r="W139" s="207"/>
      <c r="X139" s="207"/>
    </row>
    <row r="140" spans="1:24" s="250" customFormat="1" ht="15">
      <c r="A140" s="428">
        <v>131</v>
      </c>
      <c r="B140" s="228"/>
      <c r="C140" s="583"/>
      <c r="D140" s="213" t="s">
        <v>94</v>
      </c>
      <c r="E140" s="214">
        <f aca="true" t="shared" si="34" ref="E140:P140">SUM(E138:E139)</f>
        <v>90741</v>
      </c>
      <c r="F140" s="214">
        <f t="shared" si="34"/>
        <v>189962</v>
      </c>
      <c r="G140" s="214">
        <f t="shared" si="34"/>
        <v>0</v>
      </c>
      <c r="H140" s="214">
        <f t="shared" si="34"/>
        <v>13780</v>
      </c>
      <c r="I140" s="214">
        <f t="shared" si="34"/>
        <v>0</v>
      </c>
      <c r="J140" s="214">
        <f t="shared" si="34"/>
        <v>360</v>
      </c>
      <c r="K140" s="214">
        <f t="shared" si="34"/>
        <v>0</v>
      </c>
      <c r="L140" s="214">
        <f t="shared" si="34"/>
        <v>0</v>
      </c>
      <c r="M140" s="214">
        <f t="shared" si="34"/>
        <v>634901</v>
      </c>
      <c r="N140" s="584">
        <f t="shared" si="34"/>
        <v>240514</v>
      </c>
      <c r="O140" s="214">
        <f t="shared" si="34"/>
        <v>0</v>
      </c>
      <c r="P140" s="215">
        <f t="shared" si="34"/>
        <v>929744</v>
      </c>
      <c r="Q140" s="229"/>
      <c r="R140" s="229"/>
      <c r="S140" s="229"/>
      <c r="T140" s="229"/>
      <c r="U140" s="229"/>
      <c r="V140" s="229"/>
      <c r="W140" s="229"/>
      <c r="X140" s="229"/>
    </row>
    <row r="141" spans="1:24" s="112" customFormat="1" ht="21.75" customHeight="1">
      <c r="A141" s="428">
        <v>132</v>
      </c>
      <c r="B141" s="557"/>
      <c r="C141" s="116">
        <v>23</v>
      </c>
      <c r="D141" s="117" t="s">
        <v>823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4"/>
      <c r="O141" s="92"/>
      <c r="P141" s="118"/>
      <c r="Q141" s="92"/>
      <c r="R141" s="92"/>
      <c r="S141" s="92"/>
      <c r="T141" s="92"/>
      <c r="U141" s="92"/>
      <c r="V141" s="92"/>
      <c r="W141" s="92"/>
      <c r="X141" s="92"/>
    </row>
    <row r="142" spans="1:24" s="112" customFormat="1" ht="15">
      <c r="A142" s="428">
        <v>133</v>
      </c>
      <c r="B142" s="557"/>
      <c r="C142" s="116"/>
      <c r="D142" s="117" t="s">
        <v>94</v>
      </c>
      <c r="E142" s="92">
        <v>7471</v>
      </c>
      <c r="F142" s="92"/>
      <c r="G142" s="92"/>
      <c r="H142" s="92">
        <v>5142</v>
      </c>
      <c r="I142" s="92">
        <v>83</v>
      </c>
      <c r="J142" s="92"/>
      <c r="K142" s="92"/>
      <c r="L142" s="92">
        <v>11200</v>
      </c>
      <c r="M142" s="92">
        <v>149477</v>
      </c>
      <c r="N142" s="94"/>
      <c r="O142" s="92"/>
      <c r="P142" s="118">
        <f>SUM(E142:M142)</f>
        <v>173373</v>
      </c>
      <c r="Q142" s="92"/>
      <c r="R142" s="92"/>
      <c r="S142" s="92"/>
      <c r="T142" s="92"/>
      <c r="U142" s="92"/>
      <c r="V142" s="92"/>
      <c r="W142" s="92"/>
      <c r="X142" s="92"/>
    </row>
    <row r="143" spans="1:24" s="113" customFormat="1" ht="15">
      <c r="A143" s="428">
        <v>134</v>
      </c>
      <c r="B143" s="585"/>
      <c r="C143" s="114"/>
      <c r="D143" s="115" t="s">
        <v>543</v>
      </c>
      <c r="E143" s="94"/>
      <c r="F143" s="94"/>
      <c r="G143" s="94"/>
      <c r="H143" s="94"/>
      <c r="I143" s="94"/>
      <c r="J143" s="94"/>
      <c r="K143" s="94"/>
      <c r="L143" s="94"/>
      <c r="M143" s="94">
        <v>312</v>
      </c>
      <c r="N143" s="94"/>
      <c r="O143" s="94"/>
      <c r="P143" s="119">
        <f>SUM(E143:O143)</f>
        <v>312</v>
      </c>
      <c r="Q143" s="94"/>
      <c r="R143" s="94"/>
      <c r="S143" s="94"/>
      <c r="T143" s="94"/>
      <c r="U143" s="94"/>
      <c r="V143" s="94"/>
      <c r="W143" s="94"/>
      <c r="X143" s="94"/>
    </row>
    <row r="144" spans="1:24" s="113" customFormat="1" ht="15">
      <c r="A144" s="428">
        <v>135</v>
      </c>
      <c r="B144" s="585"/>
      <c r="C144" s="114"/>
      <c r="D144" s="115" t="s">
        <v>544</v>
      </c>
      <c r="E144" s="94"/>
      <c r="F144" s="94"/>
      <c r="G144" s="94"/>
      <c r="H144" s="94"/>
      <c r="I144" s="94"/>
      <c r="J144" s="94"/>
      <c r="K144" s="94"/>
      <c r="L144" s="94"/>
      <c r="M144" s="94">
        <v>-12200</v>
      </c>
      <c r="N144" s="94"/>
      <c r="O144" s="94"/>
      <c r="P144" s="119">
        <f>SUM(E144:O144)</f>
        <v>-12200</v>
      </c>
      <c r="Q144" s="94"/>
      <c r="R144" s="94"/>
      <c r="S144" s="94"/>
      <c r="T144" s="94"/>
      <c r="U144" s="94"/>
      <c r="V144" s="94"/>
      <c r="W144" s="94"/>
      <c r="X144" s="94"/>
    </row>
    <row r="145" spans="1:24" s="203" customFormat="1" ht="21.75" customHeight="1" thickBot="1">
      <c r="A145" s="446">
        <v>136</v>
      </c>
      <c r="B145" s="234"/>
      <c r="C145" s="196"/>
      <c r="D145" s="200" t="s">
        <v>94</v>
      </c>
      <c r="E145" s="201">
        <f aca="true" t="shared" si="35" ref="E145:P145">SUM(E142:E144)</f>
        <v>7471</v>
      </c>
      <c r="F145" s="201">
        <f t="shared" si="35"/>
        <v>0</v>
      </c>
      <c r="G145" s="201">
        <f t="shared" si="35"/>
        <v>0</v>
      </c>
      <c r="H145" s="201">
        <f t="shared" si="35"/>
        <v>5142</v>
      </c>
      <c r="I145" s="201">
        <f t="shared" si="35"/>
        <v>83</v>
      </c>
      <c r="J145" s="201">
        <f t="shared" si="35"/>
        <v>0</v>
      </c>
      <c r="K145" s="201">
        <f t="shared" si="35"/>
        <v>0</v>
      </c>
      <c r="L145" s="201">
        <f t="shared" si="35"/>
        <v>11200</v>
      </c>
      <c r="M145" s="201">
        <f t="shared" si="35"/>
        <v>137589</v>
      </c>
      <c r="N145" s="588">
        <f t="shared" si="35"/>
        <v>0</v>
      </c>
      <c r="O145" s="201">
        <f t="shared" si="35"/>
        <v>0</v>
      </c>
      <c r="P145" s="202">
        <f t="shared" si="35"/>
        <v>161485</v>
      </c>
      <c r="Q145" s="201"/>
      <c r="R145" s="201"/>
      <c r="S145" s="201"/>
      <c r="T145" s="201"/>
      <c r="U145" s="201"/>
      <c r="V145" s="201"/>
      <c r="W145" s="201"/>
      <c r="X145" s="201"/>
    </row>
    <row r="146" spans="1:24" s="223" customFormat="1" ht="15">
      <c r="A146" s="428">
        <v>137</v>
      </c>
      <c r="B146" s="224">
        <v>1</v>
      </c>
      <c r="C146" s="812" t="s">
        <v>811</v>
      </c>
      <c r="D146" s="812"/>
      <c r="E146" s="226"/>
      <c r="F146" s="226"/>
      <c r="G146" s="226"/>
      <c r="H146" s="226"/>
      <c r="I146" s="226"/>
      <c r="J146" s="226"/>
      <c r="K146" s="226"/>
      <c r="L146" s="226"/>
      <c r="M146" s="226"/>
      <c r="N146" s="341"/>
      <c r="O146" s="226"/>
      <c r="P146" s="227"/>
      <c r="Q146" s="209"/>
      <c r="R146" s="209"/>
      <c r="S146" s="209"/>
      <c r="T146" s="209"/>
      <c r="U146" s="209"/>
      <c r="V146" s="209"/>
      <c r="W146" s="209"/>
      <c r="X146" s="209"/>
    </row>
    <row r="147" spans="1:24" s="223" customFormat="1" ht="15">
      <c r="A147" s="428">
        <v>138</v>
      </c>
      <c r="B147" s="182"/>
      <c r="C147" s="222"/>
      <c r="D147" s="208" t="s">
        <v>94</v>
      </c>
      <c r="E147" s="209">
        <f aca="true" t="shared" si="36" ref="E147:N147">SUM(E114,E138,E142)</f>
        <v>468100</v>
      </c>
      <c r="F147" s="209">
        <f t="shared" si="36"/>
        <v>214632</v>
      </c>
      <c r="G147" s="209">
        <f t="shared" si="36"/>
        <v>5185</v>
      </c>
      <c r="H147" s="209">
        <f t="shared" si="36"/>
        <v>140919</v>
      </c>
      <c r="I147" s="209">
        <f t="shared" si="36"/>
        <v>83</v>
      </c>
      <c r="J147" s="209">
        <f t="shared" si="36"/>
        <v>1935</v>
      </c>
      <c r="K147" s="209">
        <f t="shared" si="36"/>
        <v>0</v>
      </c>
      <c r="L147" s="209">
        <f t="shared" si="36"/>
        <v>13489</v>
      </c>
      <c r="M147" s="209">
        <f t="shared" si="36"/>
        <v>4166438</v>
      </c>
      <c r="N147" s="207">
        <f t="shared" si="36"/>
        <v>1579812</v>
      </c>
      <c r="O147" s="209"/>
      <c r="P147" s="210">
        <f>SUM(P114,P138,P142)</f>
        <v>5010781</v>
      </c>
      <c r="Q147" s="209"/>
      <c r="R147" s="209"/>
      <c r="S147" s="209"/>
      <c r="T147" s="209"/>
      <c r="U147" s="209"/>
      <c r="V147" s="209"/>
      <c r="W147" s="209"/>
      <c r="X147" s="209"/>
    </row>
    <row r="148" spans="1:24" s="206" customFormat="1" ht="42.75">
      <c r="A148" s="446">
        <v>139</v>
      </c>
      <c r="B148" s="255"/>
      <c r="C148" s="590"/>
      <c r="D148" s="444" t="s">
        <v>589</v>
      </c>
      <c r="E148" s="207">
        <f aca="true" t="shared" si="37" ref="E148:P148">SUM(E143:E144,E139,E115)</f>
        <v>-390</v>
      </c>
      <c r="F148" s="207">
        <f t="shared" si="37"/>
        <v>857</v>
      </c>
      <c r="G148" s="207">
        <f t="shared" si="37"/>
        <v>100</v>
      </c>
      <c r="H148" s="207">
        <f t="shared" si="37"/>
        <v>0</v>
      </c>
      <c r="I148" s="207">
        <f t="shared" si="37"/>
        <v>0</v>
      </c>
      <c r="J148" s="207">
        <f t="shared" si="37"/>
        <v>0</v>
      </c>
      <c r="K148" s="207">
        <f t="shared" si="37"/>
        <v>0</v>
      </c>
      <c r="L148" s="207">
        <f t="shared" si="37"/>
        <v>0</v>
      </c>
      <c r="M148" s="207">
        <f t="shared" si="37"/>
        <v>5714</v>
      </c>
      <c r="N148" s="207">
        <f t="shared" si="37"/>
        <v>0</v>
      </c>
      <c r="O148" s="207">
        <f t="shared" si="37"/>
        <v>0</v>
      </c>
      <c r="P148" s="220">
        <f t="shared" si="37"/>
        <v>6281</v>
      </c>
      <c r="Q148" s="207"/>
      <c r="R148" s="207"/>
      <c r="S148" s="207"/>
      <c r="T148" s="207"/>
      <c r="U148" s="207"/>
      <c r="V148" s="207"/>
      <c r="W148" s="207"/>
      <c r="X148" s="207"/>
    </row>
    <row r="149" spans="1:24" s="250" customFormat="1" ht="15.75" thickBot="1">
      <c r="A149" s="428">
        <v>140</v>
      </c>
      <c r="B149" s="230"/>
      <c r="C149" s="260"/>
      <c r="D149" s="232" t="s">
        <v>94</v>
      </c>
      <c r="E149" s="231">
        <f aca="true" t="shared" si="38" ref="E149:P149">SUM(E147:E148)</f>
        <v>467710</v>
      </c>
      <c r="F149" s="231">
        <f t="shared" si="38"/>
        <v>215489</v>
      </c>
      <c r="G149" s="231">
        <f t="shared" si="38"/>
        <v>5285</v>
      </c>
      <c r="H149" s="231">
        <f t="shared" si="38"/>
        <v>140919</v>
      </c>
      <c r="I149" s="231">
        <f t="shared" si="38"/>
        <v>83</v>
      </c>
      <c r="J149" s="231">
        <f t="shared" si="38"/>
        <v>1935</v>
      </c>
      <c r="K149" s="231">
        <f t="shared" si="38"/>
        <v>0</v>
      </c>
      <c r="L149" s="231">
        <f t="shared" si="38"/>
        <v>13489</v>
      </c>
      <c r="M149" s="231">
        <f t="shared" si="38"/>
        <v>4172152</v>
      </c>
      <c r="N149" s="591">
        <f t="shared" si="38"/>
        <v>1579812</v>
      </c>
      <c r="O149" s="231">
        <f t="shared" si="38"/>
        <v>0</v>
      </c>
      <c r="P149" s="233">
        <f t="shared" si="38"/>
        <v>5017062</v>
      </c>
      <c r="Q149" s="229"/>
      <c r="R149" s="229"/>
      <c r="S149" s="229"/>
      <c r="T149" s="229"/>
      <c r="U149" s="229"/>
      <c r="V149" s="229"/>
      <c r="W149" s="229"/>
      <c r="X149" s="229"/>
    </row>
    <row r="150" spans="1:24" ht="24.75" customHeight="1">
      <c r="A150" s="428">
        <v>141</v>
      </c>
      <c r="B150" s="234"/>
      <c r="C150" s="808" t="s">
        <v>825</v>
      </c>
      <c r="D150" s="808"/>
      <c r="E150" s="91"/>
      <c r="F150" s="91"/>
      <c r="G150" s="91"/>
      <c r="H150" s="91"/>
      <c r="I150" s="91"/>
      <c r="J150" s="91"/>
      <c r="K150" s="91"/>
      <c r="L150" s="91"/>
      <c r="M150" s="91"/>
      <c r="N150" s="93"/>
      <c r="O150" s="91"/>
      <c r="P150" s="190"/>
      <c r="Q150" s="91"/>
      <c r="R150" s="91"/>
      <c r="S150" s="91"/>
      <c r="T150" s="91"/>
      <c r="U150" s="91"/>
      <c r="V150" s="91"/>
      <c r="W150" s="91"/>
      <c r="X150" s="91"/>
    </row>
    <row r="151" spans="1:24" s="112" customFormat="1" ht="15">
      <c r="A151" s="428">
        <v>142</v>
      </c>
      <c r="B151" s="557">
        <v>2</v>
      </c>
      <c r="C151" s="116"/>
      <c r="D151" s="117" t="s">
        <v>910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4"/>
      <c r="O151" s="92"/>
      <c r="P151" s="118"/>
      <c r="Q151" s="92"/>
      <c r="R151" s="92"/>
      <c r="S151" s="92"/>
      <c r="T151" s="92"/>
      <c r="U151" s="92"/>
      <c r="V151" s="92"/>
      <c r="W151" s="92"/>
      <c r="X151" s="92"/>
    </row>
    <row r="152" spans="1:24" ht="15">
      <c r="A152" s="428">
        <v>143</v>
      </c>
      <c r="B152" s="234"/>
      <c r="C152" s="188"/>
      <c r="D152" s="189" t="s">
        <v>94</v>
      </c>
      <c r="E152" s="91">
        <v>96685</v>
      </c>
      <c r="F152" s="91"/>
      <c r="G152" s="91"/>
      <c r="H152" s="91">
        <v>5633</v>
      </c>
      <c r="I152" s="91"/>
      <c r="J152" s="91"/>
      <c r="K152" s="91"/>
      <c r="L152" s="91"/>
      <c r="M152" s="91">
        <v>244244</v>
      </c>
      <c r="N152" s="93">
        <v>129056</v>
      </c>
      <c r="O152" s="91"/>
      <c r="P152" s="190">
        <f>SUM(E152:M152)</f>
        <v>346562</v>
      </c>
      <c r="Q152" s="91"/>
      <c r="R152" s="91"/>
      <c r="S152" s="91"/>
      <c r="T152" s="91"/>
      <c r="U152" s="91"/>
      <c r="V152" s="91"/>
      <c r="W152" s="91"/>
      <c r="X152" s="91"/>
    </row>
    <row r="153" spans="1:24" s="2" customFormat="1" ht="15">
      <c r="A153" s="428">
        <v>144</v>
      </c>
      <c r="B153" s="236"/>
      <c r="C153" s="192"/>
      <c r="D153" s="211" t="s">
        <v>543</v>
      </c>
      <c r="E153" s="93"/>
      <c r="F153" s="93"/>
      <c r="G153" s="93"/>
      <c r="H153" s="93"/>
      <c r="I153" s="93"/>
      <c r="J153" s="93"/>
      <c r="K153" s="93"/>
      <c r="L153" s="93"/>
      <c r="M153" s="93">
        <v>196</v>
      </c>
      <c r="N153" s="93"/>
      <c r="O153" s="93"/>
      <c r="P153" s="194">
        <f>SUM(E153:O153)</f>
        <v>196</v>
      </c>
      <c r="Q153" s="93"/>
      <c r="R153" s="93"/>
      <c r="S153" s="93"/>
      <c r="T153" s="93"/>
      <c r="U153" s="93"/>
      <c r="V153" s="93"/>
      <c r="W153" s="93"/>
      <c r="X153" s="93"/>
    </row>
    <row r="154" spans="1:24" s="2" customFormat="1" ht="15">
      <c r="A154" s="428">
        <v>145</v>
      </c>
      <c r="B154" s="236"/>
      <c r="C154" s="192"/>
      <c r="D154" s="211" t="s">
        <v>544</v>
      </c>
      <c r="E154" s="93"/>
      <c r="F154" s="93"/>
      <c r="G154" s="93"/>
      <c r="H154" s="93"/>
      <c r="I154" s="93"/>
      <c r="J154" s="93"/>
      <c r="K154" s="93"/>
      <c r="L154" s="93"/>
      <c r="M154" s="93">
        <v>-1700</v>
      </c>
      <c r="N154" s="93"/>
      <c r="O154" s="93"/>
      <c r="P154" s="194">
        <f>SUM(E154:O154)</f>
        <v>-1700</v>
      </c>
      <c r="Q154" s="93"/>
      <c r="R154" s="93"/>
      <c r="S154" s="93"/>
      <c r="T154" s="93"/>
      <c r="U154" s="93"/>
      <c r="V154" s="93"/>
      <c r="W154" s="93"/>
      <c r="X154" s="93"/>
    </row>
    <row r="155" spans="1:24" s="2" customFormat="1" ht="15">
      <c r="A155" s="428">
        <v>146</v>
      </c>
      <c r="B155" s="236"/>
      <c r="C155" s="192"/>
      <c r="D155" s="211" t="s">
        <v>552</v>
      </c>
      <c r="E155" s="93">
        <v>1663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194">
        <f>SUM(E155:O155)</f>
        <v>1663</v>
      </c>
      <c r="Q155" s="93"/>
      <c r="R155" s="93"/>
      <c r="S155" s="93"/>
      <c r="T155" s="93"/>
      <c r="U155" s="93"/>
      <c r="V155" s="93"/>
      <c r="W155" s="93"/>
      <c r="X155" s="93"/>
    </row>
    <row r="156" spans="1:24" s="27" customFormat="1" ht="15">
      <c r="A156" s="428">
        <v>147</v>
      </c>
      <c r="B156" s="234"/>
      <c r="C156" s="196"/>
      <c r="D156" s="197" t="s">
        <v>94</v>
      </c>
      <c r="E156" s="198">
        <f aca="true" t="shared" si="39" ref="E156:P156">SUM(E152:E155)</f>
        <v>98348</v>
      </c>
      <c r="F156" s="198">
        <f t="shared" si="39"/>
        <v>0</v>
      </c>
      <c r="G156" s="198">
        <f t="shared" si="39"/>
        <v>0</v>
      </c>
      <c r="H156" s="198">
        <f t="shared" si="39"/>
        <v>5633</v>
      </c>
      <c r="I156" s="198">
        <f t="shared" si="39"/>
        <v>0</v>
      </c>
      <c r="J156" s="198">
        <f t="shared" si="39"/>
        <v>0</v>
      </c>
      <c r="K156" s="198">
        <f t="shared" si="39"/>
        <v>0</v>
      </c>
      <c r="L156" s="198">
        <f t="shared" si="39"/>
        <v>0</v>
      </c>
      <c r="M156" s="198">
        <f t="shared" si="39"/>
        <v>242740</v>
      </c>
      <c r="N156" s="198">
        <f t="shared" si="39"/>
        <v>129056</v>
      </c>
      <c r="O156" s="198">
        <f t="shared" si="39"/>
        <v>0</v>
      </c>
      <c r="P156" s="199">
        <f t="shared" si="39"/>
        <v>346721</v>
      </c>
      <c r="Q156" s="198"/>
      <c r="R156" s="198"/>
      <c r="S156" s="198"/>
      <c r="T156" s="198"/>
      <c r="U156" s="198"/>
      <c r="V156" s="198"/>
      <c r="W156" s="198"/>
      <c r="X156" s="198"/>
    </row>
    <row r="157" spans="1:24" s="112" customFormat="1" ht="24.75" customHeight="1">
      <c r="A157" s="428">
        <v>148</v>
      </c>
      <c r="B157" s="557">
        <v>3</v>
      </c>
      <c r="C157" s="116"/>
      <c r="D157" s="117" t="s">
        <v>21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4"/>
      <c r="O157" s="92"/>
      <c r="P157" s="118"/>
      <c r="Q157" s="92"/>
      <c r="R157" s="92"/>
      <c r="S157" s="92"/>
      <c r="T157" s="92"/>
      <c r="U157" s="92"/>
      <c r="V157" s="92"/>
      <c r="W157" s="92"/>
      <c r="X157" s="92"/>
    </row>
    <row r="158" spans="1:24" ht="15">
      <c r="A158" s="428">
        <v>149</v>
      </c>
      <c r="B158" s="234"/>
      <c r="C158" s="188"/>
      <c r="D158" s="189" t="s">
        <v>94</v>
      </c>
      <c r="E158" s="91">
        <v>29377</v>
      </c>
      <c r="F158" s="91">
        <v>3712</v>
      </c>
      <c r="G158" s="91">
        <v>4377</v>
      </c>
      <c r="H158" s="91">
        <v>10341</v>
      </c>
      <c r="I158" s="91"/>
      <c r="J158" s="91"/>
      <c r="K158" s="91"/>
      <c r="L158" s="91"/>
      <c r="M158" s="91">
        <v>311018</v>
      </c>
      <c r="N158" s="93">
        <v>159269</v>
      </c>
      <c r="O158" s="91"/>
      <c r="P158" s="190">
        <f>SUM(E158:M158)</f>
        <v>358825</v>
      </c>
      <c r="Q158" s="91"/>
      <c r="R158" s="91"/>
      <c r="S158" s="91"/>
      <c r="T158" s="91"/>
      <c r="U158" s="91"/>
      <c r="V158" s="91"/>
      <c r="W158" s="91"/>
      <c r="X158" s="91"/>
    </row>
    <row r="159" spans="1:24" s="2" customFormat="1" ht="15">
      <c r="A159" s="428">
        <v>150</v>
      </c>
      <c r="B159" s="236"/>
      <c r="C159" s="192"/>
      <c r="D159" s="211" t="s">
        <v>553</v>
      </c>
      <c r="E159" s="93"/>
      <c r="F159" s="93"/>
      <c r="G159" s="93"/>
      <c r="H159" s="93"/>
      <c r="I159" s="93"/>
      <c r="J159" s="93"/>
      <c r="K159" s="93"/>
      <c r="L159" s="93"/>
      <c r="M159" s="93">
        <v>211</v>
      </c>
      <c r="N159" s="93"/>
      <c r="O159" s="93"/>
      <c r="P159" s="194">
        <f>SUM(E159:O159)</f>
        <v>211</v>
      </c>
      <c r="Q159" s="93"/>
      <c r="R159" s="93"/>
      <c r="S159" s="93"/>
      <c r="T159" s="93"/>
      <c r="U159" s="93"/>
      <c r="V159" s="93"/>
      <c r="W159" s="93"/>
      <c r="X159" s="93"/>
    </row>
    <row r="160" spans="1:24" s="2" customFormat="1" ht="15">
      <c r="A160" s="428">
        <v>151</v>
      </c>
      <c r="B160" s="236"/>
      <c r="C160" s="192"/>
      <c r="D160" s="193" t="s">
        <v>544</v>
      </c>
      <c r="E160" s="93"/>
      <c r="F160" s="93"/>
      <c r="G160" s="93"/>
      <c r="H160" s="93"/>
      <c r="I160" s="93"/>
      <c r="J160" s="93"/>
      <c r="K160" s="93"/>
      <c r="L160" s="93"/>
      <c r="M160" s="93">
        <v>2622</v>
      </c>
      <c r="N160" s="93"/>
      <c r="O160" s="93"/>
      <c r="P160" s="194">
        <f>SUM(E160:O160)</f>
        <v>2622</v>
      </c>
      <c r="Q160" s="93"/>
      <c r="R160" s="93"/>
      <c r="S160" s="93"/>
      <c r="T160" s="93"/>
      <c r="U160" s="93"/>
      <c r="V160" s="93"/>
      <c r="W160" s="93"/>
      <c r="X160" s="93"/>
    </row>
    <row r="161" spans="1:24" s="2" customFormat="1" ht="15">
      <c r="A161" s="428">
        <v>152</v>
      </c>
      <c r="B161" s="236"/>
      <c r="C161" s="192"/>
      <c r="D161" s="193" t="s">
        <v>544</v>
      </c>
      <c r="E161" s="93">
        <v>-652</v>
      </c>
      <c r="F161" s="93"/>
      <c r="G161" s="93">
        <v>652</v>
      </c>
      <c r="H161" s="93"/>
      <c r="I161" s="93"/>
      <c r="J161" s="93"/>
      <c r="K161" s="93"/>
      <c r="L161" s="93"/>
      <c r="M161" s="93"/>
      <c r="N161" s="93"/>
      <c r="O161" s="93"/>
      <c r="P161" s="194">
        <f>SUM(E161:O161)</f>
        <v>0</v>
      </c>
      <c r="Q161" s="93"/>
      <c r="R161" s="93"/>
      <c r="S161" s="93"/>
      <c r="T161" s="93"/>
      <c r="U161" s="93"/>
      <c r="V161" s="93"/>
      <c r="W161" s="93"/>
      <c r="X161" s="93"/>
    </row>
    <row r="162" spans="1:24" s="27" customFormat="1" ht="15">
      <c r="A162" s="428">
        <v>153</v>
      </c>
      <c r="B162" s="234"/>
      <c r="C162" s="196"/>
      <c r="D162" s="197" t="s">
        <v>94</v>
      </c>
      <c r="E162" s="198">
        <f aca="true" t="shared" si="40" ref="E162:P162">SUM(E158:E161)</f>
        <v>28725</v>
      </c>
      <c r="F162" s="198">
        <f t="shared" si="40"/>
        <v>3712</v>
      </c>
      <c r="G162" s="198">
        <f t="shared" si="40"/>
        <v>5029</v>
      </c>
      <c r="H162" s="198">
        <f t="shared" si="40"/>
        <v>10341</v>
      </c>
      <c r="I162" s="198">
        <f t="shared" si="40"/>
        <v>0</v>
      </c>
      <c r="J162" s="198">
        <f t="shared" si="40"/>
        <v>0</v>
      </c>
      <c r="K162" s="198">
        <f t="shared" si="40"/>
        <v>0</v>
      </c>
      <c r="L162" s="198">
        <f t="shared" si="40"/>
        <v>0</v>
      </c>
      <c r="M162" s="198">
        <f t="shared" si="40"/>
        <v>313851</v>
      </c>
      <c r="N162" s="198">
        <f t="shared" si="40"/>
        <v>159269</v>
      </c>
      <c r="O162" s="198">
        <f t="shared" si="40"/>
        <v>0</v>
      </c>
      <c r="P162" s="199">
        <f t="shared" si="40"/>
        <v>361658</v>
      </c>
      <c r="Q162" s="198"/>
      <c r="R162" s="198"/>
      <c r="S162" s="198"/>
      <c r="T162" s="198"/>
      <c r="U162" s="198"/>
      <c r="V162" s="198"/>
      <c r="W162" s="198"/>
      <c r="X162" s="198"/>
    </row>
    <row r="163" spans="1:24" s="112" customFormat="1" ht="24.75" customHeight="1">
      <c r="A163" s="428">
        <v>154</v>
      </c>
      <c r="B163" s="557">
        <v>4</v>
      </c>
      <c r="C163" s="116"/>
      <c r="D163" s="117" t="s">
        <v>976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4"/>
      <c r="O163" s="92"/>
      <c r="P163" s="118"/>
      <c r="Q163" s="92"/>
      <c r="R163" s="92"/>
      <c r="S163" s="92"/>
      <c r="T163" s="92"/>
      <c r="U163" s="92"/>
      <c r="V163" s="92"/>
      <c r="W163" s="92"/>
      <c r="X163" s="92"/>
    </row>
    <row r="164" spans="1:24" ht="15">
      <c r="A164" s="428">
        <v>155</v>
      </c>
      <c r="B164" s="234"/>
      <c r="C164" s="188"/>
      <c r="D164" s="189" t="s">
        <v>94</v>
      </c>
      <c r="E164" s="91">
        <v>24317</v>
      </c>
      <c r="F164" s="91">
        <v>3168</v>
      </c>
      <c r="G164" s="91">
        <v>5010</v>
      </c>
      <c r="H164" s="91">
        <v>10484</v>
      </c>
      <c r="I164" s="91"/>
      <c r="J164" s="91"/>
      <c r="K164" s="91"/>
      <c r="L164" s="91"/>
      <c r="M164" s="91">
        <v>303521</v>
      </c>
      <c r="N164" s="93">
        <v>175259</v>
      </c>
      <c r="O164" s="91"/>
      <c r="P164" s="190">
        <f>SUM(E164:M164)</f>
        <v>346500</v>
      </c>
      <c r="Q164" s="91"/>
      <c r="R164" s="91"/>
      <c r="S164" s="91"/>
      <c r="T164" s="91"/>
      <c r="U164" s="91"/>
      <c r="V164" s="91"/>
      <c r="W164" s="91"/>
      <c r="X164" s="91"/>
    </row>
    <row r="165" spans="1:24" s="2" customFormat="1" ht="15">
      <c r="A165" s="428">
        <v>156</v>
      </c>
      <c r="B165" s="236"/>
      <c r="C165" s="192"/>
      <c r="D165" s="211" t="s">
        <v>543</v>
      </c>
      <c r="E165" s="93"/>
      <c r="F165" s="93"/>
      <c r="G165" s="93"/>
      <c r="H165" s="93"/>
      <c r="I165" s="93"/>
      <c r="J165" s="93"/>
      <c r="K165" s="93"/>
      <c r="L165" s="93"/>
      <c r="M165" s="93">
        <v>355</v>
      </c>
      <c r="N165" s="93"/>
      <c r="O165" s="93"/>
      <c r="P165" s="194">
        <f>SUM(E165:O165)</f>
        <v>355</v>
      </c>
      <c r="Q165" s="93"/>
      <c r="R165" s="93"/>
      <c r="S165" s="93"/>
      <c r="T165" s="93"/>
      <c r="U165" s="93"/>
      <c r="V165" s="93"/>
      <c r="W165" s="93"/>
      <c r="X165" s="93"/>
    </row>
    <row r="166" spans="1:24" s="2" customFormat="1" ht="15">
      <c r="A166" s="428">
        <v>157</v>
      </c>
      <c r="B166" s="236"/>
      <c r="C166" s="192"/>
      <c r="D166" s="211" t="s">
        <v>544</v>
      </c>
      <c r="E166" s="93"/>
      <c r="F166" s="93"/>
      <c r="G166" s="93"/>
      <c r="H166" s="93"/>
      <c r="I166" s="93"/>
      <c r="J166" s="93"/>
      <c r="K166" s="93"/>
      <c r="L166" s="93"/>
      <c r="M166" s="93">
        <v>-500</v>
      </c>
      <c r="N166" s="93"/>
      <c r="O166" s="93"/>
      <c r="P166" s="194">
        <f>SUM(E166:O166)</f>
        <v>-500</v>
      </c>
      <c r="Q166" s="93"/>
      <c r="R166" s="93"/>
      <c r="S166" s="93"/>
      <c r="T166" s="93"/>
      <c r="U166" s="93"/>
      <c r="V166" s="93"/>
      <c r="W166" s="93"/>
      <c r="X166" s="93"/>
    </row>
    <row r="167" spans="1:24" s="2" customFormat="1" ht="15">
      <c r="A167" s="428">
        <v>158</v>
      </c>
      <c r="B167" s="236"/>
      <c r="C167" s="192"/>
      <c r="D167" s="211" t="s">
        <v>552</v>
      </c>
      <c r="E167" s="93">
        <v>5418</v>
      </c>
      <c r="F167" s="93"/>
      <c r="G167" s="93">
        <v>42</v>
      </c>
      <c r="H167" s="93"/>
      <c r="I167" s="93"/>
      <c r="J167" s="93"/>
      <c r="K167" s="93"/>
      <c r="L167" s="93"/>
      <c r="M167" s="93"/>
      <c r="N167" s="93"/>
      <c r="O167" s="93"/>
      <c r="P167" s="194">
        <f>SUM(E167:O167)</f>
        <v>5460</v>
      </c>
      <c r="Q167" s="93"/>
      <c r="R167" s="93"/>
      <c r="S167" s="93"/>
      <c r="T167" s="93"/>
      <c r="U167" s="93"/>
      <c r="V167" s="93"/>
      <c r="W167" s="93"/>
      <c r="X167" s="93"/>
    </row>
    <row r="168" spans="1:24" s="27" customFormat="1" ht="15">
      <c r="A168" s="428">
        <v>159</v>
      </c>
      <c r="B168" s="234"/>
      <c r="C168" s="196"/>
      <c r="D168" s="197" t="s">
        <v>94</v>
      </c>
      <c r="E168" s="198">
        <f aca="true" t="shared" si="41" ref="E168:P168">SUM(E164:E167)</f>
        <v>29735</v>
      </c>
      <c r="F168" s="198">
        <f t="shared" si="41"/>
        <v>3168</v>
      </c>
      <c r="G168" s="198">
        <f t="shared" si="41"/>
        <v>5052</v>
      </c>
      <c r="H168" s="198">
        <f t="shared" si="41"/>
        <v>10484</v>
      </c>
      <c r="I168" s="198">
        <f t="shared" si="41"/>
        <v>0</v>
      </c>
      <c r="J168" s="198">
        <f t="shared" si="41"/>
        <v>0</v>
      </c>
      <c r="K168" s="198">
        <f t="shared" si="41"/>
        <v>0</v>
      </c>
      <c r="L168" s="198">
        <f t="shared" si="41"/>
        <v>0</v>
      </c>
      <c r="M168" s="198">
        <f t="shared" si="41"/>
        <v>303376</v>
      </c>
      <c r="N168" s="198">
        <f t="shared" si="41"/>
        <v>175259</v>
      </c>
      <c r="O168" s="198">
        <f t="shared" si="41"/>
        <v>0</v>
      </c>
      <c r="P168" s="199">
        <f t="shared" si="41"/>
        <v>351815</v>
      </c>
      <c r="Q168" s="198"/>
      <c r="R168" s="198"/>
      <c r="S168" s="198"/>
      <c r="T168" s="198"/>
      <c r="U168" s="198"/>
      <c r="V168" s="198"/>
      <c r="W168" s="198"/>
      <c r="X168" s="198"/>
    </row>
    <row r="169" spans="1:24" s="112" customFormat="1" ht="24.75" customHeight="1">
      <c r="A169" s="428">
        <v>160</v>
      </c>
      <c r="B169" s="557">
        <v>5</v>
      </c>
      <c r="C169" s="116"/>
      <c r="D169" s="117" t="s">
        <v>22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4"/>
      <c r="O169" s="92"/>
      <c r="P169" s="118"/>
      <c r="Q169" s="92"/>
      <c r="R169" s="92"/>
      <c r="S169" s="92"/>
      <c r="T169" s="92"/>
      <c r="U169" s="92"/>
      <c r="V169" s="92"/>
      <c r="W169" s="92"/>
      <c r="X169" s="92"/>
    </row>
    <row r="170" spans="1:24" ht="15">
      <c r="A170" s="428">
        <v>161</v>
      </c>
      <c r="B170" s="234"/>
      <c r="C170" s="188"/>
      <c r="D170" s="189" t="s">
        <v>94</v>
      </c>
      <c r="E170" s="91">
        <v>23597</v>
      </c>
      <c r="F170" s="91">
        <v>32417</v>
      </c>
      <c r="G170" s="91"/>
      <c r="H170" s="91">
        <v>19148</v>
      </c>
      <c r="I170" s="91">
        <v>7949</v>
      </c>
      <c r="J170" s="91"/>
      <c r="K170" s="91"/>
      <c r="L170" s="91"/>
      <c r="M170" s="91">
        <v>383570</v>
      </c>
      <c r="N170" s="93">
        <v>206746</v>
      </c>
      <c r="O170" s="91"/>
      <c r="P170" s="190">
        <f>SUM(E170:M170)</f>
        <v>466681</v>
      </c>
      <c r="Q170" s="91"/>
      <c r="R170" s="91"/>
      <c r="S170" s="91"/>
      <c r="T170" s="91"/>
      <c r="U170" s="91"/>
      <c r="V170" s="91"/>
      <c r="W170" s="91"/>
      <c r="X170" s="91"/>
    </row>
    <row r="171" spans="1:24" s="2" customFormat="1" ht="15">
      <c r="A171" s="428">
        <v>162</v>
      </c>
      <c r="B171" s="236"/>
      <c r="C171" s="192"/>
      <c r="D171" s="211" t="s">
        <v>543</v>
      </c>
      <c r="E171" s="93"/>
      <c r="F171" s="93"/>
      <c r="G171" s="93"/>
      <c r="H171" s="93"/>
      <c r="I171" s="93"/>
      <c r="J171" s="93"/>
      <c r="K171" s="93"/>
      <c r="L171" s="93"/>
      <c r="M171" s="93">
        <v>455</v>
      </c>
      <c r="N171" s="93"/>
      <c r="O171" s="93"/>
      <c r="P171" s="194">
        <f>SUM(E171:O171)</f>
        <v>455</v>
      </c>
      <c r="Q171" s="93"/>
      <c r="R171" s="93"/>
      <c r="S171" s="93"/>
      <c r="T171" s="93"/>
      <c r="U171" s="93"/>
      <c r="V171" s="93"/>
      <c r="W171" s="93"/>
      <c r="X171" s="93"/>
    </row>
    <row r="172" spans="1:24" s="2" customFormat="1" ht="15">
      <c r="A172" s="428">
        <v>163</v>
      </c>
      <c r="B172" s="236"/>
      <c r="C172" s="192"/>
      <c r="D172" s="211" t="s">
        <v>554</v>
      </c>
      <c r="E172" s="93"/>
      <c r="F172" s="93">
        <v>3387</v>
      </c>
      <c r="G172" s="93"/>
      <c r="H172" s="93"/>
      <c r="I172" s="93"/>
      <c r="J172" s="93"/>
      <c r="K172" s="93"/>
      <c r="L172" s="93"/>
      <c r="M172" s="93"/>
      <c r="N172" s="93"/>
      <c r="O172" s="93"/>
      <c r="P172" s="194">
        <f>SUM(E172:O172)</f>
        <v>3387</v>
      </c>
      <c r="Q172" s="93"/>
      <c r="R172" s="93"/>
      <c r="S172" s="93"/>
      <c r="T172" s="93"/>
      <c r="U172" s="93"/>
      <c r="V172" s="93"/>
      <c r="W172" s="93"/>
      <c r="X172" s="93"/>
    </row>
    <row r="173" spans="1:24" s="27" customFormat="1" ht="15">
      <c r="A173" s="428">
        <v>164</v>
      </c>
      <c r="B173" s="234"/>
      <c r="C173" s="196"/>
      <c r="D173" s="197" t="s">
        <v>94</v>
      </c>
      <c r="E173" s="198">
        <f aca="true" t="shared" si="42" ref="E173:P173">SUM(E170:E172)</f>
        <v>23597</v>
      </c>
      <c r="F173" s="198">
        <f t="shared" si="42"/>
        <v>35804</v>
      </c>
      <c r="G173" s="198">
        <f t="shared" si="42"/>
        <v>0</v>
      </c>
      <c r="H173" s="198">
        <f t="shared" si="42"/>
        <v>19148</v>
      </c>
      <c r="I173" s="198">
        <f t="shared" si="42"/>
        <v>7949</v>
      </c>
      <c r="J173" s="198">
        <f t="shared" si="42"/>
        <v>0</v>
      </c>
      <c r="K173" s="198">
        <f t="shared" si="42"/>
        <v>0</v>
      </c>
      <c r="L173" s="198">
        <f t="shared" si="42"/>
        <v>0</v>
      </c>
      <c r="M173" s="198">
        <f t="shared" si="42"/>
        <v>384025</v>
      </c>
      <c r="N173" s="198">
        <f t="shared" si="42"/>
        <v>206746</v>
      </c>
      <c r="O173" s="198">
        <f t="shared" si="42"/>
        <v>0</v>
      </c>
      <c r="P173" s="199">
        <f t="shared" si="42"/>
        <v>470523</v>
      </c>
      <c r="Q173" s="198"/>
      <c r="R173" s="198"/>
      <c r="S173" s="198"/>
      <c r="T173" s="198"/>
      <c r="U173" s="198"/>
      <c r="V173" s="198"/>
      <c r="W173" s="198"/>
      <c r="X173" s="198"/>
    </row>
    <row r="174" spans="1:24" s="112" customFormat="1" ht="24.75" customHeight="1">
      <c r="A174" s="428">
        <v>165</v>
      </c>
      <c r="B174" s="557">
        <v>6</v>
      </c>
      <c r="C174" s="116"/>
      <c r="D174" s="806" t="s">
        <v>23</v>
      </c>
      <c r="E174" s="806"/>
      <c r="F174" s="806"/>
      <c r="G174" s="92"/>
      <c r="H174" s="92"/>
      <c r="I174" s="92"/>
      <c r="J174" s="92"/>
      <c r="K174" s="92"/>
      <c r="L174" s="92"/>
      <c r="M174" s="92"/>
      <c r="N174" s="94"/>
      <c r="O174" s="92"/>
      <c r="P174" s="118"/>
      <c r="Q174" s="92"/>
      <c r="R174" s="92"/>
      <c r="S174" s="92"/>
      <c r="T174" s="92"/>
      <c r="U174" s="92"/>
      <c r="V174" s="92"/>
      <c r="W174" s="92"/>
      <c r="X174" s="92"/>
    </row>
    <row r="175" spans="1:24" ht="15">
      <c r="A175" s="428">
        <v>166</v>
      </c>
      <c r="B175" s="234"/>
      <c r="C175" s="188"/>
      <c r="D175" s="189" t="s">
        <v>94</v>
      </c>
      <c r="E175" s="91">
        <v>17524</v>
      </c>
      <c r="F175" s="91"/>
      <c r="G175" s="91">
        <v>1235</v>
      </c>
      <c r="H175" s="91">
        <v>5002</v>
      </c>
      <c r="I175" s="91"/>
      <c r="J175" s="91"/>
      <c r="K175" s="91"/>
      <c r="L175" s="91">
        <v>1479</v>
      </c>
      <c r="M175" s="91">
        <v>357714</v>
      </c>
      <c r="N175" s="93">
        <v>211832</v>
      </c>
      <c r="O175" s="91"/>
      <c r="P175" s="190">
        <f>SUM(E175:M175)</f>
        <v>382954</v>
      </c>
      <c r="Q175" s="91"/>
      <c r="R175" s="91"/>
      <c r="S175" s="91"/>
      <c r="T175" s="91"/>
      <c r="U175" s="91"/>
      <c r="V175" s="91"/>
      <c r="W175" s="91"/>
      <c r="X175" s="91"/>
    </row>
    <row r="176" spans="1:24" s="2" customFormat="1" ht="15">
      <c r="A176" s="428">
        <v>167</v>
      </c>
      <c r="B176" s="236"/>
      <c r="C176" s="192"/>
      <c r="D176" s="193" t="s">
        <v>543</v>
      </c>
      <c r="E176" s="93"/>
      <c r="F176" s="93"/>
      <c r="G176" s="93"/>
      <c r="H176" s="93"/>
      <c r="I176" s="93"/>
      <c r="J176" s="93"/>
      <c r="K176" s="93"/>
      <c r="L176" s="93"/>
      <c r="M176" s="93">
        <v>403</v>
      </c>
      <c r="N176" s="93"/>
      <c r="O176" s="93"/>
      <c r="P176" s="194">
        <f>SUM(E176:O176)</f>
        <v>403</v>
      </c>
      <c r="Q176" s="93"/>
      <c r="R176" s="93"/>
      <c r="S176" s="93"/>
      <c r="T176" s="93"/>
      <c r="U176" s="93"/>
      <c r="V176" s="93"/>
      <c r="W176" s="93"/>
      <c r="X176" s="93"/>
    </row>
    <row r="177" spans="1:24" s="2" customFormat="1" ht="15">
      <c r="A177" s="428">
        <v>168</v>
      </c>
      <c r="B177" s="236"/>
      <c r="C177" s="192"/>
      <c r="D177" s="93" t="s">
        <v>583</v>
      </c>
      <c r="E177" s="93"/>
      <c r="F177" s="93"/>
      <c r="G177" s="93"/>
      <c r="H177" s="93"/>
      <c r="I177" s="93"/>
      <c r="J177" s="93"/>
      <c r="K177" s="93"/>
      <c r="L177" s="93"/>
      <c r="M177" s="93">
        <v>467</v>
      </c>
      <c r="N177" s="93"/>
      <c r="O177" s="93"/>
      <c r="P177" s="194">
        <f>SUM(E177:O177)</f>
        <v>467</v>
      </c>
      <c r="Q177" s="93"/>
      <c r="R177" s="93"/>
      <c r="S177" s="93"/>
      <c r="T177" s="93"/>
      <c r="U177" s="93"/>
      <c r="V177" s="93"/>
      <c r="W177" s="93"/>
      <c r="X177" s="93"/>
    </row>
    <row r="178" spans="1:24" s="2" customFormat="1" ht="15">
      <c r="A178" s="428">
        <v>169</v>
      </c>
      <c r="B178" s="236"/>
      <c r="C178" s="192"/>
      <c r="D178" s="211" t="s">
        <v>544</v>
      </c>
      <c r="E178" s="93"/>
      <c r="F178" s="93"/>
      <c r="G178" s="93"/>
      <c r="H178" s="93"/>
      <c r="I178" s="93"/>
      <c r="J178" s="93"/>
      <c r="K178" s="93"/>
      <c r="L178" s="93"/>
      <c r="M178" s="93">
        <v>5636</v>
      </c>
      <c r="N178" s="93"/>
      <c r="O178" s="93"/>
      <c r="P178" s="194">
        <f>SUM(E178:O178)</f>
        <v>5636</v>
      </c>
      <c r="Q178" s="93"/>
      <c r="R178" s="93"/>
      <c r="S178" s="93"/>
      <c r="T178" s="93"/>
      <c r="U178" s="93"/>
      <c r="V178" s="93"/>
      <c r="W178" s="93"/>
      <c r="X178" s="93"/>
    </row>
    <row r="179" spans="1:24" s="2" customFormat="1" ht="15">
      <c r="A179" s="428">
        <v>170</v>
      </c>
      <c r="B179" s="236"/>
      <c r="C179" s="192"/>
      <c r="D179" s="93" t="s">
        <v>544</v>
      </c>
      <c r="E179" s="93"/>
      <c r="F179" s="93"/>
      <c r="G179" s="93"/>
      <c r="H179" s="93">
        <v>-2</v>
      </c>
      <c r="I179" s="93"/>
      <c r="J179" s="93"/>
      <c r="K179" s="93"/>
      <c r="L179" s="93">
        <v>2</v>
      </c>
      <c r="M179" s="93"/>
      <c r="N179" s="93"/>
      <c r="O179" s="93"/>
      <c r="P179" s="194">
        <f>SUM(E179:O179)</f>
        <v>0</v>
      </c>
      <c r="Q179" s="93"/>
      <c r="R179" s="93"/>
      <c r="S179" s="93"/>
      <c r="T179" s="93"/>
      <c r="U179" s="93"/>
      <c r="V179" s="93"/>
      <c r="W179" s="93"/>
      <c r="X179" s="93"/>
    </row>
    <row r="180" spans="1:24" s="2" customFormat="1" ht="15">
      <c r="A180" s="428">
        <v>171</v>
      </c>
      <c r="B180" s="236"/>
      <c r="C180" s="192"/>
      <c r="D180" s="93" t="s">
        <v>552</v>
      </c>
      <c r="E180" s="93">
        <v>660</v>
      </c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194">
        <f>SUM(E180:O180)</f>
        <v>660</v>
      </c>
      <c r="Q180" s="93"/>
      <c r="R180" s="93"/>
      <c r="S180" s="93"/>
      <c r="T180" s="93"/>
      <c r="U180" s="93"/>
      <c r="V180" s="93"/>
      <c r="W180" s="93"/>
      <c r="X180" s="93"/>
    </row>
    <row r="181" spans="1:24" s="203" customFormat="1" ht="24.75" customHeight="1">
      <c r="A181" s="446">
        <v>172</v>
      </c>
      <c r="B181" s="234"/>
      <c r="C181" s="196"/>
      <c r="D181" s="200" t="s">
        <v>94</v>
      </c>
      <c r="E181" s="201">
        <f aca="true" t="shared" si="43" ref="E181:P181">SUM(E175:E180)</f>
        <v>18184</v>
      </c>
      <c r="F181" s="201">
        <f t="shared" si="43"/>
        <v>0</v>
      </c>
      <c r="G181" s="201">
        <f t="shared" si="43"/>
        <v>1235</v>
      </c>
      <c r="H181" s="201">
        <f t="shared" si="43"/>
        <v>5000</v>
      </c>
      <c r="I181" s="201">
        <f t="shared" si="43"/>
        <v>0</v>
      </c>
      <c r="J181" s="201">
        <f t="shared" si="43"/>
        <v>0</v>
      </c>
      <c r="K181" s="201">
        <f t="shared" si="43"/>
        <v>0</v>
      </c>
      <c r="L181" s="201">
        <f t="shared" si="43"/>
        <v>1481</v>
      </c>
      <c r="M181" s="201">
        <f t="shared" si="43"/>
        <v>364220</v>
      </c>
      <c r="N181" s="201">
        <f t="shared" si="43"/>
        <v>211832</v>
      </c>
      <c r="O181" s="201">
        <f t="shared" si="43"/>
        <v>0</v>
      </c>
      <c r="P181" s="202">
        <f t="shared" si="43"/>
        <v>390120</v>
      </c>
      <c r="Q181" s="201"/>
      <c r="R181" s="201"/>
      <c r="S181" s="201"/>
      <c r="T181" s="201"/>
      <c r="U181" s="201"/>
      <c r="V181" s="201"/>
      <c r="W181" s="201"/>
      <c r="X181" s="201"/>
    </row>
    <row r="182" spans="1:24" s="112" customFormat="1" ht="24.75" customHeight="1">
      <c r="A182" s="428">
        <v>173</v>
      </c>
      <c r="B182" s="120">
        <v>7</v>
      </c>
      <c r="C182" s="808" t="s">
        <v>911</v>
      </c>
      <c r="D182" s="808"/>
      <c r="E182" s="91"/>
      <c r="F182" s="91"/>
      <c r="G182" s="91"/>
      <c r="H182" s="91"/>
      <c r="I182" s="91"/>
      <c r="J182" s="91"/>
      <c r="K182" s="91"/>
      <c r="L182" s="91"/>
      <c r="M182" s="91"/>
      <c r="N182" s="93"/>
      <c r="O182" s="91"/>
      <c r="P182" s="190"/>
      <c r="Q182" s="92"/>
      <c r="R182" s="92"/>
      <c r="S182" s="92"/>
      <c r="T182" s="92"/>
      <c r="U182" s="92"/>
      <c r="V182" s="92"/>
      <c r="W182" s="92"/>
      <c r="X182" s="92"/>
    </row>
    <row r="183" spans="1:24" s="112" customFormat="1" ht="15">
      <c r="A183" s="428">
        <v>174</v>
      </c>
      <c r="B183" s="557"/>
      <c r="C183" s="116">
        <v>1</v>
      </c>
      <c r="D183" s="806" t="s">
        <v>24</v>
      </c>
      <c r="E183" s="806"/>
      <c r="F183" s="806"/>
      <c r="G183" s="92"/>
      <c r="H183" s="92"/>
      <c r="I183" s="92"/>
      <c r="J183" s="92"/>
      <c r="K183" s="92"/>
      <c r="L183" s="92"/>
      <c r="M183" s="92"/>
      <c r="N183" s="94"/>
      <c r="O183" s="92"/>
      <c r="P183" s="118"/>
      <c r="Q183" s="92"/>
      <c r="R183" s="92"/>
      <c r="S183" s="92"/>
      <c r="T183" s="92"/>
      <c r="U183" s="92"/>
      <c r="V183" s="92"/>
      <c r="W183" s="92"/>
      <c r="X183" s="92"/>
    </row>
    <row r="184" spans="1:24" ht="15">
      <c r="A184" s="428">
        <v>175</v>
      </c>
      <c r="B184" s="234"/>
      <c r="C184" s="188"/>
      <c r="D184" s="189" t="s">
        <v>94</v>
      </c>
      <c r="E184" s="91">
        <v>6979</v>
      </c>
      <c r="F184" s="91">
        <v>642</v>
      </c>
      <c r="G184" s="91">
        <v>30</v>
      </c>
      <c r="H184" s="91">
        <v>5211</v>
      </c>
      <c r="I184" s="91"/>
      <c r="J184" s="91"/>
      <c r="K184" s="91"/>
      <c r="L184" s="91">
        <v>506</v>
      </c>
      <c r="M184" s="91">
        <v>179515</v>
      </c>
      <c r="N184" s="93">
        <v>103514</v>
      </c>
      <c r="O184" s="91"/>
      <c r="P184" s="190">
        <f>SUM(E184:M184)</f>
        <v>192883</v>
      </c>
      <c r="Q184" s="91"/>
      <c r="R184" s="91"/>
      <c r="S184" s="91"/>
      <c r="T184" s="91"/>
      <c r="U184" s="91"/>
      <c r="V184" s="91"/>
      <c r="W184" s="91"/>
      <c r="X184" s="91"/>
    </row>
    <row r="185" spans="1:24" s="2" customFormat="1" ht="15">
      <c r="A185" s="428">
        <v>176</v>
      </c>
      <c r="B185" s="236"/>
      <c r="C185" s="192"/>
      <c r="D185" s="193" t="s">
        <v>543</v>
      </c>
      <c r="E185" s="93"/>
      <c r="F185" s="93"/>
      <c r="G185" s="93"/>
      <c r="H185" s="93"/>
      <c r="I185" s="93"/>
      <c r="J185" s="93"/>
      <c r="K185" s="93"/>
      <c r="L185" s="93"/>
      <c r="M185" s="93">
        <v>110</v>
      </c>
      <c r="N185" s="93"/>
      <c r="O185" s="93"/>
      <c r="P185" s="194">
        <f>SUM(E185:O185)</f>
        <v>110</v>
      </c>
      <c r="Q185" s="93"/>
      <c r="R185" s="93"/>
      <c r="S185" s="93"/>
      <c r="T185" s="93"/>
      <c r="U185" s="93"/>
      <c r="V185" s="93"/>
      <c r="W185" s="93"/>
      <c r="X185" s="93"/>
    </row>
    <row r="186" spans="1:24" s="2" customFormat="1" ht="15">
      <c r="A186" s="428">
        <v>177</v>
      </c>
      <c r="B186" s="236"/>
      <c r="C186" s="192"/>
      <c r="D186" s="93" t="s">
        <v>544</v>
      </c>
      <c r="E186" s="93"/>
      <c r="F186" s="93"/>
      <c r="G186" s="93"/>
      <c r="H186" s="93"/>
      <c r="I186" s="93"/>
      <c r="J186" s="93"/>
      <c r="K186" s="93"/>
      <c r="L186" s="93"/>
      <c r="M186" s="93">
        <v>1713</v>
      </c>
      <c r="N186" s="93"/>
      <c r="O186" s="93"/>
      <c r="P186" s="194">
        <f>SUM(E186:O186)</f>
        <v>1713</v>
      </c>
      <c r="Q186" s="93"/>
      <c r="R186" s="93"/>
      <c r="S186" s="93"/>
      <c r="T186" s="93"/>
      <c r="U186" s="93"/>
      <c r="V186" s="93"/>
      <c r="W186" s="93"/>
      <c r="X186" s="93"/>
    </row>
    <row r="187" spans="1:24" s="27" customFormat="1" ht="15">
      <c r="A187" s="428">
        <v>178</v>
      </c>
      <c r="B187" s="234"/>
      <c r="C187" s="196"/>
      <c r="D187" s="197" t="s">
        <v>94</v>
      </c>
      <c r="E187" s="198">
        <f aca="true" t="shared" si="44" ref="E187:P187">SUM(E184:E186)</f>
        <v>6979</v>
      </c>
      <c r="F187" s="198">
        <f t="shared" si="44"/>
        <v>642</v>
      </c>
      <c r="G187" s="198">
        <f t="shared" si="44"/>
        <v>30</v>
      </c>
      <c r="H187" s="198">
        <f t="shared" si="44"/>
        <v>5211</v>
      </c>
      <c r="I187" s="198">
        <f t="shared" si="44"/>
        <v>0</v>
      </c>
      <c r="J187" s="198">
        <f t="shared" si="44"/>
        <v>0</v>
      </c>
      <c r="K187" s="198">
        <f t="shared" si="44"/>
        <v>0</v>
      </c>
      <c r="L187" s="198">
        <f t="shared" si="44"/>
        <v>506</v>
      </c>
      <c r="M187" s="198">
        <f t="shared" si="44"/>
        <v>181338</v>
      </c>
      <c r="N187" s="198">
        <f t="shared" si="44"/>
        <v>103514</v>
      </c>
      <c r="O187" s="198">
        <f t="shared" si="44"/>
        <v>0</v>
      </c>
      <c r="P187" s="199">
        <f t="shared" si="44"/>
        <v>194706</v>
      </c>
      <c r="Q187" s="198"/>
      <c r="R187" s="198"/>
      <c r="S187" s="198"/>
      <c r="T187" s="198"/>
      <c r="U187" s="198"/>
      <c r="V187" s="198"/>
      <c r="W187" s="198"/>
      <c r="X187" s="198"/>
    </row>
    <row r="188" spans="1:24" s="112" customFormat="1" ht="24.75" customHeight="1">
      <c r="A188" s="428">
        <v>179</v>
      </c>
      <c r="B188" s="557"/>
      <c r="C188" s="116">
        <v>2</v>
      </c>
      <c r="D188" s="806" t="s">
        <v>25</v>
      </c>
      <c r="E188" s="806"/>
      <c r="F188" s="806"/>
      <c r="G188" s="92"/>
      <c r="H188" s="92"/>
      <c r="I188" s="92"/>
      <c r="J188" s="92"/>
      <c r="K188" s="92"/>
      <c r="L188" s="92"/>
      <c r="M188" s="92"/>
      <c r="N188" s="94"/>
      <c r="O188" s="92"/>
      <c r="P188" s="118"/>
      <c r="Q188" s="92"/>
      <c r="R188" s="92"/>
      <c r="S188" s="92"/>
      <c r="T188" s="92"/>
      <c r="U188" s="92"/>
      <c r="V188" s="92"/>
      <c r="W188" s="92"/>
      <c r="X188" s="92"/>
    </row>
    <row r="189" spans="1:24" ht="15">
      <c r="A189" s="428">
        <v>180</v>
      </c>
      <c r="B189" s="234"/>
      <c r="C189" s="188"/>
      <c r="D189" s="189" t="s">
        <v>94</v>
      </c>
      <c r="E189" s="91">
        <v>5384</v>
      </c>
      <c r="F189" s="91">
        <v>78</v>
      </c>
      <c r="G189" s="91"/>
      <c r="H189" s="91">
        <v>1743</v>
      </c>
      <c r="I189" s="91"/>
      <c r="J189" s="91"/>
      <c r="K189" s="91"/>
      <c r="L189" s="91"/>
      <c r="M189" s="91">
        <v>81229</v>
      </c>
      <c r="N189" s="93">
        <v>22000</v>
      </c>
      <c r="O189" s="91"/>
      <c r="P189" s="190">
        <f>SUM(E189:M189)</f>
        <v>88434</v>
      </c>
      <c r="Q189" s="91"/>
      <c r="R189" s="91"/>
      <c r="S189" s="91"/>
      <c r="T189" s="91"/>
      <c r="U189" s="91"/>
      <c r="V189" s="91"/>
      <c r="W189" s="91"/>
      <c r="X189" s="91"/>
    </row>
    <row r="190" spans="1:24" s="2" customFormat="1" ht="15">
      <c r="A190" s="428">
        <v>181</v>
      </c>
      <c r="B190" s="236"/>
      <c r="C190" s="192"/>
      <c r="D190" s="211" t="s">
        <v>95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194">
        <f>SUM(E190:O190)</f>
        <v>0</v>
      </c>
      <c r="Q190" s="93"/>
      <c r="R190" s="93"/>
      <c r="S190" s="93"/>
      <c r="T190" s="93"/>
      <c r="U190" s="93"/>
      <c r="V190" s="93"/>
      <c r="W190" s="93"/>
      <c r="X190" s="93"/>
    </row>
    <row r="191" spans="1:24" s="27" customFormat="1" ht="15">
      <c r="A191" s="428">
        <v>182</v>
      </c>
      <c r="B191" s="234"/>
      <c r="C191" s="196"/>
      <c r="D191" s="197" t="s">
        <v>94</v>
      </c>
      <c r="E191" s="198">
        <f aca="true" t="shared" si="45" ref="E191:P191">SUM(E189:E190)</f>
        <v>5384</v>
      </c>
      <c r="F191" s="198">
        <f t="shared" si="45"/>
        <v>78</v>
      </c>
      <c r="G191" s="198">
        <f t="shared" si="45"/>
        <v>0</v>
      </c>
      <c r="H191" s="198">
        <f t="shared" si="45"/>
        <v>1743</v>
      </c>
      <c r="I191" s="198">
        <f t="shared" si="45"/>
        <v>0</v>
      </c>
      <c r="J191" s="198">
        <f t="shared" si="45"/>
        <v>0</v>
      </c>
      <c r="K191" s="198">
        <f t="shared" si="45"/>
        <v>0</v>
      </c>
      <c r="L191" s="198">
        <f t="shared" si="45"/>
        <v>0</v>
      </c>
      <c r="M191" s="198">
        <f t="shared" si="45"/>
        <v>81229</v>
      </c>
      <c r="N191" s="575">
        <f t="shared" si="45"/>
        <v>22000</v>
      </c>
      <c r="O191" s="198">
        <f t="shared" si="45"/>
        <v>0</v>
      </c>
      <c r="P191" s="199">
        <f t="shared" si="45"/>
        <v>88434</v>
      </c>
      <c r="Q191" s="198"/>
      <c r="R191" s="198"/>
      <c r="S191" s="198"/>
      <c r="T191" s="198"/>
      <c r="U191" s="198"/>
      <c r="V191" s="198"/>
      <c r="W191" s="198"/>
      <c r="X191" s="198"/>
    </row>
    <row r="192" spans="1:24" s="112" customFormat="1" ht="24.75" customHeight="1">
      <c r="A192" s="428">
        <v>183</v>
      </c>
      <c r="B192" s="557"/>
      <c r="C192" s="116">
        <v>3</v>
      </c>
      <c r="D192" s="806" t="s">
        <v>26</v>
      </c>
      <c r="E192" s="806"/>
      <c r="F192" s="806"/>
      <c r="G192" s="92"/>
      <c r="H192" s="92"/>
      <c r="I192" s="92"/>
      <c r="J192" s="92"/>
      <c r="K192" s="92"/>
      <c r="L192" s="92"/>
      <c r="M192" s="92"/>
      <c r="N192" s="94"/>
      <c r="O192" s="92"/>
      <c r="P192" s="118"/>
      <c r="Q192" s="92"/>
      <c r="R192" s="92"/>
      <c r="S192" s="92"/>
      <c r="T192" s="92"/>
      <c r="U192" s="92"/>
      <c r="V192" s="92"/>
      <c r="W192" s="92"/>
      <c r="X192" s="92"/>
    </row>
    <row r="193" spans="1:24" ht="15">
      <c r="A193" s="428">
        <v>184</v>
      </c>
      <c r="B193" s="234"/>
      <c r="C193" s="188"/>
      <c r="D193" s="189" t="s">
        <v>94</v>
      </c>
      <c r="E193" s="91">
        <v>15944</v>
      </c>
      <c r="F193" s="91">
        <v>0</v>
      </c>
      <c r="G193" s="91">
        <v>20876</v>
      </c>
      <c r="H193" s="91">
        <v>48845</v>
      </c>
      <c r="I193" s="91"/>
      <c r="J193" s="91"/>
      <c r="K193" s="91"/>
      <c r="L193" s="91"/>
      <c r="M193" s="91">
        <v>317549</v>
      </c>
      <c r="N193" s="93">
        <v>235909</v>
      </c>
      <c r="O193" s="91"/>
      <c r="P193" s="190">
        <f>SUM(E193:M193)</f>
        <v>403214</v>
      </c>
      <c r="Q193" s="91"/>
      <c r="R193" s="91"/>
      <c r="S193" s="91"/>
      <c r="T193" s="91"/>
      <c r="U193" s="91"/>
      <c r="V193" s="91"/>
      <c r="W193" s="91"/>
      <c r="X193" s="91"/>
    </row>
    <row r="194" spans="1:24" s="2" customFormat="1" ht="15">
      <c r="A194" s="428">
        <v>185</v>
      </c>
      <c r="B194" s="236"/>
      <c r="C194" s="192"/>
      <c r="D194" s="193" t="s">
        <v>543</v>
      </c>
      <c r="E194" s="93"/>
      <c r="F194" s="93"/>
      <c r="G194" s="93"/>
      <c r="H194" s="93"/>
      <c r="I194" s="93"/>
      <c r="J194" s="93"/>
      <c r="K194" s="93"/>
      <c r="L194" s="93"/>
      <c r="M194" s="93">
        <v>410</v>
      </c>
      <c r="N194" s="93"/>
      <c r="O194" s="93"/>
      <c r="P194" s="194">
        <f>SUM(E194:O194)</f>
        <v>410</v>
      </c>
      <c r="Q194" s="93"/>
      <c r="R194" s="93"/>
      <c r="S194" s="93"/>
      <c r="T194" s="93"/>
      <c r="U194" s="93"/>
      <c r="V194" s="93"/>
      <c r="W194" s="93"/>
      <c r="X194" s="93"/>
    </row>
    <row r="195" spans="1:24" s="2" customFormat="1" ht="15">
      <c r="A195" s="428">
        <v>186</v>
      </c>
      <c r="B195" s="236"/>
      <c r="C195" s="192"/>
      <c r="D195" s="211" t="s">
        <v>552</v>
      </c>
      <c r="E195" s="93"/>
      <c r="F195" s="93">
        <v>13</v>
      </c>
      <c r="G195" s="93">
        <v>46</v>
      </c>
      <c r="H195" s="93"/>
      <c r="I195" s="93"/>
      <c r="J195" s="93"/>
      <c r="K195" s="93"/>
      <c r="L195" s="93"/>
      <c r="M195" s="93"/>
      <c r="N195" s="93"/>
      <c r="O195" s="93"/>
      <c r="P195" s="194">
        <f>SUM(E195:O195)</f>
        <v>59</v>
      </c>
      <c r="Q195" s="93"/>
      <c r="R195" s="93"/>
      <c r="S195" s="93"/>
      <c r="T195" s="93"/>
      <c r="U195" s="93"/>
      <c r="V195" s="93"/>
      <c r="W195" s="93"/>
      <c r="X195" s="93"/>
    </row>
    <row r="196" spans="1:24" s="27" customFormat="1" ht="15">
      <c r="A196" s="428">
        <v>187</v>
      </c>
      <c r="B196" s="234"/>
      <c r="C196" s="196"/>
      <c r="D196" s="197" t="s">
        <v>94</v>
      </c>
      <c r="E196" s="198">
        <f aca="true" t="shared" si="46" ref="E196:P196">SUM(E193:E195)</f>
        <v>15944</v>
      </c>
      <c r="F196" s="198">
        <f t="shared" si="46"/>
        <v>13</v>
      </c>
      <c r="G196" s="198">
        <f t="shared" si="46"/>
        <v>20922</v>
      </c>
      <c r="H196" s="198">
        <f t="shared" si="46"/>
        <v>48845</v>
      </c>
      <c r="I196" s="198">
        <f t="shared" si="46"/>
        <v>0</v>
      </c>
      <c r="J196" s="198">
        <f t="shared" si="46"/>
        <v>0</v>
      </c>
      <c r="K196" s="198">
        <f t="shared" si="46"/>
        <v>0</v>
      </c>
      <c r="L196" s="198">
        <f t="shared" si="46"/>
        <v>0</v>
      </c>
      <c r="M196" s="198">
        <f t="shared" si="46"/>
        <v>317959</v>
      </c>
      <c r="N196" s="198">
        <f t="shared" si="46"/>
        <v>235909</v>
      </c>
      <c r="O196" s="198">
        <f t="shared" si="46"/>
        <v>0</v>
      </c>
      <c r="P196" s="199">
        <f t="shared" si="46"/>
        <v>403683</v>
      </c>
      <c r="Q196" s="198"/>
      <c r="R196" s="198"/>
      <c r="S196" s="198"/>
      <c r="T196" s="198"/>
      <c r="U196" s="198"/>
      <c r="V196" s="198"/>
      <c r="W196" s="198"/>
      <c r="X196" s="198"/>
    </row>
    <row r="197" spans="1:24" s="112" customFormat="1" ht="24.75" customHeight="1">
      <c r="A197" s="428">
        <v>188</v>
      </c>
      <c r="B197" s="557"/>
      <c r="C197" s="116">
        <v>4</v>
      </c>
      <c r="D197" s="806" t="s">
        <v>687</v>
      </c>
      <c r="E197" s="806"/>
      <c r="F197" s="806"/>
      <c r="G197" s="806"/>
      <c r="H197" s="806"/>
      <c r="I197" s="806"/>
      <c r="J197" s="92"/>
      <c r="K197" s="92"/>
      <c r="L197" s="92"/>
      <c r="M197" s="92"/>
      <c r="N197" s="94"/>
      <c r="O197" s="92"/>
      <c r="P197" s="118"/>
      <c r="Q197" s="92"/>
      <c r="R197" s="92"/>
      <c r="S197" s="92"/>
      <c r="T197" s="92"/>
      <c r="U197" s="92"/>
      <c r="V197" s="92"/>
      <c r="W197" s="92"/>
      <c r="X197" s="92"/>
    </row>
    <row r="198" spans="1:24" s="112" customFormat="1" ht="15">
      <c r="A198" s="428">
        <v>189</v>
      </c>
      <c r="B198" s="557"/>
      <c r="C198" s="116"/>
      <c r="D198" s="556" t="s">
        <v>94</v>
      </c>
      <c r="E198" s="592">
        <v>6258</v>
      </c>
      <c r="F198" s="592">
        <v>101</v>
      </c>
      <c r="G198" s="592">
        <v>0</v>
      </c>
      <c r="H198" s="592">
        <v>0</v>
      </c>
      <c r="I198" s="592">
        <v>0</v>
      </c>
      <c r="J198" s="469">
        <v>0</v>
      </c>
      <c r="K198" s="469">
        <v>0</v>
      </c>
      <c r="L198" s="469">
        <v>0</v>
      </c>
      <c r="M198" s="469">
        <v>155446</v>
      </c>
      <c r="N198" s="593">
        <v>58552</v>
      </c>
      <c r="O198" s="469"/>
      <c r="P198" s="594">
        <f>SUM(E198:M198)</f>
        <v>161805</v>
      </c>
      <c r="Q198" s="92"/>
      <c r="R198" s="92"/>
      <c r="S198" s="92"/>
      <c r="T198" s="92"/>
      <c r="U198" s="92"/>
      <c r="V198" s="92"/>
      <c r="W198" s="92"/>
      <c r="X198" s="92"/>
    </row>
    <row r="199" spans="1:24" s="3" customFormat="1" ht="15">
      <c r="A199" s="428">
        <v>190</v>
      </c>
      <c r="B199" s="236"/>
      <c r="C199" s="266"/>
      <c r="D199" s="442" t="s">
        <v>543</v>
      </c>
      <c r="E199" s="93"/>
      <c r="F199" s="93"/>
      <c r="G199" s="93"/>
      <c r="H199" s="93"/>
      <c r="I199" s="93"/>
      <c r="J199" s="93"/>
      <c r="K199" s="93"/>
      <c r="L199" s="93"/>
      <c r="M199" s="93">
        <v>399</v>
      </c>
      <c r="N199" s="93"/>
      <c r="O199" s="93"/>
      <c r="P199" s="194">
        <f>SUM(E199:O199)</f>
        <v>399</v>
      </c>
      <c r="Q199" s="575"/>
      <c r="R199" s="575"/>
      <c r="S199" s="575"/>
      <c r="T199" s="575"/>
      <c r="U199" s="575"/>
      <c r="V199" s="575"/>
      <c r="W199" s="575"/>
      <c r="X199" s="575"/>
    </row>
    <row r="200" spans="1:24" s="3" customFormat="1" ht="15">
      <c r="A200" s="428">
        <v>191</v>
      </c>
      <c r="B200" s="236"/>
      <c r="C200" s="266"/>
      <c r="D200" s="442" t="s">
        <v>544</v>
      </c>
      <c r="E200" s="93"/>
      <c r="F200" s="93"/>
      <c r="G200" s="93"/>
      <c r="H200" s="93"/>
      <c r="I200" s="93"/>
      <c r="J200" s="93"/>
      <c r="K200" s="93"/>
      <c r="L200" s="93"/>
      <c r="M200" s="93">
        <v>2273</v>
      </c>
      <c r="N200" s="93"/>
      <c r="O200" s="93"/>
      <c r="P200" s="194">
        <f>SUM(E200:O200)</f>
        <v>2273</v>
      </c>
      <c r="Q200" s="575"/>
      <c r="R200" s="575"/>
      <c r="S200" s="575"/>
      <c r="T200" s="575"/>
      <c r="U200" s="575"/>
      <c r="V200" s="575"/>
      <c r="W200" s="575"/>
      <c r="X200" s="575"/>
    </row>
    <row r="201" spans="1:24" s="27" customFormat="1" ht="15">
      <c r="A201" s="428">
        <v>192</v>
      </c>
      <c r="B201" s="234"/>
      <c r="C201" s="196"/>
      <c r="D201" s="197" t="s">
        <v>94</v>
      </c>
      <c r="E201" s="198">
        <f aca="true" t="shared" si="47" ref="E201:P201">SUM(E198:E200)</f>
        <v>6258</v>
      </c>
      <c r="F201" s="198">
        <f t="shared" si="47"/>
        <v>101</v>
      </c>
      <c r="G201" s="198">
        <f t="shared" si="47"/>
        <v>0</v>
      </c>
      <c r="H201" s="198">
        <f t="shared" si="47"/>
        <v>0</v>
      </c>
      <c r="I201" s="198">
        <f t="shared" si="47"/>
        <v>0</v>
      </c>
      <c r="J201" s="198">
        <f t="shared" si="47"/>
        <v>0</v>
      </c>
      <c r="K201" s="198">
        <f t="shared" si="47"/>
        <v>0</v>
      </c>
      <c r="L201" s="198">
        <f t="shared" si="47"/>
        <v>0</v>
      </c>
      <c r="M201" s="198">
        <f t="shared" si="47"/>
        <v>158118</v>
      </c>
      <c r="N201" s="198">
        <f t="shared" si="47"/>
        <v>58552</v>
      </c>
      <c r="O201" s="198">
        <f t="shared" si="47"/>
        <v>0</v>
      </c>
      <c r="P201" s="199">
        <f t="shared" si="47"/>
        <v>164477</v>
      </c>
      <c r="Q201" s="198"/>
      <c r="R201" s="198"/>
      <c r="S201" s="198"/>
      <c r="T201" s="198"/>
      <c r="U201" s="198"/>
      <c r="V201" s="198"/>
      <c r="W201" s="198"/>
      <c r="X201" s="198"/>
    </row>
    <row r="202" spans="1:24" s="112" customFormat="1" ht="24.75" customHeight="1">
      <c r="A202" s="428">
        <v>193</v>
      </c>
      <c r="B202" s="557"/>
      <c r="C202" s="116">
        <v>5</v>
      </c>
      <c r="D202" s="806" t="s">
        <v>27</v>
      </c>
      <c r="E202" s="806"/>
      <c r="F202" s="806"/>
      <c r="G202" s="92"/>
      <c r="H202" s="92"/>
      <c r="I202" s="92"/>
      <c r="J202" s="92"/>
      <c r="K202" s="92"/>
      <c r="L202" s="92"/>
      <c r="M202" s="92"/>
      <c r="N202" s="94"/>
      <c r="O202" s="92"/>
      <c r="P202" s="118"/>
      <c r="Q202" s="92"/>
      <c r="R202" s="92"/>
      <c r="S202" s="92"/>
      <c r="T202" s="92"/>
      <c r="U202" s="92"/>
      <c r="V202" s="92"/>
      <c r="W202" s="92"/>
      <c r="X202" s="92"/>
    </row>
    <row r="203" spans="1:24" ht="15">
      <c r="A203" s="428">
        <v>194</v>
      </c>
      <c r="B203" s="234"/>
      <c r="C203" s="188"/>
      <c r="D203" s="189" t="s">
        <v>94</v>
      </c>
      <c r="E203" s="91">
        <v>25509</v>
      </c>
      <c r="F203" s="91"/>
      <c r="G203" s="91"/>
      <c r="H203" s="91">
        <v>6315</v>
      </c>
      <c r="I203" s="91"/>
      <c r="J203" s="91"/>
      <c r="K203" s="91"/>
      <c r="L203" s="91">
        <v>200</v>
      </c>
      <c r="M203" s="91">
        <v>176514</v>
      </c>
      <c r="N203" s="93"/>
      <c r="O203" s="91"/>
      <c r="P203" s="190">
        <f>SUM(E203:M203)</f>
        <v>208538</v>
      </c>
      <c r="Q203" s="91"/>
      <c r="R203" s="91"/>
      <c r="S203" s="91"/>
      <c r="T203" s="91"/>
      <c r="U203" s="91"/>
      <c r="V203" s="91"/>
      <c r="W203" s="91"/>
      <c r="X203" s="91"/>
    </row>
    <row r="204" spans="1:24" s="2" customFormat="1" ht="15">
      <c r="A204" s="428">
        <v>195</v>
      </c>
      <c r="B204" s="236"/>
      <c r="C204" s="192"/>
      <c r="D204" s="211" t="s">
        <v>543</v>
      </c>
      <c r="E204" s="93"/>
      <c r="F204" s="93"/>
      <c r="G204" s="93"/>
      <c r="H204" s="93"/>
      <c r="I204" s="93"/>
      <c r="J204" s="93"/>
      <c r="K204" s="93"/>
      <c r="L204" s="93"/>
      <c r="M204" s="93">
        <v>281</v>
      </c>
      <c r="N204" s="93"/>
      <c r="O204" s="93"/>
      <c r="P204" s="194">
        <f>SUM(E204:O204)</f>
        <v>281</v>
      </c>
      <c r="Q204" s="93"/>
      <c r="R204" s="93"/>
      <c r="S204" s="93"/>
      <c r="T204" s="93"/>
      <c r="U204" s="93"/>
      <c r="V204" s="93"/>
      <c r="W204" s="93"/>
      <c r="X204" s="93"/>
    </row>
    <row r="205" spans="1:24" s="2" customFormat="1" ht="15">
      <c r="A205" s="428">
        <v>196</v>
      </c>
      <c r="B205" s="236"/>
      <c r="C205" s="192"/>
      <c r="D205" s="211" t="s">
        <v>544</v>
      </c>
      <c r="E205" s="93"/>
      <c r="F205" s="93"/>
      <c r="G205" s="93"/>
      <c r="H205" s="93"/>
      <c r="I205" s="93"/>
      <c r="J205" s="93"/>
      <c r="K205" s="93"/>
      <c r="L205" s="93"/>
      <c r="M205" s="93">
        <v>-11200</v>
      </c>
      <c r="N205" s="93"/>
      <c r="O205" s="93"/>
      <c r="P205" s="194">
        <f>SUM(E205:O205)</f>
        <v>-11200</v>
      </c>
      <c r="Q205" s="93"/>
      <c r="R205" s="93"/>
      <c r="S205" s="93"/>
      <c r="T205" s="93"/>
      <c r="U205" s="93"/>
      <c r="V205" s="93"/>
      <c r="W205" s="93"/>
      <c r="X205" s="93"/>
    </row>
    <row r="206" spans="1:24" s="2" customFormat="1" ht="15">
      <c r="A206" s="428">
        <v>197</v>
      </c>
      <c r="B206" s="236"/>
      <c r="C206" s="192"/>
      <c r="D206" s="211" t="s">
        <v>552</v>
      </c>
      <c r="E206" s="93">
        <v>4000</v>
      </c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194">
        <f>SUM(E206:O206)</f>
        <v>4000</v>
      </c>
      <c r="Q206" s="93"/>
      <c r="R206" s="93"/>
      <c r="S206" s="93"/>
      <c r="T206" s="93"/>
      <c r="U206" s="93"/>
      <c r="V206" s="93"/>
      <c r="W206" s="93"/>
      <c r="X206" s="93"/>
    </row>
    <row r="207" spans="1:24" s="203" customFormat="1" ht="24.75" customHeight="1">
      <c r="A207" s="446">
        <v>198</v>
      </c>
      <c r="B207" s="234"/>
      <c r="C207" s="196"/>
      <c r="D207" s="200" t="s">
        <v>94</v>
      </c>
      <c r="E207" s="201">
        <f aca="true" t="shared" si="48" ref="E207:P207">SUM(E203:E206)</f>
        <v>29509</v>
      </c>
      <c r="F207" s="201">
        <f t="shared" si="48"/>
        <v>0</v>
      </c>
      <c r="G207" s="201">
        <f t="shared" si="48"/>
        <v>0</v>
      </c>
      <c r="H207" s="201">
        <f t="shared" si="48"/>
        <v>6315</v>
      </c>
      <c r="I207" s="201">
        <f t="shared" si="48"/>
        <v>0</v>
      </c>
      <c r="J207" s="201">
        <f t="shared" si="48"/>
        <v>0</v>
      </c>
      <c r="K207" s="201">
        <f t="shared" si="48"/>
        <v>0</v>
      </c>
      <c r="L207" s="201">
        <f t="shared" si="48"/>
        <v>200</v>
      </c>
      <c r="M207" s="201">
        <f t="shared" si="48"/>
        <v>165595</v>
      </c>
      <c r="N207" s="201">
        <f t="shared" si="48"/>
        <v>0</v>
      </c>
      <c r="O207" s="201">
        <f t="shared" si="48"/>
        <v>0</v>
      </c>
      <c r="P207" s="202">
        <f t="shared" si="48"/>
        <v>201619</v>
      </c>
      <c r="Q207" s="201"/>
      <c r="R207" s="201"/>
      <c r="S207" s="201"/>
      <c r="T207" s="201"/>
      <c r="U207" s="201"/>
      <c r="V207" s="201"/>
      <c r="W207" s="201"/>
      <c r="X207" s="201"/>
    </row>
    <row r="208" spans="1:24" s="223" customFormat="1" ht="19.5" customHeight="1">
      <c r="A208" s="428">
        <v>199</v>
      </c>
      <c r="B208" s="228">
        <v>7</v>
      </c>
      <c r="C208" s="813" t="s">
        <v>28</v>
      </c>
      <c r="D208" s="813"/>
      <c r="E208" s="124"/>
      <c r="F208" s="124"/>
      <c r="G208" s="124"/>
      <c r="H208" s="124"/>
      <c r="I208" s="124"/>
      <c r="J208" s="124"/>
      <c r="K208" s="124"/>
      <c r="L208" s="124"/>
      <c r="M208" s="124"/>
      <c r="N208" s="109"/>
      <c r="O208" s="124"/>
      <c r="P208" s="205"/>
      <c r="Q208" s="209"/>
      <c r="R208" s="209"/>
      <c r="S208" s="209"/>
      <c r="T208" s="209"/>
      <c r="U208" s="209"/>
      <c r="V208" s="209"/>
      <c r="W208" s="209"/>
      <c r="X208" s="209"/>
    </row>
    <row r="209" spans="1:24" s="223" customFormat="1" ht="19.5" customHeight="1">
      <c r="A209" s="428">
        <v>200</v>
      </c>
      <c r="B209" s="182"/>
      <c r="C209" s="222"/>
      <c r="D209" s="208" t="s">
        <v>94</v>
      </c>
      <c r="E209" s="209">
        <f aca="true" t="shared" si="49" ref="E209:N209">SUM(E203,E193,E189,E184)+E198</f>
        <v>60074</v>
      </c>
      <c r="F209" s="209">
        <f t="shared" si="49"/>
        <v>821</v>
      </c>
      <c r="G209" s="209">
        <f t="shared" si="49"/>
        <v>20906</v>
      </c>
      <c r="H209" s="209">
        <f t="shared" si="49"/>
        <v>62114</v>
      </c>
      <c r="I209" s="209">
        <f t="shared" si="49"/>
        <v>0</v>
      </c>
      <c r="J209" s="209">
        <f t="shared" si="49"/>
        <v>0</v>
      </c>
      <c r="K209" s="209">
        <f t="shared" si="49"/>
        <v>0</v>
      </c>
      <c r="L209" s="209">
        <f t="shared" si="49"/>
        <v>706</v>
      </c>
      <c r="M209" s="209">
        <f t="shared" si="49"/>
        <v>910253</v>
      </c>
      <c r="N209" s="207">
        <f t="shared" si="49"/>
        <v>419975</v>
      </c>
      <c r="O209" s="209">
        <f>SUM(O203,O193,O189,O184)</f>
        <v>0</v>
      </c>
      <c r="P209" s="210">
        <f>SUM(E209:M209)</f>
        <v>1054874</v>
      </c>
      <c r="Q209" s="209"/>
      <c r="R209" s="209"/>
      <c r="S209" s="209"/>
      <c r="T209" s="209"/>
      <c r="U209" s="209"/>
      <c r="V209" s="209"/>
      <c r="W209" s="209"/>
      <c r="X209" s="209"/>
    </row>
    <row r="210" spans="1:24" s="206" customFormat="1" ht="28.5">
      <c r="A210" s="446">
        <v>201</v>
      </c>
      <c r="B210" s="576"/>
      <c r="C210" s="218"/>
      <c r="D210" s="444" t="s">
        <v>590</v>
      </c>
      <c r="E210" s="207">
        <f>SUM(E204:E204,E194:E194,E190:E190,E185:E185)+E199+E186+E195+E200+E205+E206</f>
        <v>4000</v>
      </c>
      <c r="F210" s="207">
        <f aca="true" t="shared" si="50" ref="F210:P210">SUM(F204:F204,F194:F194,F190:F190,F185:F185)+F199+F186+F195+F200+F205+F206</f>
        <v>13</v>
      </c>
      <c r="G210" s="207">
        <f t="shared" si="50"/>
        <v>46</v>
      </c>
      <c r="H210" s="207">
        <f t="shared" si="50"/>
        <v>0</v>
      </c>
      <c r="I210" s="207">
        <f t="shared" si="50"/>
        <v>0</v>
      </c>
      <c r="J210" s="207">
        <f t="shared" si="50"/>
        <v>0</v>
      </c>
      <c r="K210" s="207">
        <f t="shared" si="50"/>
        <v>0</v>
      </c>
      <c r="L210" s="207">
        <f t="shared" si="50"/>
        <v>0</v>
      </c>
      <c r="M210" s="207">
        <f t="shared" si="50"/>
        <v>-6014</v>
      </c>
      <c r="N210" s="207">
        <f t="shared" si="50"/>
        <v>0</v>
      </c>
      <c r="O210" s="207">
        <f t="shared" si="50"/>
        <v>0</v>
      </c>
      <c r="P210" s="220">
        <f t="shared" si="50"/>
        <v>-1955</v>
      </c>
      <c r="Q210" s="207"/>
      <c r="R210" s="207"/>
      <c r="S210" s="207"/>
      <c r="T210" s="207"/>
      <c r="U210" s="207"/>
      <c r="V210" s="207"/>
      <c r="W210" s="207"/>
      <c r="X210" s="207"/>
    </row>
    <row r="211" spans="1:24" s="203" customFormat="1" ht="24.75" customHeight="1" thickBot="1">
      <c r="A211" s="446">
        <v>202</v>
      </c>
      <c r="B211" s="234"/>
      <c r="C211" s="196"/>
      <c r="D211" s="200" t="s">
        <v>94</v>
      </c>
      <c r="E211" s="201">
        <f aca="true" t="shared" si="51" ref="E211:P211">SUM(E209:E210)</f>
        <v>64074</v>
      </c>
      <c r="F211" s="201">
        <f t="shared" si="51"/>
        <v>834</v>
      </c>
      <c r="G211" s="201">
        <f t="shared" si="51"/>
        <v>20952</v>
      </c>
      <c r="H211" s="201">
        <f t="shared" si="51"/>
        <v>62114</v>
      </c>
      <c r="I211" s="201">
        <f t="shared" si="51"/>
        <v>0</v>
      </c>
      <c r="J211" s="201">
        <f t="shared" si="51"/>
        <v>0</v>
      </c>
      <c r="K211" s="201">
        <f t="shared" si="51"/>
        <v>0</v>
      </c>
      <c r="L211" s="201">
        <f t="shared" si="51"/>
        <v>706</v>
      </c>
      <c r="M211" s="201">
        <f t="shared" si="51"/>
        <v>904239</v>
      </c>
      <c r="N211" s="588">
        <f t="shared" si="51"/>
        <v>419975</v>
      </c>
      <c r="O211" s="201">
        <f t="shared" si="51"/>
        <v>0</v>
      </c>
      <c r="P211" s="202">
        <f t="shared" si="51"/>
        <v>1052919</v>
      </c>
      <c r="Q211" s="201"/>
      <c r="R211" s="201"/>
      <c r="S211" s="201"/>
      <c r="T211" s="201"/>
      <c r="U211" s="201"/>
      <c r="V211" s="201"/>
      <c r="W211" s="201"/>
      <c r="X211" s="201"/>
    </row>
    <row r="212" spans="1:24" s="223" customFormat="1" ht="19.5" customHeight="1">
      <c r="A212" s="428">
        <v>203</v>
      </c>
      <c r="B212" s="595"/>
      <c r="C212" s="805" t="s">
        <v>845</v>
      </c>
      <c r="D212" s="805"/>
      <c r="E212" s="225"/>
      <c r="F212" s="225"/>
      <c r="G212" s="225"/>
      <c r="H212" s="225"/>
      <c r="I212" s="225"/>
      <c r="J212" s="225"/>
      <c r="K212" s="225"/>
      <c r="L212" s="225"/>
      <c r="M212" s="225"/>
      <c r="N212" s="596"/>
      <c r="O212" s="225"/>
      <c r="P212" s="258"/>
      <c r="Q212" s="209"/>
      <c r="R212" s="209"/>
      <c r="S212" s="209"/>
      <c r="T212" s="209"/>
      <c r="U212" s="209"/>
      <c r="V212" s="209"/>
      <c r="W212" s="209"/>
      <c r="X212" s="209"/>
    </row>
    <row r="213" spans="1:24" s="223" customFormat="1" ht="19.5" customHeight="1">
      <c r="A213" s="428">
        <v>204</v>
      </c>
      <c r="B213" s="182"/>
      <c r="C213" s="253"/>
      <c r="D213" s="208" t="s">
        <v>94</v>
      </c>
      <c r="E213" s="209">
        <f aca="true" t="shared" si="52" ref="E213:P213">SUM(E209,E175,E170,E164,E158,E152)</f>
        <v>251574</v>
      </c>
      <c r="F213" s="209">
        <f t="shared" si="52"/>
        <v>40118</v>
      </c>
      <c r="G213" s="209">
        <f t="shared" si="52"/>
        <v>31528</v>
      </c>
      <c r="H213" s="209">
        <f t="shared" si="52"/>
        <v>112722</v>
      </c>
      <c r="I213" s="209">
        <f t="shared" si="52"/>
        <v>7949</v>
      </c>
      <c r="J213" s="209">
        <f t="shared" si="52"/>
        <v>0</v>
      </c>
      <c r="K213" s="209">
        <f t="shared" si="52"/>
        <v>0</v>
      </c>
      <c r="L213" s="209">
        <f t="shared" si="52"/>
        <v>2185</v>
      </c>
      <c r="M213" s="209">
        <f t="shared" si="52"/>
        <v>2510320</v>
      </c>
      <c r="N213" s="207">
        <f t="shared" si="52"/>
        <v>1302137</v>
      </c>
      <c r="O213" s="209">
        <f t="shared" si="52"/>
        <v>0</v>
      </c>
      <c r="P213" s="210">
        <f t="shared" si="52"/>
        <v>2956396</v>
      </c>
      <c r="Q213" s="209"/>
      <c r="R213" s="209"/>
      <c r="S213" s="209"/>
      <c r="T213" s="209"/>
      <c r="U213" s="209"/>
      <c r="V213" s="209"/>
      <c r="W213" s="209"/>
      <c r="X213" s="209"/>
    </row>
    <row r="214" spans="1:24" s="206" customFormat="1" ht="28.5">
      <c r="A214" s="446">
        <v>205</v>
      </c>
      <c r="B214" s="576"/>
      <c r="C214" s="597"/>
      <c r="D214" s="444" t="s">
        <v>591</v>
      </c>
      <c r="E214" s="207">
        <f aca="true" t="shared" si="53" ref="E214:P214">SUM(E210,E176:E176,E171:E171,E165:E165,E159:E160,E153:E153)+E177+E166+E178+E179+E161+E154+E167+E172+E155+E180</f>
        <v>11089</v>
      </c>
      <c r="F214" s="207">
        <f t="shared" si="53"/>
        <v>3400</v>
      </c>
      <c r="G214" s="207">
        <f t="shared" si="53"/>
        <v>740</v>
      </c>
      <c r="H214" s="207">
        <f t="shared" si="53"/>
        <v>-2</v>
      </c>
      <c r="I214" s="207">
        <f t="shared" si="53"/>
        <v>0</v>
      </c>
      <c r="J214" s="207">
        <f t="shared" si="53"/>
        <v>0</v>
      </c>
      <c r="K214" s="207">
        <f t="shared" si="53"/>
        <v>0</v>
      </c>
      <c r="L214" s="207">
        <f t="shared" si="53"/>
        <v>2</v>
      </c>
      <c r="M214" s="207">
        <f t="shared" si="53"/>
        <v>2131</v>
      </c>
      <c r="N214" s="207">
        <f t="shared" si="53"/>
        <v>0</v>
      </c>
      <c r="O214" s="207">
        <f t="shared" si="53"/>
        <v>0</v>
      </c>
      <c r="P214" s="220">
        <f t="shared" si="53"/>
        <v>17360</v>
      </c>
      <c r="Q214" s="207"/>
      <c r="R214" s="207"/>
      <c r="S214" s="207"/>
      <c r="T214" s="207"/>
      <c r="U214" s="207"/>
      <c r="V214" s="207"/>
      <c r="W214" s="207"/>
      <c r="X214" s="207"/>
    </row>
    <row r="215" spans="1:24" s="203" customFormat="1" ht="24.75" customHeight="1" thickBot="1">
      <c r="A215" s="446">
        <v>206</v>
      </c>
      <c r="B215" s="705"/>
      <c r="C215" s="706"/>
      <c r="D215" s="707" t="s">
        <v>94</v>
      </c>
      <c r="E215" s="708">
        <f aca="true" t="shared" si="54" ref="E215:P215">SUM(E213:E214)</f>
        <v>262663</v>
      </c>
      <c r="F215" s="708">
        <f t="shared" si="54"/>
        <v>43518</v>
      </c>
      <c r="G215" s="708">
        <f t="shared" si="54"/>
        <v>32268</v>
      </c>
      <c r="H215" s="708">
        <f t="shared" si="54"/>
        <v>112720</v>
      </c>
      <c r="I215" s="708">
        <f t="shared" si="54"/>
        <v>7949</v>
      </c>
      <c r="J215" s="708">
        <f t="shared" si="54"/>
        <v>0</v>
      </c>
      <c r="K215" s="708">
        <f t="shared" si="54"/>
        <v>0</v>
      </c>
      <c r="L215" s="708">
        <f t="shared" si="54"/>
        <v>2187</v>
      </c>
      <c r="M215" s="708">
        <f t="shared" si="54"/>
        <v>2512451</v>
      </c>
      <c r="N215" s="709">
        <f t="shared" si="54"/>
        <v>1302137</v>
      </c>
      <c r="O215" s="708">
        <f t="shared" si="54"/>
        <v>0</v>
      </c>
      <c r="P215" s="710">
        <f t="shared" si="54"/>
        <v>2973756</v>
      </c>
      <c r="Q215" s="201"/>
      <c r="R215" s="201"/>
      <c r="S215" s="201"/>
      <c r="T215" s="201"/>
      <c r="U215" s="201"/>
      <c r="V215" s="201"/>
      <c r="W215" s="201"/>
      <c r="X215" s="201"/>
    </row>
    <row r="216" spans="1:24" s="112" customFormat="1" ht="24.75" customHeight="1">
      <c r="A216" s="428">
        <v>207</v>
      </c>
      <c r="B216" s="120">
        <v>8</v>
      </c>
      <c r="C216" s="808" t="s">
        <v>913</v>
      </c>
      <c r="D216" s="808"/>
      <c r="E216" s="92"/>
      <c r="F216" s="92"/>
      <c r="G216" s="92"/>
      <c r="H216" s="92"/>
      <c r="I216" s="92"/>
      <c r="J216" s="92"/>
      <c r="K216" s="92"/>
      <c r="L216" s="92"/>
      <c r="M216" s="92"/>
      <c r="N216" s="94"/>
      <c r="O216" s="92"/>
      <c r="P216" s="118"/>
      <c r="Q216" s="92"/>
      <c r="R216" s="92"/>
      <c r="S216" s="92"/>
      <c r="T216" s="92"/>
      <c r="U216" s="92"/>
      <c r="V216" s="92"/>
      <c r="W216" s="92"/>
      <c r="X216" s="92"/>
    </row>
    <row r="217" spans="1:24" s="112" customFormat="1" ht="15">
      <c r="A217" s="428">
        <v>208</v>
      </c>
      <c r="B217" s="557"/>
      <c r="C217" s="116">
        <v>1</v>
      </c>
      <c r="D217" s="806" t="s">
        <v>29</v>
      </c>
      <c r="E217" s="806"/>
      <c r="F217" s="806"/>
      <c r="G217" s="92"/>
      <c r="H217" s="92"/>
      <c r="I217" s="92"/>
      <c r="J217" s="92"/>
      <c r="K217" s="92"/>
      <c r="L217" s="92"/>
      <c r="M217" s="92"/>
      <c r="N217" s="94"/>
      <c r="O217" s="92"/>
      <c r="P217" s="118"/>
      <c r="Q217" s="92"/>
      <c r="R217" s="92"/>
      <c r="S217" s="92"/>
      <c r="T217" s="92"/>
      <c r="U217" s="92"/>
      <c r="V217" s="92"/>
      <c r="W217" s="92"/>
      <c r="X217" s="92"/>
    </row>
    <row r="218" spans="1:24" ht="15">
      <c r="A218" s="428">
        <v>209</v>
      </c>
      <c r="B218" s="573"/>
      <c r="C218" s="188"/>
      <c r="D218" s="189" t="s">
        <v>94</v>
      </c>
      <c r="E218" s="91">
        <v>47021</v>
      </c>
      <c r="F218" s="91">
        <v>10262</v>
      </c>
      <c r="G218" s="91">
        <v>281</v>
      </c>
      <c r="H218" s="91">
        <v>34717</v>
      </c>
      <c r="I218" s="91"/>
      <c r="J218" s="91"/>
      <c r="K218" s="91"/>
      <c r="L218" s="91"/>
      <c r="M218" s="91">
        <v>233378</v>
      </c>
      <c r="N218" s="93"/>
      <c r="O218" s="91"/>
      <c r="P218" s="190">
        <f>SUM(E218:M218)</f>
        <v>325659</v>
      </c>
      <c r="Q218" s="91"/>
      <c r="R218" s="91"/>
      <c r="S218" s="91"/>
      <c r="T218" s="91"/>
      <c r="U218" s="91"/>
      <c r="V218" s="91"/>
      <c r="W218" s="91"/>
      <c r="X218" s="91"/>
    </row>
    <row r="219" spans="1:24" s="2" customFormat="1" ht="15">
      <c r="A219" s="428">
        <v>210</v>
      </c>
      <c r="B219" s="236"/>
      <c r="C219" s="192"/>
      <c r="D219" s="211" t="s">
        <v>543</v>
      </c>
      <c r="E219" s="93"/>
      <c r="F219" s="93"/>
      <c r="G219" s="93"/>
      <c r="H219" s="93"/>
      <c r="I219" s="93"/>
      <c r="J219" s="93"/>
      <c r="K219" s="93"/>
      <c r="L219" s="93"/>
      <c r="M219" s="93">
        <v>293</v>
      </c>
      <c r="N219" s="93"/>
      <c r="O219" s="93"/>
      <c r="P219" s="194">
        <f>SUM(E219:O219)</f>
        <v>293</v>
      </c>
      <c r="Q219" s="93"/>
      <c r="R219" s="93"/>
      <c r="S219" s="93"/>
      <c r="T219" s="93"/>
      <c r="U219" s="93"/>
      <c r="V219" s="93"/>
      <c r="W219" s="93"/>
      <c r="X219" s="93"/>
    </row>
    <row r="220" spans="1:24" s="2" customFormat="1" ht="15">
      <c r="A220" s="428">
        <v>211</v>
      </c>
      <c r="B220" s="236"/>
      <c r="C220" s="192"/>
      <c r="D220" s="211" t="s">
        <v>552</v>
      </c>
      <c r="E220" s="93">
        <v>2791</v>
      </c>
      <c r="F220" s="93">
        <v>134</v>
      </c>
      <c r="G220" s="93">
        <v>-30</v>
      </c>
      <c r="H220" s="93"/>
      <c r="I220" s="93"/>
      <c r="J220" s="93"/>
      <c r="K220" s="93"/>
      <c r="L220" s="93"/>
      <c r="M220" s="93"/>
      <c r="N220" s="93"/>
      <c r="O220" s="93"/>
      <c r="P220" s="194">
        <f>SUM(E220:O220)</f>
        <v>2895</v>
      </c>
      <c r="Q220" s="93"/>
      <c r="R220" s="93"/>
      <c r="S220" s="93"/>
      <c r="T220" s="93"/>
      <c r="U220" s="93"/>
      <c r="V220" s="93"/>
      <c r="W220" s="93"/>
      <c r="X220" s="93"/>
    </row>
    <row r="221" spans="1:24" s="27" customFormat="1" ht="15">
      <c r="A221" s="428">
        <v>212</v>
      </c>
      <c r="B221" s="234"/>
      <c r="C221" s="196"/>
      <c r="D221" s="197" t="s">
        <v>94</v>
      </c>
      <c r="E221" s="198">
        <f aca="true" t="shared" si="55" ref="E221:P221">SUM(E218:E220)</f>
        <v>49812</v>
      </c>
      <c r="F221" s="198">
        <f t="shared" si="55"/>
        <v>10396</v>
      </c>
      <c r="G221" s="198">
        <f t="shared" si="55"/>
        <v>251</v>
      </c>
      <c r="H221" s="198">
        <f t="shared" si="55"/>
        <v>34717</v>
      </c>
      <c r="I221" s="198">
        <f t="shared" si="55"/>
        <v>0</v>
      </c>
      <c r="J221" s="198">
        <f t="shared" si="55"/>
        <v>0</v>
      </c>
      <c r="K221" s="198">
        <f t="shared" si="55"/>
        <v>0</v>
      </c>
      <c r="L221" s="198">
        <f t="shared" si="55"/>
        <v>0</v>
      </c>
      <c r="M221" s="198">
        <f t="shared" si="55"/>
        <v>233671</v>
      </c>
      <c r="N221" s="575">
        <f t="shared" si="55"/>
        <v>0</v>
      </c>
      <c r="O221" s="198">
        <f t="shared" si="55"/>
        <v>0</v>
      </c>
      <c r="P221" s="199">
        <f t="shared" si="55"/>
        <v>328847</v>
      </c>
      <c r="Q221" s="198"/>
      <c r="R221" s="198"/>
      <c r="S221" s="198"/>
      <c r="T221" s="198"/>
      <c r="U221" s="198"/>
      <c r="V221" s="198"/>
      <c r="W221" s="198"/>
      <c r="X221" s="198"/>
    </row>
    <row r="222" spans="1:24" s="112" customFormat="1" ht="24.75" customHeight="1">
      <c r="A222" s="428">
        <v>213</v>
      </c>
      <c r="B222" s="557"/>
      <c r="C222" s="116">
        <v>2</v>
      </c>
      <c r="D222" s="806" t="s">
        <v>912</v>
      </c>
      <c r="E222" s="806"/>
      <c r="F222" s="806"/>
      <c r="G222" s="92"/>
      <c r="H222" s="92"/>
      <c r="I222" s="92"/>
      <c r="J222" s="92"/>
      <c r="K222" s="92"/>
      <c r="L222" s="92"/>
      <c r="M222" s="92"/>
      <c r="N222" s="94"/>
      <c r="O222" s="92"/>
      <c r="P222" s="118"/>
      <c r="Q222" s="92"/>
      <c r="R222" s="92"/>
      <c r="S222" s="92"/>
      <c r="T222" s="92"/>
      <c r="U222" s="92"/>
      <c r="V222" s="92"/>
      <c r="W222" s="92"/>
      <c r="X222" s="92"/>
    </row>
    <row r="223" spans="1:24" ht="15">
      <c r="A223" s="428">
        <v>214</v>
      </c>
      <c r="B223" s="573"/>
      <c r="C223" s="188"/>
      <c r="D223" s="189" t="s">
        <v>94</v>
      </c>
      <c r="E223" s="91">
        <v>12164</v>
      </c>
      <c r="F223" s="91">
        <v>10399</v>
      </c>
      <c r="G223" s="91"/>
      <c r="H223" s="91">
        <v>4529</v>
      </c>
      <c r="I223" s="91"/>
      <c r="J223" s="91"/>
      <c r="K223" s="91"/>
      <c r="L223" s="91"/>
      <c r="M223" s="91">
        <v>72837</v>
      </c>
      <c r="N223" s="93"/>
      <c r="O223" s="91"/>
      <c r="P223" s="190">
        <f>SUM(E223:M223)</f>
        <v>99929</v>
      </c>
      <c r="Q223" s="91"/>
      <c r="R223" s="91"/>
      <c r="S223" s="91"/>
      <c r="T223" s="91"/>
      <c r="U223" s="91"/>
      <c r="V223" s="91"/>
      <c r="W223" s="91"/>
      <c r="X223" s="91"/>
    </row>
    <row r="224" spans="1:24" s="2" customFormat="1" ht="15">
      <c r="A224" s="428">
        <v>215</v>
      </c>
      <c r="B224" s="574"/>
      <c r="C224" s="192"/>
      <c r="D224" s="211" t="s">
        <v>543</v>
      </c>
      <c r="E224" s="93"/>
      <c r="F224" s="93"/>
      <c r="G224" s="93"/>
      <c r="H224" s="93"/>
      <c r="I224" s="93"/>
      <c r="J224" s="93"/>
      <c r="K224" s="93"/>
      <c r="L224" s="93"/>
      <c r="M224" s="93">
        <v>109</v>
      </c>
      <c r="N224" s="93"/>
      <c r="O224" s="93"/>
      <c r="P224" s="194">
        <f>SUM(E224:O224)</f>
        <v>109</v>
      </c>
      <c r="Q224" s="93"/>
      <c r="R224" s="93"/>
      <c r="S224" s="93"/>
      <c r="T224" s="93"/>
      <c r="U224" s="93"/>
      <c r="V224" s="93"/>
      <c r="W224" s="93"/>
      <c r="X224" s="93"/>
    </row>
    <row r="225" spans="1:24" s="2" customFormat="1" ht="15">
      <c r="A225" s="428">
        <v>216</v>
      </c>
      <c r="B225" s="574"/>
      <c r="C225" s="192"/>
      <c r="D225" s="211" t="s">
        <v>544</v>
      </c>
      <c r="E225" s="93"/>
      <c r="F225" s="93"/>
      <c r="G225" s="93"/>
      <c r="H225" s="93"/>
      <c r="I225" s="93"/>
      <c r="J225" s="93"/>
      <c r="K225" s="93"/>
      <c r="L225" s="93"/>
      <c r="M225" s="93">
        <v>610</v>
      </c>
      <c r="N225" s="93"/>
      <c r="O225" s="93"/>
      <c r="P225" s="194">
        <f>SUM(E225:O225)</f>
        <v>610</v>
      </c>
      <c r="Q225" s="93"/>
      <c r="R225" s="93"/>
      <c r="S225" s="93"/>
      <c r="T225" s="93"/>
      <c r="U225" s="93"/>
      <c r="V225" s="93"/>
      <c r="W225" s="93"/>
      <c r="X225" s="93"/>
    </row>
    <row r="226" spans="1:24" s="2" customFormat="1" ht="15">
      <c r="A226" s="428">
        <v>217</v>
      </c>
      <c r="B226" s="574"/>
      <c r="C226" s="192"/>
      <c r="D226" s="211" t="s">
        <v>552</v>
      </c>
      <c r="E226" s="93">
        <v>216</v>
      </c>
      <c r="F226" s="93">
        <v>10</v>
      </c>
      <c r="G226" s="93"/>
      <c r="H226" s="93"/>
      <c r="I226" s="93"/>
      <c r="J226" s="93"/>
      <c r="K226" s="93"/>
      <c r="L226" s="93"/>
      <c r="M226" s="93"/>
      <c r="N226" s="93"/>
      <c r="O226" s="93"/>
      <c r="P226" s="194">
        <f>SUM(E226:O226)</f>
        <v>226</v>
      </c>
      <c r="Q226" s="93"/>
      <c r="R226" s="93"/>
      <c r="S226" s="93"/>
      <c r="T226" s="93"/>
      <c r="U226" s="93"/>
      <c r="V226" s="93"/>
      <c r="W226" s="93"/>
      <c r="X226" s="93"/>
    </row>
    <row r="227" spans="1:24" s="27" customFormat="1" ht="15">
      <c r="A227" s="428">
        <v>218</v>
      </c>
      <c r="B227" s="234"/>
      <c r="C227" s="196"/>
      <c r="D227" s="197" t="s">
        <v>94</v>
      </c>
      <c r="E227" s="198">
        <f aca="true" t="shared" si="56" ref="E227:P227">SUM(E223:E226)</f>
        <v>12380</v>
      </c>
      <c r="F227" s="198">
        <f t="shared" si="56"/>
        <v>10409</v>
      </c>
      <c r="G227" s="198">
        <f t="shared" si="56"/>
        <v>0</v>
      </c>
      <c r="H227" s="198">
        <f t="shared" si="56"/>
        <v>4529</v>
      </c>
      <c r="I227" s="198">
        <f t="shared" si="56"/>
        <v>0</v>
      </c>
      <c r="J227" s="198">
        <f t="shared" si="56"/>
        <v>0</v>
      </c>
      <c r="K227" s="198">
        <f t="shared" si="56"/>
        <v>0</v>
      </c>
      <c r="L227" s="198">
        <f t="shared" si="56"/>
        <v>0</v>
      </c>
      <c r="M227" s="198">
        <f t="shared" si="56"/>
        <v>73556</v>
      </c>
      <c r="N227" s="198">
        <f t="shared" si="56"/>
        <v>0</v>
      </c>
      <c r="O227" s="198">
        <f t="shared" si="56"/>
        <v>0</v>
      </c>
      <c r="P227" s="199">
        <f t="shared" si="56"/>
        <v>100874</v>
      </c>
      <c r="Q227" s="198"/>
      <c r="R227" s="198"/>
      <c r="S227" s="198"/>
      <c r="T227" s="198"/>
      <c r="U227" s="198"/>
      <c r="V227" s="198"/>
      <c r="W227" s="198"/>
      <c r="X227" s="198"/>
    </row>
    <row r="228" spans="1:24" s="112" customFormat="1" ht="24.75" customHeight="1">
      <c r="A228" s="428">
        <v>219</v>
      </c>
      <c r="B228" s="557"/>
      <c r="C228" s="116">
        <v>3</v>
      </c>
      <c r="D228" s="806" t="s">
        <v>30</v>
      </c>
      <c r="E228" s="806"/>
      <c r="F228" s="806"/>
      <c r="G228" s="92"/>
      <c r="H228" s="92"/>
      <c r="I228" s="92"/>
      <c r="J228" s="92"/>
      <c r="K228" s="92"/>
      <c r="L228" s="92"/>
      <c r="M228" s="92"/>
      <c r="N228" s="94"/>
      <c r="O228" s="92"/>
      <c r="P228" s="118"/>
      <c r="Q228" s="92"/>
      <c r="R228" s="92"/>
      <c r="S228" s="92"/>
      <c r="T228" s="92"/>
      <c r="U228" s="92"/>
      <c r="V228" s="92"/>
      <c r="W228" s="92"/>
      <c r="X228" s="92"/>
    </row>
    <row r="229" spans="1:24" ht="15">
      <c r="A229" s="428">
        <v>220</v>
      </c>
      <c r="B229" s="573"/>
      <c r="C229" s="188"/>
      <c r="D229" s="189" t="s">
        <v>94</v>
      </c>
      <c r="E229" s="91">
        <v>23820</v>
      </c>
      <c r="F229" s="91">
        <v>5686</v>
      </c>
      <c r="G229" s="91"/>
      <c r="H229" s="91">
        <v>6974</v>
      </c>
      <c r="I229" s="91"/>
      <c r="J229" s="91"/>
      <c r="K229" s="91"/>
      <c r="L229" s="91"/>
      <c r="M229" s="91">
        <v>51510</v>
      </c>
      <c r="N229" s="93">
        <v>41700</v>
      </c>
      <c r="O229" s="91"/>
      <c r="P229" s="190">
        <f>SUM(E229:M229)</f>
        <v>87990</v>
      </c>
      <c r="Q229" s="91"/>
      <c r="R229" s="91"/>
      <c r="S229" s="91"/>
      <c r="T229" s="91"/>
      <c r="U229" s="91"/>
      <c r="V229" s="91"/>
      <c r="W229" s="91"/>
      <c r="X229" s="91"/>
    </row>
    <row r="230" spans="1:24" s="2" customFormat="1" ht="15">
      <c r="A230" s="428">
        <v>221</v>
      </c>
      <c r="B230" s="574"/>
      <c r="C230" s="192"/>
      <c r="D230" s="211" t="s">
        <v>543</v>
      </c>
      <c r="E230" s="93"/>
      <c r="F230" s="93"/>
      <c r="G230" s="93"/>
      <c r="H230" s="93"/>
      <c r="I230" s="93"/>
      <c r="J230" s="93"/>
      <c r="K230" s="93"/>
      <c r="L230" s="93"/>
      <c r="M230" s="93">
        <v>73</v>
      </c>
      <c r="N230" s="93"/>
      <c r="O230" s="93"/>
      <c r="P230" s="194">
        <f>SUM(E230:O230)</f>
        <v>73</v>
      </c>
      <c r="Q230" s="93"/>
      <c r="R230" s="93"/>
      <c r="S230" s="93"/>
      <c r="T230" s="93"/>
      <c r="U230" s="93"/>
      <c r="V230" s="93"/>
      <c r="W230" s="93"/>
      <c r="X230" s="93"/>
    </row>
    <row r="231" spans="1:24" s="2" customFormat="1" ht="30">
      <c r="A231" s="446">
        <v>222</v>
      </c>
      <c r="B231" s="574"/>
      <c r="C231" s="192"/>
      <c r="D231" s="704" t="s">
        <v>584</v>
      </c>
      <c r="E231" s="93">
        <v>4725</v>
      </c>
      <c r="F231" s="93"/>
      <c r="G231" s="93">
        <v>9000</v>
      </c>
      <c r="H231" s="93"/>
      <c r="I231" s="93"/>
      <c r="J231" s="93"/>
      <c r="K231" s="93"/>
      <c r="L231" s="93"/>
      <c r="M231" s="93"/>
      <c r="N231" s="93"/>
      <c r="O231" s="93"/>
      <c r="P231" s="194">
        <f>SUM(E231:O231)</f>
        <v>13725</v>
      </c>
      <c r="Q231" s="93"/>
      <c r="R231" s="93"/>
      <c r="S231" s="93"/>
      <c r="T231" s="93"/>
      <c r="U231" s="93"/>
      <c r="V231" s="93"/>
      <c r="W231" s="93"/>
      <c r="X231" s="93"/>
    </row>
    <row r="232" spans="1:24" s="203" customFormat="1" ht="21.75" customHeight="1" thickBot="1">
      <c r="A232" s="446">
        <v>223</v>
      </c>
      <c r="B232" s="234"/>
      <c r="C232" s="196"/>
      <c r="D232" s="200" t="s">
        <v>94</v>
      </c>
      <c r="E232" s="201">
        <f aca="true" t="shared" si="57" ref="E232:P232">SUM(E229:E231)</f>
        <v>28545</v>
      </c>
      <c r="F232" s="201">
        <f t="shared" si="57"/>
        <v>5686</v>
      </c>
      <c r="G232" s="201">
        <f t="shared" si="57"/>
        <v>9000</v>
      </c>
      <c r="H232" s="201">
        <f t="shared" si="57"/>
        <v>6974</v>
      </c>
      <c r="I232" s="201">
        <f t="shared" si="57"/>
        <v>0</v>
      </c>
      <c r="J232" s="201">
        <f t="shared" si="57"/>
        <v>0</v>
      </c>
      <c r="K232" s="201">
        <f t="shared" si="57"/>
        <v>0</v>
      </c>
      <c r="L232" s="201">
        <f t="shared" si="57"/>
        <v>0</v>
      </c>
      <c r="M232" s="201">
        <f t="shared" si="57"/>
        <v>51583</v>
      </c>
      <c r="N232" s="201">
        <f t="shared" si="57"/>
        <v>41700</v>
      </c>
      <c r="O232" s="201">
        <f t="shared" si="57"/>
        <v>0</v>
      </c>
      <c r="P232" s="202">
        <f t="shared" si="57"/>
        <v>101788</v>
      </c>
      <c r="Q232" s="201"/>
      <c r="R232" s="201"/>
      <c r="S232" s="201"/>
      <c r="T232" s="201"/>
      <c r="U232" s="201"/>
      <c r="V232" s="201"/>
      <c r="W232" s="201"/>
      <c r="X232" s="201"/>
    </row>
    <row r="233" spans="1:24" s="223" customFormat="1" ht="15">
      <c r="A233" s="428">
        <v>224</v>
      </c>
      <c r="B233" s="224">
        <v>8</v>
      </c>
      <c r="C233" s="805" t="s">
        <v>803</v>
      </c>
      <c r="D233" s="805"/>
      <c r="E233" s="226"/>
      <c r="F233" s="226"/>
      <c r="G233" s="226"/>
      <c r="H233" s="226"/>
      <c r="I233" s="226"/>
      <c r="J233" s="226"/>
      <c r="K233" s="226"/>
      <c r="L233" s="226"/>
      <c r="M233" s="226"/>
      <c r="N233" s="341"/>
      <c r="O233" s="226"/>
      <c r="P233" s="227"/>
      <c r="Q233" s="209"/>
      <c r="R233" s="209"/>
      <c r="S233" s="209"/>
      <c r="T233" s="209"/>
      <c r="U233" s="209"/>
      <c r="V233" s="209"/>
      <c r="W233" s="209"/>
      <c r="X233" s="209"/>
    </row>
    <row r="234" spans="1:24" s="223" customFormat="1" ht="15">
      <c r="A234" s="428">
        <v>225</v>
      </c>
      <c r="B234" s="228"/>
      <c r="C234" s="253"/>
      <c r="D234" s="208" t="s">
        <v>94</v>
      </c>
      <c r="E234" s="209">
        <f aca="true" t="shared" si="58" ref="E234:P234">SUM(E229,E223,E218)</f>
        <v>83005</v>
      </c>
      <c r="F234" s="209">
        <f t="shared" si="58"/>
        <v>26347</v>
      </c>
      <c r="G234" s="209">
        <f t="shared" si="58"/>
        <v>281</v>
      </c>
      <c r="H234" s="209">
        <f t="shared" si="58"/>
        <v>46220</v>
      </c>
      <c r="I234" s="209">
        <f t="shared" si="58"/>
        <v>0</v>
      </c>
      <c r="J234" s="209">
        <f t="shared" si="58"/>
        <v>0</v>
      </c>
      <c r="K234" s="209">
        <f t="shared" si="58"/>
        <v>0</v>
      </c>
      <c r="L234" s="209">
        <f t="shared" si="58"/>
        <v>0</v>
      </c>
      <c r="M234" s="209">
        <f t="shared" si="58"/>
        <v>357725</v>
      </c>
      <c r="N234" s="207">
        <f t="shared" si="58"/>
        <v>41700</v>
      </c>
      <c r="O234" s="209">
        <f t="shared" si="58"/>
        <v>0</v>
      </c>
      <c r="P234" s="210">
        <f t="shared" si="58"/>
        <v>513578</v>
      </c>
      <c r="Q234" s="209"/>
      <c r="R234" s="209"/>
      <c r="S234" s="209"/>
      <c r="T234" s="209"/>
      <c r="U234" s="209"/>
      <c r="V234" s="209"/>
      <c r="W234" s="209"/>
      <c r="X234" s="209"/>
    </row>
    <row r="235" spans="1:24" s="223" customFormat="1" ht="28.5">
      <c r="A235" s="446">
        <v>226</v>
      </c>
      <c r="B235" s="228"/>
      <c r="C235" s="253"/>
      <c r="D235" s="444" t="s">
        <v>592</v>
      </c>
      <c r="E235" s="207">
        <f aca="true" t="shared" si="59" ref="E235:P235">SUM(E230:E230,E224:E224,E219:E220)+E226+E225+E231</f>
        <v>7732</v>
      </c>
      <c r="F235" s="207">
        <f t="shared" si="59"/>
        <v>144</v>
      </c>
      <c r="G235" s="207">
        <f t="shared" si="59"/>
        <v>8970</v>
      </c>
      <c r="H235" s="207">
        <f t="shared" si="59"/>
        <v>0</v>
      </c>
      <c r="I235" s="207">
        <f t="shared" si="59"/>
        <v>0</v>
      </c>
      <c r="J235" s="207">
        <f t="shared" si="59"/>
        <v>0</v>
      </c>
      <c r="K235" s="207">
        <f t="shared" si="59"/>
        <v>0</v>
      </c>
      <c r="L235" s="207">
        <f t="shared" si="59"/>
        <v>0</v>
      </c>
      <c r="M235" s="207">
        <f t="shared" si="59"/>
        <v>1085</v>
      </c>
      <c r="N235" s="207">
        <f t="shared" si="59"/>
        <v>0</v>
      </c>
      <c r="O235" s="207">
        <f t="shared" si="59"/>
        <v>0</v>
      </c>
      <c r="P235" s="220">
        <f t="shared" si="59"/>
        <v>17931</v>
      </c>
      <c r="Q235" s="209"/>
      <c r="R235" s="209"/>
      <c r="S235" s="209"/>
      <c r="T235" s="209"/>
      <c r="U235" s="209"/>
      <c r="V235" s="209"/>
      <c r="W235" s="209"/>
      <c r="X235" s="209"/>
    </row>
    <row r="236" spans="1:24" s="223" customFormat="1" ht="15.75" thickBot="1">
      <c r="A236" s="428">
        <v>227</v>
      </c>
      <c r="B236" s="230"/>
      <c r="C236" s="254"/>
      <c r="D236" s="232" t="s">
        <v>94</v>
      </c>
      <c r="E236" s="231">
        <f aca="true" t="shared" si="60" ref="E236:P236">SUM(E234:E235)</f>
        <v>90737</v>
      </c>
      <c r="F236" s="231">
        <f t="shared" si="60"/>
        <v>26491</v>
      </c>
      <c r="G236" s="231">
        <f t="shared" si="60"/>
        <v>9251</v>
      </c>
      <c r="H236" s="231">
        <f t="shared" si="60"/>
        <v>46220</v>
      </c>
      <c r="I236" s="231">
        <f t="shared" si="60"/>
        <v>0</v>
      </c>
      <c r="J236" s="231">
        <f t="shared" si="60"/>
        <v>0</v>
      </c>
      <c r="K236" s="231">
        <f t="shared" si="60"/>
        <v>0</v>
      </c>
      <c r="L236" s="231">
        <f t="shared" si="60"/>
        <v>0</v>
      </c>
      <c r="M236" s="231">
        <f t="shared" si="60"/>
        <v>358810</v>
      </c>
      <c r="N236" s="591">
        <f t="shared" si="60"/>
        <v>41700</v>
      </c>
      <c r="O236" s="231">
        <f t="shared" si="60"/>
        <v>0</v>
      </c>
      <c r="P236" s="233">
        <f t="shared" si="60"/>
        <v>531509</v>
      </c>
      <c r="Q236" s="209"/>
      <c r="R236" s="209"/>
      <c r="S236" s="209"/>
      <c r="T236" s="209"/>
      <c r="U236" s="209"/>
      <c r="V236" s="209"/>
      <c r="W236" s="209"/>
      <c r="X236" s="209"/>
    </row>
    <row r="237" spans="1:24" s="112" customFormat="1" ht="21.75" customHeight="1">
      <c r="A237" s="428">
        <v>228</v>
      </c>
      <c r="B237" s="120">
        <v>9</v>
      </c>
      <c r="C237" s="808" t="s">
        <v>773</v>
      </c>
      <c r="D237" s="808"/>
      <c r="E237" s="92"/>
      <c r="F237" s="92"/>
      <c r="G237" s="92"/>
      <c r="H237" s="92"/>
      <c r="I237" s="92"/>
      <c r="J237" s="92"/>
      <c r="K237" s="92"/>
      <c r="L237" s="92"/>
      <c r="M237" s="92"/>
      <c r="N237" s="94"/>
      <c r="O237" s="92"/>
      <c r="P237" s="118"/>
      <c r="Q237" s="92"/>
      <c r="R237" s="92"/>
      <c r="S237" s="92"/>
      <c r="T237" s="92"/>
      <c r="U237" s="92"/>
      <c r="V237" s="92"/>
      <c r="W237" s="92"/>
      <c r="X237" s="92"/>
    </row>
    <row r="238" spans="1:24" ht="15">
      <c r="A238" s="428">
        <v>229</v>
      </c>
      <c r="B238" s="573"/>
      <c r="C238" s="188"/>
      <c r="D238" s="189" t="s">
        <v>94</v>
      </c>
      <c r="E238" s="91">
        <v>196870</v>
      </c>
      <c r="F238" s="91">
        <v>5000</v>
      </c>
      <c r="G238" s="91">
        <v>88300</v>
      </c>
      <c r="H238" s="91">
        <v>17626</v>
      </c>
      <c r="I238" s="91">
        <v>500</v>
      </c>
      <c r="J238" s="91"/>
      <c r="K238" s="91"/>
      <c r="L238" s="91">
        <v>17522</v>
      </c>
      <c r="M238" s="91">
        <v>378848</v>
      </c>
      <c r="N238" s="93">
        <v>232000</v>
      </c>
      <c r="O238" s="91"/>
      <c r="P238" s="190">
        <f>SUM(E238:M238)</f>
        <v>704666</v>
      </c>
      <c r="Q238" s="91"/>
      <c r="R238" s="91"/>
      <c r="S238" s="91"/>
      <c r="T238" s="91"/>
      <c r="U238" s="91"/>
      <c r="V238" s="91"/>
      <c r="W238" s="91"/>
      <c r="X238" s="91"/>
    </row>
    <row r="239" spans="1:24" s="2" customFormat="1" ht="15">
      <c r="A239" s="428">
        <v>230</v>
      </c>
      <c r="B239" s="574"/>
      <c r="C239" s="192"/>
      <c r="D239" s="211" t="s">
        <v>543</v>
      </c>
      <c r="E239" s="93"/>
      <c r="F239" s="93"/>
      <c r="G239" s="93"/>
      <c r="H239" s="93"/>
      <c r="I239" s="93"/>
      <c r="J239" s="93"/>
      <c r="K239" s="93"/>
      <c r="L239" s="93"/>
      <c r="M239" s="93">
        <v>171</v>
      </c>
      <c r="N239" s="93"/>
      <c r="O239" s="93"/>
      <c r="P239" s="194">
        <f>SUM(E239:O239)</f>
        <v>171</v>
      </c>
      <c r="Q239" s="93"/>
      <c r="R239" s="93"/>
      <c r="S239" s="93"/>
      <c r="T239" s="93"/>
      <c r="U239" s="93"/>
      <c r="V239" s="93"/>
      <c r="W239" s="93"/>
      <c r="X239" s="93"/>
    </row>
    <row r="240" spans="1:24" s="2" customFormat="1" ht="15">
      <c r="A240" s="428">
        <v>231</v>
      </c>
      <c r="B240" s="574"/>
      <c r="C240" s="192"/>
      <c r="D240" s="211" t="s">
        <v>544</v>
      </c>
      <c r="E240" s="93">
        <v>15958</v>
      </c>
      <c r="F240" s="93"/>
      <c r="G240" s="93">
        <v>12000</v>
      </c>
      <c r="H240" s="93">
        <v>5662</v>
      </c>
      <c r="I240" s="93"/>
      <c r="J240" s="93"/>
      <c r="K240" s="93"/>
      <c r="L240" s="93">
        <v>-5662</v>
      </c>
      <c r="M240" s="93"/>
      <c r="N240" s="93"/>
      <c r="O240" s="93"/>
      <c r="P240" s="194">
        <f>SUM(E240:O240)</f>
        <v>27958</v>
      </c>
      <c r="Q240" s="93"/>
      <c r="R240" s="93"/>
      <c r="S240" s="93"/>
      <c r="T240" s="93"/>
      <c r="U240" s="93"/>
      <c r="V240" s="93"/>
      <c r="W240" s="93"/>
      <c r="X240" s="93"/>
    </row>
    <row r="241" spans="1:24" s="203" customFormat="1" ht="21.75" customHeight="1" thickBot="1">
      <c r="A241" s="446">
        <v>232</v>
      </c>
      <c r="B241" s="234"/>
      <c r="C241" s="196"/>
      <c r="D241" s="200" t="s">
        <v>94</v>
      </c>
      <c r="E241" s="201">
        <f aca="true" t="shared" si="61" ref="E241:P241">SUM(E238:E240)</f>
        <v>212828</v>
      </c>
      <c r="F241" s="201">
        <f t="shared" si="61"/>
        <v>5000</v>
      </c>
      <c r="G241" s="201">
        <f t="shared" si="61"/>
        <v>100300</v>
      </c>
      <c r="H241" s="201">
        <f t="shared" si="61"/>
        <v>23288</v>
      </c>
      <c r="I241" s="201">
        <f t="shared" si="61"/>
        <v>500</v>
      </c>
      <c r="J241" s="201">
        <f t="shared" si="61"/>
        <v>0</v>
      </c>
      <c r="K241" s="201">
        <f t="shared" si="61"/>
        <v>0</v>
      </c>
      <c r="L241" s="201">
        <f t="shared" si="61"/>
        <v>11860</v>
      </c>
      <c r="M241" s="201">
        <f t="shared" si="61"/>
        <v>379019</v>
      </c>
      <c r="N241" s="201">
        <f t="shared" si="61"/>
        <v>232000</v>
      </c>
      <c r="O241" s="201">
        <f t="shared" si="61"/>
        <v>0</v>
      </c>
      <c r="P241" s="202">
        <f t="shared" si="61"/>
        <v>732795</v>
      </c>
      <c r="Q241" s="201"/>
      <c r="R241" s="201"/>
      <c r="S241" s="201"/>
      <c r="T241" s="201"/>
      <c r="U241" s="201"/>
      <c r="V241" s="201"/>
      <c r="W241" s="201"/>
      <c r="X241" s="201"/>
    </row>
    <row r="242" spans="1:24" s="223" customFormat="1" ht="18" customHeight="1">
      <c r="A242" s="428">
        <v>233</v>
      </c>
      <c r="B242" s="595"/>
      <c r="C242" s="805" t="s">
        <v>955</v>
      </c>
      <c r="D242" s="805"/>
      <c r="E242" s="225"/>
      <c r="F242" s="225"/>
      <c r="G242" s="225"/>
      <c r="H242" s="225"/>
      <c r="I242" s="225"/>
      <c r="J242" s="225"/>
      <c r="K242" s="225"/>
      <c r="L242" s="225"/>
      <c r="M242" s="225"/>
      <c r="N242" s="596"/>
      <c r="O242" s="225"/>
      <c r="P242" s="258"/>
      <c r="Q242" s="209"/>
      <c r="R242" s="209"/>
      <c r="S242" s="209"/>
      <c r="T242" s="209"/>
      <c r="U242" s="209"/>
      <c r="V242" s="209"/>
      <c r="W242" s="209"/>
      <c r="X242" s="209"/>
    </row>
    <row r="243" spans="1:24" s="223" customFormat="1" ht="15">
      <c r="A243" s="428">
        <v>234</v>
      </c>
      <c r="B243" s="182"/>
      <c r="C243" s="253"/>
      <c r="D243" s="208" t="s">
        <v>94</v>
      </c>
      <c r="E243" s="209">
        <f aca="true" t="shared" si="62" ref="E243:N243">SUM(E234,E213,E147+E238)</f>
        <v>999549</v>
      </c>
      <c r="F243" s="209">
        <f t="shared" si="62"/>
        <v>286097</v>
      </c>
      <c r="G243" s="209">
        <f t="shared" si="62"/>
        <v>125294</v>
      </c>
      <c r="H243" s="209">
        <f t="shared" si="62"/>
        <v>317487</v>
      </c>
      <c r="I243" s="209">
        <f t="shared" si="62"/>
        <v>8532</v>
      </c>
      <c r="J243" s="209">
        <f t="shared" si="62"/>
        <v>1935</v>
      </c>
      <c r="K243" s="209">
        <f t="shared" si="62"/>
        <v>0</v>
      </c>
      <c r="L243" s="209">
        <f t="shared" si="62"/>
        <v>33196</v>
      </c>
      <c r="M243" s="209">
        <f t="shared" si="62"/>
        <v>7413331</v>
      </c>
      <c r="N243" s="207">
        <f t="shared" si="62"/>
        <v>3155649</v>
      </c>
      <c r="O243" s="209"/>
      <c r="P243" s="210">
        <f>SUM(P234,P213,P147+P238)</f>
        <v>9185421</v>
      </c>
      <c r="Q243" s="209"/>
      <c r="R243" s="209"/>
      <c r="S243" s="209"/>
      <c r="T243" s="209"/>
      <c r="U243" s="209"/>
      <c r="V243" s="209"/>
      <c r="W243" s="209"/>
      <c r="X243" s="209"/>
    </row>
    <row r="244" spans="1:24" s="223" customFormat="1" ht="28.5">
      <c r="A244" s="446">
        <v>235</v>
      </c>
      <c r="B244" s="182"/>
      <c r="C244" s="253"/>
      <c r="D244" s="444" t="s">
        <v>593</v>
      </c>
      <c r="E244" s="207">
        <f aca="true" t="shared" si="63" ref="E244:P244">SUM(E239:E239,E235,E214,E148)+E240</f>
        <v>34389</v>
      </c>
      <c r="F244" s="207">
        <f t="shared" si="63"/>
        <v>4401</v>
      </c>
      <c r="G244" s="207">
        <f t="shared" si="63"/>
        <v>21810</v>
      </c>
      <c r="H244" s="207">
        <f t="shared" si="63"/>
        <v>5660</v>
      </c>
      <c r="I244" s="207">
        <f t="shared" si="63"/>
        <v>0</v>
      </c>
      <c r="J244" s="207">
        <f t="shared" si="63"/>
        <v>0</v>
      </c>
      <c r="K244" s="207">
        <f t="shared" si="63"/>
        <v>0</v>
      </c>
      <c r="L244" s="207">
        <f t="shared" si="63"/>
        <v>-5660</v>
      </c>
      <c r="M244" s="207">
        <f t="shared" si="63"/>
        <v>9101</v>
      </c>
      <c r="N244" s="207">
        <f t="shared" si="63"/>
        <v>0</v>
      </c>
      <c r="O244" s="207">
        <f t="shared" si="63"/>
        <v>0</v>
      </c>
      <c r="P244" s="220">
        <f t="shared" si="63"/>
        <v>69701</v>
      </c>
      <c r="Q244" s="209"/>
      <c r="R244" s="209"/>
      <c r="S244" s="209"/>
      <c r="T244" s="209"/>
      <c r="U244" s="209"/>
      <c r="V244" s="209"/>
      <c r="W244" s="209"/>
      <c r="X244" s="209"/>
    </row>
    <row r="245" spans="1:24" s="223" customFormat="1" ht="15.75" thickBot="1">
      <c r="A245" s="428">
        <v>236</v>
      </c>
      <c r="B245" s="185"/>
      <c r="C245" s="254"/>
      <c r="D245" s="232" t="s">
        <v>94</v>
      </c>
      <c r="E245" s="231">
        <f aca="true" t="shared" si="64" ref="E245:P245">SUM(E243:E244)</f>
        <v>1033938</v>
      </c>
      <c r="F245" s="231">
        <f t="shared" si="64"/>
        <v>290498</v>
      </c>
      <c r="G245" s="231">
        <f t="shared" si="64"/>
        <v>147104</v>
      </c>
      <c r="H245" s="231">
        <f t="shared" si="64"/>
        <v>323147</v>
      </c>
      <c r="I245" s="231">
        <f t="shared" si="64"/>
        <v>8532</v>
      </c>
      <c r="J245" s="231">
        <f t="shared" si="64"/>
        <v>1935</v>
      </c>
      <c r="K245" s="231">
        <f t="shared" si="64"/>
        <v>0</v>
      </c>
      <c r="L245" s="231">
        <f t="shared" si="64"/>
        <v>27536</v>
      </c>
      <c r="M245" s="231">
        <f t="shared" si="64"/>
        <v>7422432</v>
      </c>
      <c r="N245" s="591">
        <f t="shared" si="64"/>
        <v>3155649</v>
      </c>
      <c r="O245" s="231">
        <f t="shared" si="64"/>
        <v>0</v>
      </c>
      <c r="P245" s="233">
        <f t="shared" si="64"/>
        <v>9255122</v>
      </c>
      <c r="Q245" s="209"/>
      <c r="R245" s="209"/>
      <c r="S245" s="209"/>
      <c r="T245" s="209"/>
      <c r="U245" s="209"/>
      <c r="V245" s="209"/>
      <c r="W245" s="209"/>
      <c r="X245" s="209"/>
    </row>
    <row r="246" spans="1:24" s="112" customFormat="1" ht="21.75" customHeight="1">
      <c r="A246" s="428">
        <v>237</v>
      </c>
      <c r="B246" s="619">
        <v>10</v>
      </c>
      <c r="C246" s="807" t="s">
        <v>639</v>
      </c>
      <c r="D246" s="807"/>
      <c r="E246" s="620"/>
      <c r="F246" s="620"/>
      <c r="G246" s="620"/>
      <c r="H246" s="620"/>
      <c r="I246" s="620"/>
      <c r="J246" s="620"/>
      <c r="K246" s="620"/>
      <c r="L246" s="620"/>
      <c r="M246" s="620"/>
      <c r="N246" s="621"/>
      <c r="O246" s="620"/>
      <c r="P246" s="622"/>
      <c r="Q246" s="92"/>
      <c r="R246" s="92"/>
      <c r="S246" s="92"/>
      <c r="T246" s="92"/>
      <c r="U246" s="92"/>
      <c r="V246" s="92"/>
      <c r="W246" s="92"/>
      <c r="X246" s="92"/>
    </row>
    <row r="247" spans="1:24" s="223" customFormat="1" ht="15">
      <c r="A247" s="428">
        <v>238</v>
      </c>
      <c r="B247" s="623"/>
      <c r="C247" s="624"/>
      <c r="D247" s="625" t="s">
        <v>94</v>
      </c>
      <c r="E247" s="626">
        <v>3050</v>
      </c>
      <c r="F247" s="626">
        <v>9</v>
      </c>
      <c r="G247" s="626">
        <v>300</v>
      </c>
      <c r="H247" s="626"/>
      <c r="I247" s="626">
        <v>90</v>
      </c>
      <c r="J247" s="626"/>
      <c r="K247" s="626">
        <v>150</v>
      </c>
      <c r="L247" s="626"/>
      <c r="M247" s="626">
        <v>1575109</v>
      </c>
      <c r="N247" s="627">
        <v>75444</v>
      </c>
      <c r="O247" s="626"/>
      <c r="P247" s="628">
        <f>SUM(E247:M247)</f>
        <v>1578708</v>
      </c>
      <c r="Q247" s="209"/>
      <c r="R247" s="209"/>
      <c r="S247" s="209"/>
      <c r="T247" s="209"/>
      <c r="U247" s="209"/>
      <c r="V247" s="209"/>
      <c r="W247" s="209"/>
      <c r="X247" s="209"/>
    </row>
    <row r="248" spans="1:24" s="223" customFormat="1" ht="15">
      <c r="A248" s="428">
        <v>239</v>
      </c>
      <c r="B248" s="623"/>
      <c r="C248" s="624"/>
      <c r="D248" s="629" t="s">
        <v>543</v>
      </c>
      <c r="E248" s="627"/>
      <c r="F248" s="627"/>
      <c r="G248" s="627"/>
      <c r="H248" s="627"/>
      <c r="I248" s="627"/>
      <c r="J248" s="627"/>
      <c r="K248" s="627"/>
      <c r="L248" s="627"/>
      <c r="M248" s="627">
        <v>506</v>
      </c>
      <c r="N248" s="627"/>
      <c r="O248" s="627"/>
      <c r="P248" s="630">
        <f>SUM(E248:M248)</f>
        <v>506</v>
      </c>
      <c r="Q248" s="209"/>
      <c r="R248" s="209"/>
      <c r="S248" s="209"/>
      <c r="T248" s="209"/>
      <c r="U248" s="209"/>
      <c r="V248" s="209"/>
      <c r="W248" s="209"/>
      <c r="X248" s="209"/>
    </row>
    <row r="249" spans="1:24" s="177" customFormat="1" ht="21.75" customHeight="1" thickBot="1">
      <c r="A249" s="446">
        <v>240</v>
      </c>
      <c r="B249" s="631"/>
      <c r="C249" s="632"/>
      <c r="D249" s="633" t="s">
        <v>94</v>
      </c>
      <c r="E249" s="634">
        <f aca="true" t="shared" si="65" ref="E249:P249">SUM(E247:E248)</f>
        <v>3050</v>
      </c>
      <c r="F249" s="634">
        <f t="shared" si="65"/>
        <v>9</v>
      </c>
      <c r="G249" s="634">
        <f t="shared" si="65"/>
        <v>300</v>
      </c>
      <c r="H249" s="634">
        <f t="shared" si="65"/>
        <v>0</v>
      </c>
      <c r="I249" s="634">
        <f t="shared" si="65"/>
        <v>90</v>
      </c>
      <c r="J249" s="634">
        <f t="shared" si="65"/>
        <v>0</v>
      </c>
      <c r="K249" s="634">
        <f t="shared" si="65"/>
        <v>150</v>
      </c>
      <c r="L249" s="634">
        <f t="shared" si="65"/>
        <v>0</v>
      </c>
      <c r="M249" s="634">
        <f t="shared" si="65"/>
        <v>1575615</v>
      </c>
      <c r="N249" s="634">
        <f t="shared" si="65"/>
        <v>75444</v>
      </c>
      <c r="O249" s="634">
        <f t="shared" si="65"/>
        <v>0</v>
      </c>
      <c r="P249" s="635">
        <f t="shared" si="65"/>
        <v>1579214</v>
      </c>
      <c r="Q249" s="261"/>
      <c r="R249" s="261"/>
      <c r="S249" s="261"/>
      <c r="T249" s="261"/>
      <c r="U249" s="261"/>
      <c r="V249" s="261"/>
      <c r="W249" s="261"/>
      <c r="X249" s="261"/>
    </row>
    <row r="250" spans="1:24" s="223" customFormat="1" ht="15">
      <c r="A250" s="428">
        <v>241</v>
      </c>
      <c r="B250" s="595"/>
      <c r="C250" s="805" t="s">
        <v>967</v>
      </c>
      <c r="D250" s="805"/>
      <c r="E250" s="225"/>
      <c r="F250" s="225"/>
      <c r="G250" s="225"/>
      <c r="H250" s="225"/>
      <c r="I250" s="225"/>
      <c r="J250" s="225"/>
      <c r="K250" s="225"/>
      <c r="L250" s="225"/>
      <c r="M250" s="225"/>
      <c r="N250" s="596"/>
      <c r="O250" s="225"/>
      <c r="P250" s="258"/>
      <c r="Q250" s="209"/>
      <c r="R250" s="209"/>
      <c r="S250" s="209"/>
      <c r="T250" s="209"/>
      <c r="U250" s="209"/>
      <c r="V250" s="209"/>
      <c r="W250" s="209"/>
      <c r="X250" s="209"/>
    </row>
    <row r="251" spans="1:24" s="223" customFormat="1" ht="15">
      <c r="A251" s="428">
        <v>242</v>
      </c>
      <c r="B251" s="182"/>
      <c r="C251" s="253"/>
      <c r="D251" s="208" t="s">
        <v>94</v>
      </c>
      <c r="E251" s="209">
        <f aca="true" t="shared" si="66" ref="E251:P251">SUM(E243,E247)</f>
        <v>1002599</v>
      </c>
      <c r="F251" s="209">
        <f t="shared" si="66"/>
        <v>286106</v>
      </c>
      <c r="G251" s="209">
        <f t="shared" si="66"/>
        <v>125594</v>
      </c>
      <c r="H251" s="209">
        <f t="shared" si="66"/>
        <v>317487</v>
      </c>
      <c r="I251" s="209">
        <f t="shared" si="66"/>
        <v>8622</v>
      </c>
      <c r="J251" s="209">
        <f t="shared" si="66"/>
        <v>1935</v>
      </c>
      <c r="K251" s="209">
        <f t="shared" si="66"/>
        <v>150</v>
      </c>
      <c r="L251" s="209">
        <f t="shared" si="66"/>
        <v>33196</v>
      </c>
      <c r="M251" s="209">
        <f t="shared" si="66"/>
        <v>8988440</v>
      </c>
      <c r="N251" s="207">
        <f t="shared" si="66"/>
        <v>3231093</v>
      </c>
      <c r="O251" s="209">
        <f t="shared" si="66"/>
        <v>0</v>
      </c>
      <c r="P251" s="210">
        <f t="shared" si="66"/>
        <v>10764129</v>
      </c>
      <c r="Q251" s="209"/>
      <c r="R251" s="209"/>
      <c r="S251" s="209"/>
      <c r="T251" s="209"/>
      <c r="U251" s="209"/>
      <c r="V251" s="209"/>
      <c r="W251" s="209"/>
      <c r="X251" s="209"/>
    </row>
    <row r="252" spans="1:24" s="223" customFormat="1" ht="28.5">
      <c r="A252" s="446">
        <v>243</v>
      </c>
      <c r="B252" s="182"/>
      <c r="C252" s="253"/>
      <c r="D252" s="444" t="s">
        <v>593</v>
      </c>
      <c r="E252" s="207">
        <f>SUM(E244,E248)</f>
        <v>34389</v>
      </c>
      <c r="F252" s="207">
        <f aca="true" t="shared" si="67" ref="F252:P252">SUM(F244,F248)</f>
        <v>4401</v>
      </c>
      <c r="G252" s="207">
        <f t="shared" si="67"/>
        <v>21810</v>
      </c>
      <c r="H252" s="207">
        <f t="shared" si="67"/>
        <v>5660</v>
      </c>
      <c r="I252" s="207">
        <f t="shared" si="67"/>
        <v>0</v>
      </c>
      <c r="J252" s="207">
        <f t="shared" si="67"/>
        <v>0</v>
      </c>
      <c r="K252" s="207">
        <f t="shared" si="67"/>
        <v>0</v>
      </c>
      <c r="L252" s="207">
        <f t="shared" si="67"/>
        <v>-5660</v>
      </c>
      <c r="M252" s="207">
        <f t="shared" si="67"/>
        <v>9607</v>
      </c>
      <c r="N252" s="207">
        <f t="shared" si="67"/>
        <v>0</v>
      </c>
      <c r="O252" s="207">
        <f t="shared" si="67"/>
        <v>0</v>
      </c>
      <c r="P252" s="220">
        <f t="shared" si="67"/>
        <v>70207</v>
      </c>
      <c r="Q252" s="209"/>
      <c r="R252" s="209"/>
      <c r="S252" s="209"/>
      <c r="T252" s="209"/>
      <c r="U252" s="209"/>
      <c r="V252" s="209"/>
      <c r="W252" s="209"/>
      <c r="X252" s="209"/>
    </row>
    <row r="253" spans="1:24" s="223" customFormat="1" ht="15.75" thickBot="1">
      <c r="A253" s="428">
        <v>244</v>
      </c>
      <c r="B253" s="185"/>
      <c r="C253" s="254"/>
      <c r="D253" s="232" t="s">
        <v>94</v>
      </c>
      <c r="E253" s="231">
        <f aca="true" t="shared" si="68" ref="E253:P253">SUM(E251:E252)</f>
        <v>1036988</v>
      </c>
      <c r="F253" s="231">
        <f t="shared" si="68"/>
        <v>290507</v>
      </c>
      <c r="G253" s="231">
        <f t="shared" si="68"/>
        <v>147404</v>
      </c>
      <c r="H253" s="231">
        <f t="shared" si="68"/>
        <v>323147</v>
      </c>
      <c r="I253" s="231">
        <f t="shared" si="68"/>
        <v>8622</v>
      </c>
      <c r="J253" s="231">
        <f t="shared" si="68"/>
        <v>1935</v>
      </c>
      <c r="K253" s="231">
        <f t="shared" si="68"/>
        <v>150</v>
      </c>
      <c r="L253" s="231">
        <f t="shared" si="68"/>
        <v>27536</v>
      </c>
      <c r="M253" s="231">
        <f t="shared" si="68"/>
        <v>8998047</v>
      </c>
      <c r="N253" s="591">
        <f t="shared" si="68"/>
        <v>3231093</v>
      </c>
      <c r="O253" s="231">
        <f t="shared" si="68"/>
        <v>0</v>
      </c>
      <c r="P253" s="233">
        <f t="shared" si="68"/>
        <v>10834336</v>
      </c>
      <c r="Q253" s="209"/>
      <c r="R253" s="209"/>
      <c r="S253" s="209"/>
      <c r="T253" s="209"/>
      <c r="U253" s="209"/>
      <c r="V253" s="209"/>
      <c r="W253" s="209"/>
      <c r="X253" s="209"/>
    </row>
    <row r="254" spans="1:24" s="27" customFormat="1" ht="15">
      <c r="A254" s="446"/>
      <c r="B254" s="598"/>
      <c r="C254" s="598"/>
      <c r="N254" s="3"/>
      <c r="P254" s="198"/>
      <c r="Q254" s="198"/>
      <c r="R254" s="198"/>
      <c r="S254" s="198"/>
      <c r="T254" s="198"/>
      <c r="U254" s="198"/>
      <c r="V254" s="198"/>
      <c r="W254" s="198"/>
      <c r="X254" s="198"/>
    </row>
    <row r="255" spans="16:24" ht="15">
      <c r="P255" s="91"/>
      <c r="Q255" s="91"/>
      <c r="R255" s="91"/>
      <c r="S255" s="91"/>
      <c r="T255" s="91"/>
      <c r="U255" s="91"/>
      <c r="V255" s="91"/>
      <c r="W255" s="91"/>
      <c r="X255" s="91"/>
    </row>
    <row r="256" spans="16:24" ht="15">
      <c r="P256" s="91"/>
      <c r="Q256" s="91"/>
      <c r="R256" s="91"/>
      <c r="S256" s="91"/>
      <c r="T256" s="91"/>
      <c r="U256" s="91"/>
      <c r="V256" s="91"/>
      <c r="W256" s="91"/>
      <c r="X256" s="91"/>
    </row>
    <row r="257" ht="15">
      <c r="P257" s="91"/>
    </row>
    <row r="258" ht="15">
      <c r="P258" s="91"/>
    </row>
    <row r="259" ht="15">
      <c r="P259" s="91"/>
    </row>
    <row r="260" ht="15">
      <c r="P260" s="91"/>
    </row>
  </sheetData>
  <mergeCells count="37">
    <mergeCell ref="B3:E3"/>
    <mergeCell ref="M8:N8"/>
    <mergeCell ref="L6:P6"/>
    <mergeCell ref="I8:L8"/>
    <mergeCell ref="B4:P4"/>
    <mergeCell ref="B5:P5"/>
    <mergeCell ref="E8:H8"/>
    <mergeCell ref="P8:P9"/>
    <mergeCell ref="D8:D9"/>
    <mergeCell ref="C8:C9"/>
    <mergeCell ref="B8:B9"/>
    <mergeCell ref="C150:D150"/>
    <mergeCell ref="C212:D212"/>
    <mergeCell ref="C10:E10"/>
    <mergeCell ref="C146:D146"/>
    <mergeCell ref="C208:D208"/>
    <mergeCell ref="D69:E69"/>
    <mergeCell ref="D89:F89"/>
    <mergeCell ref="D94:F94"/>
    <mergeCell ref="C182:D182"/>
    <mergeCell ref="D84:F84"/>
    <mergeCell ref="D98:F98"/>
    <mergeCell ref="D197:I197"/>
    <mergeCell ref="C242:D242"/>
    <mergeCell ref="C237:D237"/>
    <mergeCell ref="D202:F202"/>
    <mergeCell ref="D217:F217"/>
    <mergeCell ref="D222:F222"/>
    <mergeCell ref="D228:F228"/>
    <mergeCell ref="C233:D233"/>
    <mergeCell ref="C250:D250"/>
    <mergeCell ref="D174:F174"/>
    <mergeCell ref="D183:F183"/>
    <mergeCell ref="D188:F188"/>
    <mergeCell ref="D192:F192"/>
    <mergeCell ref="C246:D246"/>
    <mergeCell ref="C216:D216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4"/>
  <sheetViews>
    <sheetView view="pageBreakPreview" zoomScale="110" zoomScaleSheetLayoutView="110" workbookViewId="0" topLeftCell="A3">
      <selection activeCell="D6" sqref="D6"/>
    </sheetView>
  </sheetViews>
  <sheetFormatPr defaultColWidth="9.00390625" defaultRowHeight="12.75"/>
  <cols>
    <col min="1" max="1" width="3.625" style="446" bestFit="1" customWidth="1"/>
    <col min="2" max="2" width="4.00390625" style="177" customWidth="1"/>
    <col min="3" max="3" width="4.125" style="177" customWidth="1"/>
    <col min="4" max="4" width="36.625" style="26" customWidth="1"/>
    <col min="5" max="5" width="11.625" style="26" customWidth="1"/>
    <col min="6" max="7" width="12.75390625" style="26" customWidth="1"/>
    <col min="8" max="8" width="10.375" style="26" customWidth="1"/>
    <col min="9" max="9" width="11.25390625" style="26" customWidth="1"/>
    <col min="10" max="10" width="11.625" style="26" customWidth="1"/>
    <col min="11" max="11" width="12.125" style="26" customWidth="1"/>
    <col min="12" max="12" width="11.625" style="26" customWidth="1"/>
    <col min="13" max="13" width="11.00390625" style="91" customWidth="1"/>
    <col min="14" max="16384" width="9.125" style="26" customWidth="1"/>
  </cols>
  <sheetData>
    <row r="1" ht="15" hidden="1">
      <c r="B1" s="177" t="s">
        <v>895</v>
      </c>
    </row>
    <row r="2" ht="15" hidden="1"/>
    <row r="3" spans="2:12" ht="15">
      <c r="B3" s="824" t="s">
        <v>505</v>
      </c>
      <c r="C3" s="824"/>
      <c r="D3" s="824"/>
      <c r="E3" s="824"/>
      <c r="F3" s="824"/>
      <c r="J3" s="826"/>
      <c r="K3" s="826"/>
      <c r="L3" s="826"/>
    </row>
    <row r="4" spans="1:13" ht="15">
      <c r="A4" s="823" t="s">
        <v>864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</row>
    <row r="5" spans="1:13" ht="15">
      <c r="A5" s="823" t="s">
        <v>838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</row>
    <row r="6" spans="1:13" s="448" customFormat="1" ht="14.25">
      <c r="A6" s="446"/>
      <c r="B6" s="447"/>
      <c r="C6" s="447"/>
      <c r="E6" s="449"/>
      <c r="F6" s="449"/>
      <c r="G6" s="449"/>
      <c r="H6" s="449"/>
      <c r="L6" s="825" t="s">
        <v>851</v>
      </c>
      <c r="M6" s="825"/>
    </row>
    <row r="7" spans="1:13" s="428" customFormat="1" ht="14.25" thickBot="1">
      <c r="A7" s="446"/>
      <c r="B7" s="446" t="s">
        <v>127</v>
      </c>
      <c r="C7" s="446" t="s">
        <v>128</v>
      </c>
      <c r="D7" s="428" t="s">
        <v>129</v>
      </c>
      <c r="E7" s="450" t="s">
        <v>130</v>
      </c>
      <c r="F7" s="450" t="s">
        <v>131</v>
      </c>
      <c r="G7" s="450" t="s">
        <v>132</v>
      </c>
      <c r="H7" s="450" t="s">
        <v>133</v>
      </c>
      <c r="I7" s="428" t="s">
        <v>134</v>
      </c>
      <c r="J7" s="450" t="s">
        <v>135</v>
      </c>
      <c r="K7" s="450" t="s">
        <v>136</v>
      </c>
      <c r="L7" s="450" t="s">
        <v>137</v>
      </c>
      <c r="M7" s="450" t="s">
        <v>138</v>
      </c>
    </row>
    <row r="8" spans="1:13" s="178" customFormat="1" ht="15" customHeight="1">
      <c r="A8" s="446"/>
      <c r="B8" s="827" t="s">
        <v>896</v>
      </c>
      <c r="C8" s="827" t="s">
        <v>897</v>
      </c>
      <c r="D8" s="125"/>
      <c r="E8" s="820" t="s">
        <v>865</v>
      </c>
      <c r="F8" s="821"/>
      <c r="G8" s="821"/>
      <c r="H8" s="821"/>
      <c r="I8" s="821"/>
      <c r="J8" s="821"/>
      <c r="K8" s="821"/>
      <c r="L8" s="821"/>
      <c r="M8" s="784" t="s">
        <v>644</v>
      </c>
    </row>
    <row r="9" spans="1:13" s="178" customFormat="1" ht="15" customHeight="1">
      <c r="A9" s="446"/>
      <c r="B9" s="828"/>
      <c r="C9" s="828"/>
      <c r="D9" s="91"/>
      <c r="E9" s="817" t="s">
        <v>915</v>
      </c>
      <c r="F9" s="818"/>
      <c r="G9" s="818"/>
      <c r="H9" s="818"/>
      <c r="I9" s="818"/>
      <c r="J9" s="819"/>
      <c r="K9" s="817" t="s">
        <v>914</v>
      </c>
      <c r="L9" s="822"/>
      <c r="M9" s="785"/>
    </row>
    <row r="10" spans="2:13" ht="15" customHeight="1">
      <c r="B10" s="828"/>
      <c r="C10" s="828" t="s">
        <v>866</v>
      </c>
      <c r="D10" s="116" t="s">
        <v>852</v>
      </c>
      <c r="E10" s="785" t="s">
        <v>172</v>
      </c>
      <c r="F10" s="785" t="s">
        <v>868</v>
      </c>
      <c r="G10" s="785" t="s">
        <v>869</v>
      </c>
      <c r="H10" s="777" t="s">
        <v>813</v>
      </c>
      <c r="I10" s="777" t="s">
        <v>870</v>
      </c>
      <c r="J10" s="777" t="s">
        <v>871</v>
      </c>
      <c r="K10" s="181" t="s">
        <v>914</v>
      </c>
      <c r="L10" s="182" t="s">
        <v>346</v>
      </c>
      <c r="M10" s="785" t="s">
        <v>867</v>
      </c>
    </row>
    <row r="11" spans="2:13" ht="15" customHeight="1">
      <c r="B11" s="828"/>
      <c r="C11" s="828" t="s">
        <v>872</v>
      </c>
      <c r="D11" s="91"/>
      <c r="E11" s="785"/>
      <c r="F11" s="785" t="s">
        <v>874</v>
      </c>
      <c r="G11" s="785"/>
      <c r="H11" s="777" t="s">
        <v>848</v>
      </c>
      <c r="I11" s="777"/>
      <c r="J11" s="777"/>
      <c r="K11" s="181" t="s">
        <v>795</v>
      </c>
      <c r="L11" s="182" t="s">
        <v>795</v>
      </c>
      <c r="M11" s="785" t="s">
        <v>873</v>
      </c>
    </row>
    <row r="12" spans="2:13" ht="15" customHeight="1" thickBot="1">
      <c r="B12" s="829"/>
      <c r="C12" s="829"/>
      <c r="D12" s="183"/>
      <c r="E12" s="786"/>
      <c r="F12" s="786" t="s">
        <v>875</v>
      </c>
      <c r="G12" s="786"/>
      <c r="H12" s="778" t="s">
        <v>846</v>
      </c>
      <c r="I12" s="778"/>
      <c r="J12" s="778"/>
      <c r="K12" s="184"/>
      <c r="L12" s="185"/>
      <c r="M12" s="786"/>
    </row>
    <row r="13" spans="1:13" s="123" customFormat="1" ht="24.75" customHeight="1">
      <c r="A13" s="428">
        <v>1</v>
      </c>
      <c r="B13" s="179">
        <v>1</v>
      </c>
      <c r="C13" s="126" t="s">
        <v>824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86"/>
    </row>
    <row r="14" spans="1:13" s="112" customFormat="1" ht="15">
      <c r="A14" s="428">
        <v>2</v>
      </c>
      <c r="B14" s="187"/>
      <c r="C14" s="116">
        <v>1</v>
      </c>
      <c r="D14" s="806" t="s">
        <v>88</v>
      </c>
      <c r="E14" s="806"/>
      <c r="F14" s="806"/>
      <c r="G14" s="806"/>
      <c r="H14" s="92"/>
      <c r="I14" s="92"/>
      <c r="J14" s="92"/>
      <c r="K14" s="92"/>
      <c r="L14" s="92"/>
      <c r="M14" s="118"/>
    </row>
    <row r="15" spans="1:13" ht="15">
      <c r="A15" s="428">
        <v>3</v>
      </c>
      <c r="B15" s="180"/>
      <c r="C15" s="188"/>
      <c r="D15" s="189" t="s">
        <v>94</v>
      </c>
      <c r="E15" s="91">
        <v>74012</v>
      </c>
      <c r="F15" s="91">
        <v>19172</v>
      </c>
      <c r="G15" s="91">
        <v>41786</v>
      </c>
      <c r="H15" s="91"/>
      <c r="I15" s="91"/>
      <c r="J15" s="91">
        <v>0</v>
      </c>
      <c r="K15" s="91">
        <v>800</v>
      </c>
      <c r="L15" s="91">
        <v>0</v>
      </c>
      <c r="M15" s="190">
        <f>SUM(E15:L15)</f>
        <v>135770</v>
      </c>
    </row>
    <row r="16" spans="1:13" s="2" customFormat="1" ht="15">
      <c r="A16" s="428">
        <v>4</v>
      </c>
      <c r="B16" s="191"/>
      <c r="C16" s="192"/>
      <c r="D16" s="193" t="s">
        <v>543</v>
      </c>
      <c r="E16" s="93">
        <v>94</v>
      </c>
      <c r="F16" s="93">
        <v>25</v>
      </c>
      <c r="G16" s="93"/>
      <c r="H16" s="93"/>
      <c r="I16" s="93"/>
      <c r="J16" s="93"/>
      <c r="K16" s="93"/>
      <c r="L16" s="93"/>
      <c r="M16" s="194">
        <f>SUM(E16:L16)</f>
        <v>119</v>
      </c>
    </row>
    <row r="17" spans="1:13" s="2" customFormat="1" ht="15">
      <c r="A17" s="428">
        <v>5</v>
      </c>
      <c r="B17" s="191"/>
      <c r="C17" s="192"/>
      <c r="D17" s="193" t="s">
        <v>544</v>
      </c>
      <c r="E17" s="93"/>
      <c r="F17" s="93"/>
      <c r="G17" s="93">
        <v>2213</v>
      </c>
      <c r="H17" s="93"/>
      <c r="I17" s="93"/>
      <c r="J17" s="93"/>
      <c r="K17" s="93"/>
      <c r="L17" s="93"/>
      <c r="M17" s="194">
        <f>SUM(E17:L17)</f>
        <v>2213</v>
      </c>
    </row>
    <row r="18" spans="1:13" s="2" customFormat="1" ht="15">
      <c r="A18" s="428">
        <v>6</v>
      </c>
      <c r="B18" s="191"/>
      <c r="C18" s="192"/>
      <c r="D18" s="193" t="s">
        <v>555</v>
      </c>
      <c r="E18" s="93"/>
      <c r="F18" s="93"/>
      <c r="G18" s="93">
        <v>411</v>
      </c>
      <c r="H18" s="93"/>
      <c r="I18" s="93"/>
      <c r="J18" s="93"/>
      <c r="K18" s="93"/>
      <c r="L18" s="93"/>
      <c r="M18" s="194">
        <f>SUM(E18:L18)</f>
        <v>411</v>
      </c>
    </row>
    <row r="19" spans="1:13" s="27" customFormat="1" ht="15">
      <c r="A19" s="428">
        <v>7</v>
      </c>
      <c r="B19" s="195"/>
      <c r="C19" s="196"/>
      <c r="D19" s="197" t="s">
        <v>94</v>
      </c>
      <c r="E19" s="198">
        <f aca="true" t="shared" si="0" ref="E19:M19">SUM(E15:E18)</f>
        <v>74106</v>
      </c>
      <c r="F19" s="198">
        <f t="shared" si="0"/>
        <v>19197</v>
      </c>
      <c r="G19" s="198">
        <f t="shared" si="0"/>
        <v>44410</v>
      </c>
      <c r="H19" s="198">
        <f t="shared" si="0"/>
        <v>0</v>
      </c>
      <c r="I19" s="198">
        <f t="shared" si="0"/>
        <v>0</v>
      </c>
      <c r="J19" s="198">
        <f t="shared" si="0"/>
        <v>0</v>
      </c>
      <c r="K19" s="198">
        <f t="shared" si="0"/>
        <v>800</v>
      </c>
      <c r="L19" s="198">
        <f t="shared" si="0"/>
        <v>0</v>
      </c>
      <c r="M19" s="199">
        <f t="shared" si="0"/>
        <v>138513</v>
      </c>
    </row>
    <row r="20" spans="1:13" s="112" customFormat="1" ht="24.75" customHeight="1">
      <c r="A20" s="428">
        <v>8</v>
      </c>
      <c r="B20" s="187"/>
      <c r="C20" s="116">
        <v>2</v>
      </c>
      <c r="D20" s="806" t="s">
        <v>89</v>
      </c>
      <c r="E20" s="806"/>
      <c r="F20" s="806"/>
      <c r="G20" s="92"/>
      <c r="H20" s="92"/>
      <c r="I20" s="92"/>
      <c r="J20" s="92"/>
      <c r="K20" s="92"/>
      <c r="L20" s="92"/>
      <c r="M20" s="118"/>
    </row>
    <row r="21" spans="1:13" ht="15">
      <c r="A21" s="428">
        <v>9</v>
      </c>
      <c r="B21" s="180"/>
      <c r="C21" s="188"/>
      <c r="D21" s="189" t="s">
        <v>94</v>
      </c>
      <c r="E21" s="91">
        <v>132521</v>
      </c>
      <c r="F21" s="91">
        <v>32137</v>
      </c>
      <c r="G21" s="91">
        <v>64741</v>
      </c>
      <c r="H21" s="91"/>
      <c r="I21" s="91"/>
      <c r="J21" s="91">
        <v>0</v>
      </c>
      <c r="K21" s="91">
        <v>300</v>
      </c>
      <c r="L21" s="91">
        <v>0</v>
      </c>
      <c r="M21" s="190">
        <f>SUM(E21:L21)</f>
        <v>229699</v>
      </c>
    </row>
    <row r="22" spans="1:13" s="2" customFormat="1" ht="15">
      <c r="A22" s="428">
        <v>10</v>
      </c>
      <c r="B22" s="191"/>
      <c r="C22" s="192"/>
      <c r="D22" s="193" t="s">
        <v>543</v>
      </c>
      <c r="E22" s="93">
        <v>119</v>
      </c>
      <c r="F22" s="93">
        <v>32</v>
      </c>
      <c r="G22" s="93"/>
      <c r="H22" s="93"/>
      <c r="I22" s="93"/>
      <c r="J22" s="93"/>
      <c r="K22" s="93"/>
      <c r="L22" s="93"/>
      <c r="M22" s="194">
        <f>SUM(E22:L22)</f>
        <v>151</v>
      </c>
    </row>
    <row r="23" spans="1:13" s="2" customFormat="1" ht="15">
      <c r="A23" s="428">
        <v>11</v>
      </c>
      <c r="B23" s="191"/>
      <c r="C23" s="192"/>
      <c r="D23" s="193" t="s">
        <v>544</v>
      </c>
      <c r="E23" s="93"/>
      <c r="F23" s="93"/>
      <c r="G23" s="93">
        <v>709</v>
      </c>
      <c r="H23" s="93"/>
      <c r="I23" s="93"/>
      <c r="J23" s="93"/>
      <c r="K23" s="93"/>
      <c r="L23" s="93"/>
      <c r="M23" s="194">
        <f>SUM(E23:L23)</f>
        <v>709</v>
      </c>
    </row>
    <row r="24" spans="1:13" s="2" customFormat="1" ht="15">
      <c r="A24" s="428">
        <v>12</v>
      </c>
      <c r="B24" s="191"/>
      <c r="C24" s="192"/>
      <c r="D24" s="193" t="s">
        <v>544</v>
      </c>
      <c r="E24" s="93">
        <v>1100</v>
      </c>
      <c r="F24" s="93">
        <v>2900</v>
      </c>
      <c r="G24" s="93">
        <v>-4900</v>
      </c>
      <c r="H24" s="93"/>
      <c r="I24" s="93"/>
      <c r="J24" s="93"/>
      <c r="K24" s="93">
        <v>900</v>
      </c>
      <c r="L24" s="93"/>
      <c r="M24" s="194">
        <f>SUM(E24:L24)</f>
        <v>0</v>
      </c>
    </row>
    <row r="25" spans="1:13" s="27" customFormat="1" ht="15">
      <c r="A25" s="428">
        <v>13</v>
      </c>
      <c r="B25" s="195"/>
      <c r="C25" s="196"/>
      <c r="D25" s="197" t="s">
        <v>94</v>
      </c>
      <c r="E25" s="198">
        <f aca="true" t="shared" si="1" ref="E25:M25">SUM(E21:E24)</f>
        <v>133740</v>
      </c>
      <c r="F25" s="198">
        <f t="shared" si="1"/>
        <v>35069</v>
      </c>
      <c r="G25" s="198">
        <f t="shared" si="1"/>
        <v>60550</v>
      </c>
      <c r="H25" s="198">
        <f t="shared" si="1"/>
        <v>0</v>
      </c>
      <c r="I25" s="198">
        <f t="shared" si="1"/>
        <v>0</v>
      </c>
      <c r="J25" s="198">
        <f t="shared" si="1"/>
        <v>0</v>
      </c>
      <c r="K25" s="198">
        <f t="shared" si="1"/>
        <v>1200</v>
      </c>
      <c r="L25" s="198">
        <f t="shared" si="1"/>
        <v>0</v>
      </c>
      <c r="M25" s="199">
        <f t="shared" si="1"/>
        <v>230559</v>
      </c>
    </row>
    <row r="26" spans="1:13" s="112" customFormat="1" ht="24.75" customHeight="1">
      <c r="A26" s="428">
        <v>14</v>
      </c>
      <c r="B26" s="187"/>
      <c r="C26" s="116">
        <v>3</v>
      </c>
      <c r="D26" s="806" t="s">
        <v>90</v>
      </c>
      <c r="E26" s="806"/>
      <c r="F26" s="806"/>
      <c r="G26" s="806"/>
      <c r="H26" s="92"/>
      <c r="I26" s="92"/>
      <c r="J26" s="92"/>
      <c r="K26" s="92"/>
      <c r="L26" s="92"/>
      <c r="M26" s="118"/>
    </row>
    <row r="27" spans="1:13" ht="15">
      <c r="A27" s="428">
        <v>15</v>
      </c>
      <c r="B27" s="180"/>
      <c r="C27" s="188" t="s">
        <v>963</v>
      </c>
      <c r="D27" s="189" t="s">
        <v>94</v>
      </c>
      <c r="E27" s="91">
        <v>154985</v>
      </c>
      <c r="F27" s="91">
        <v>37889</v>
      </c>
      <c r="G27" s="91">
        <v>65047</v>
      </c>
      <c r="H27" s="91"/>
      <c r="I27" s="91"/>
      <c r="J27" s="91">
        <v>0</v>
      </c>
      <c r="K27" s="91">
        <v>213</v>
      </c>
      <c r="L27" s="91">
        <v>0</v>
      </c>
      <c r="M27" s="190">
        <f>SUM(E27:L27)</f>
        <v>258134</v>
      </c>
    </row>
    <row r="28" spans="1:13" s="2" customFormat="1" ht="15">
      <c r="A28" s="428">
        <v>16</v>
      </c>
      <c r="B28" s="191"/>
      <c r="C28" s="192"/>
      <c r="D28" s="193" t="s">
        <v>543</v>
      </c>
      <c r="E28" s="93">
        <v>183</v>
      </c>
      <c r="F28" s="93">
        <v>50</v>
      </c>
      <c r="G28" s="93"/>
      <c r="H28" s="93"/>
      <c r="I28" s="93"/>
      <c r="J28" s="93"/>
      <c r="K28" s="93"/>
      <c r="L28" s="93"/>
      <c r="M28" s="194">
        <f>SUM(E28:L28)</f>
        <v>233</v>
      </c>
    </row>
    <row r="29" spans="1:14" s="2" customFormat="1" ht="15">
      <c r="A29" s="428">
        <v>17</v>
      </c>
      <c r="B29" s="191"/>
      <c r="C29" s="192"/>
      <c r="D29" s="193" t="s">
        <v>544</v>
      </c>
      <c r="E29" s="93"/>
      <c r="F29" s="93"/>
      <c r="G29" s="93">
        <v>5324</v>
      </c>
      <c r="H29" s="93"/>
      <c r="I29" s="93"/>
      <c r="J29" s="93"/>
      <c r="K29" s="93"/>
      <c r="L29" s="93"/>
      <c r="M29" s="194">
        <f>SUM(E29:L29)</f>
        <v>5324</v>
      </c>
      <c r="N29" s="2">
        <f>E29+F29+G29</f>
        <v>5324</v>
      </c>
    </row>
    <row r="30" spans="1:13" s="2" customFormat="1" ht="15">
      <c r="A30" s="428">
        <v>18</v>
      </c>
      <c r="B30" s="191"/>
      <c r="C30" s="192"/>
      <c r="D30" s="193" t="s">
        <v>556</v>
      </c>
      <c r="E30" s="93"/>
      <c r="F30" s="93"/>
      <c r="G30" s="93">
        <v>-861</v>
      </c>
      <c r="H30" s="93"/>
      <c r="I30" s="93"/>
      <c r="J30" s="93"/>
      <c r="K30" s="93"/>
      <c r="L30" s="93"/>
      <c r="M30" s="194">
        <f>SUM(E30:L30)</f>
        <v>-861</v>
      </c>
    </row>
    <row r="31" spans="1:13" s="2" customFormat="1" ht="15">
      <c r="A31" s="428">
        <v>19</v>
      </c>
      <c r="B31" s="191"/>
      <c r="C31" s="192"/>
      <c r="D31" s="193" t="s">
        <v>544</v>
      </c>
      <c r="E31" s="93">
        <v>2153</v>
      </c>
      <c r="F31" s="93">
        <v>3209</v>
      </c>
      <c r="G31" s="93">
        <v>-5362</v>
      </c>
      <c r="H31" s="93"/>
      <c r="I31" s="93"/>
      <c r="J31" s="93"/>
      <c r="K31" s="93"/>
      <c r="L31" s="93"/>
      <c r="M31" s="194">
        <f>SUM(E31:L31)</f>
        <v>0</v>
      </c>
    </row>
    <row r="32" spans="1:13" s="27" customFormat="1" ht="15">
      <c r="A32" s="428">
        <v>20</v>
      </c>
      <c r="B32" s="195"/>
      <c r="C32" s="196"/>
      <c r="D32" s="197" t="s">
        <v>94</v>
      </c>
      <c r="E32" s="198">
        <f aca="true" t="shared" si="2" ref="E32:M32">SUM(E27:E31)</f>
        <v>157321</v>
      </c>
      <c r="F32" s="198">
        <f t="shared" si="2"/>
        <v>41148</v>
      </c>
      <c r="G32" s="198">
        <f t="shared" si="2"/>
        <v>64148</v>
      </c>
      <c r="H32" s="198">
        <f t="shared" si="2"/>
        <v>0</v>
      </c>
      <c r="I32" s="198">
        <f t="shared" si="2"/>
        <v>0</v>
      </c>
      <c r="J32" s="198">
        <f t="shared" si="2"/>
        <v>0</v>
      </c>
      <c r="K32" s="198">
        <f t="shared" si="2"/>
        <v>213</v>
      </c>
      <c r="L32" s="198">
        <f t="shared" si="2"/>
        <v>0</v>
      </c>
      <c r="M32" s="199">
        <f t="shared" si="2"/>
        <v>262830</v>
      </c>
    </row>
    <row r="33" spans="1:13" s="112" customFormat="1" ht="24.75" customHeight="1">
      <c r="A33" s="428">
        <v>21</v>
      </c>
      <c r="B33" s="187"/>
      <c r="C33" s="116">
        <v>4</v>
      </c>
      <c r="D33" s="806" t="s">
        <v>91</v>
      </c>
      <c r="E33" s="806"/>
      <c r="F33" s="806"/>
      <c r="G33" s="92"/>
      <c r="H33" s="92"/>
      <c r="I33" s="92"/>
      <c r="J33" s="92"/>
      <c r="K33" s="92"/>
      <c r="L33" s="92"/>
      <c r="M33" s="118"/>
    </row>
    <row r="34" spans="1:13" ht="15">
      <c r="A34" s="428">
        <v>22</v>
      </c>
      <c r="B34" s="180"/>
      <c r="C34" s="188" t="s">
        <v>963</v>
      </c>
      <c r="D34" s="189" t="s">
        <v>94</v>
      </c>
      <c r="E34" s="91">
        <v>111853</v>
      </c>
      <c r="F34" s="91">
        <v>26757</v>
      </c>
      <c r="G34" s="91">
        <v>57172</v>
      </c>
      <c r="H34" s="91"/>
      <c r="I34" s="91"/>
      <c r="J34" s="91">
        <v>0</v>
      </c>
      <c r="K34" s="91">
        <v>470</v>
      </c>
      <c r="L34" s="91">
        <v>4687</v>
      </c>
      <c r="M34" s="190">
        <f>SUM(E34:L34)</f>
        <v>200939</v>
      </c>
    </row>
    <row r="35" spans="1:13" s="2" customFormat="1" ht="15">
      <c r="A35" s="428">
        <v>23</v>
      </c>
      <c r="B35" s="191"/>
      <c r="C35" s="192"/>
      <c r="D35" s="193" t="s">
        <v>543</v>
      </c>
      <c r="E35" s="93">
        <v>157</v>
      </c>
      <c r="F35" s="93">
        <v>42</v>
      </c>
      <c r="G35" s="93"/>
      <c r="H35" s="93"/>
      <c r="I35" s="93"/>
      <c r="J35" s="93"/>
      <c r="K35" s="93"/>
      <c r="L35" s="93"/>
      <c r="M35" s="194">
        <f>SUM(E35:L35)</f>
        <v>199</v>
      </c>
    </row>
    <row r="36" spans="1:13" s="2" customFormat="1" ht="15">
      <c r="A36" s="428">
        <v>24</v>
      </c>
      <c r="B36" s="191"/>
      <c r="C36" s="192"/>
      <c r="D36" s="193" t="s">
        <v>544</v>
      </c>
      <c r="E36" s="93"/>
      <c r="F36" s="93"/>
      <c r="G36" s="93">
        <v>2908</v>
      </c>
      <c r="H36" s="93"/>
      <c r="I36" s="93"/>
      <c r="J36" s="93"/>
      <c r="K36" s="93"/>
      <c r="L36" s="93"/>
      <c r="M36" s="194">
        <f>SUM(E36:L36)</f>
        <v>2908</v>
      </c>
    </row>
    <row r="37" spans="1:13" s="2" customFormat="1" ht="15">
      <c r="A37" s="428">
        <v>25</v>
      </c>
      <c r="B37" s="191"/>
      <c r="C37" s="192"/>
      <c r="D37" s="193" t="s">
        <v>544</v>
      </c>
      <c r="E37" s="93">
        <v>3510</v>
      </c>
      <c r="F37" s="93"/>
      <c r="G37" s="93">
        <v>-3510</v>
      </c>
      <c r="H37" s="93"/>
      <c r="I37" s="93"/>
      <c r="J37" s="93"/>
      <c r="K37" s="93"/>
      <c r="L37" s="93"/>
      <c r="M37" s="194">
        <f>SUM(E37:L37)</f>
        <v>0</v>
      </c>
    </row>
    <row r="38" spans="1:13" s="27" customFormat="1" ht="15">
      <c r="A38" s="428">
        <v>26</v>
      </c>
      <c r="B38" s="195"/>
      <c r="C38" s="196"/>
      <c r="D38" s="197" t="s">
        <v>94</v>
      </c>
      <c r="E38" s="198">
        <f aca="true" t="shared" si="3" ref="E38:M38">SUM(E34:E37)</f>
        <v>115520</v>
      </c>
      <c r="F38" s="198">
        <f t="shared" si="3"/>
        <v>26799</v>
      </c>
      <c r="G38" s="198">
        <f t="shared" si="3"/>
        <v>56570</v>
      </c>
      <c r="H38" s="198">
        <f t="shared" si="3"/>
        <v>0</v>
      </c>
      <c r="I38" s="198">
        <f t="shared" si="3"/>
        <v>0</v>
      </c>
      <c r="J38" s="198">
        <f t="shared" si="3"/>
        <v>0</v>
      </c>
      <c r="K38" s="198">
        <f t="shared" si="3"/>
        <v>470</v>
      </c>
      <c r="L38" s="198">
        <f t="shared" si="3"/>
        <v>4687</v>
      </c>
      <c r="M38" s="199">
        <f t="shared" si="3"/>
        <v>204046</v>
      </c>
    </row>
    <row r="39" spans="1:13" s="112" customFormat="1" ht="21.75" customHeight="1">
      <c r="A39" s="428">
        <v>27</v>
      </c>
      <c r="B39" s="187"/>
      <c r="C39" s="116">
        <v>5</v>
      </c>
      <c r="D39" s="806" t="s">
        <v>97</v>
      </c>
      <c r="E39" s="806"/>
      <c r="F39" s="806"/>
      <c r="G39" s="92"/>
      <c r="H39" s="92"/>
      <c r="I39" s="92"/>
      <c r="J39" s="92"/>
      <c r="K39" s="92"/>
      <c r="L39" s="92"/>
      <c r="M39" s="118"/>
    </row>
    <row r="40" spans="1:13" ht="15">
      <c r="A40" s="428">
        <v>28</v>
      </c>
      <c r="B40" s="180"/>
      <c r="C40" s="188"/>
      <c r="D40" s="189" t="s">
        <v>94</v>
      </c>
      <c r="E40" s="91">
        <v>120779</v>
      </c>
      <c r="F40" s="91">
        <v>32022</v>
      </c>
      <c r="G40" s="91">
        <v>73967</v>
      </c>
      <c r="H40" s="91"/>
      <c r="I40" s="91"/>
      <c r="J40" s="91">
        <v>0</v>
      </c>
      <c r="K40" s="91">
        <v>106</v>
      </c>
      <c r="L40" s="91">
        <v>0</v>
      </c>
      <c r="M40" s="190">
        <f>SUM(E40:L40)</f>
        <v>226874</v>
      </c>
    </row>
    <row r="41" spans="1:13" s="2" customFormat="1" ht="15">
      <c r="A41" s="428">
        <v>29</v>
      </c>
      <c r="B41" s="191"/>
      <c r="C41" s="192"/>
      <c r="D41" s="193" t="s">
        <v>543</v>
      </c>
      <c r="E41" s="93">
        <v>159</v>
      </c>
      <c r="F41" s="93">
        <v>43</v>
      </c>
      <c r="G41" s="93"/>
      <c r="H41" s="93"/>
      <c r="I41" s="93"/>
      <c r="J41" s="93"/>
      <c r="K41" s="93"/>
      <c r="L41" s="93"/>
      <c r="M41" s="194">
        <f>SUM(E41:L41)</f>
        <v>202</v>
      </c>
    </row>
    <row r="42" spans="1:13" s="2" customFormat="1" ht="15">
      <c r="A42" s="428">
        <v>30</v>
      </c>
      <c r="B42" s="191"/>
      <c r="C42" s="192"/>
      <c r="D42" s="193" t="s">
        <v>544</v>
      </c>
      <c r="E42" s="93"/>
      <c r="F42" s="93"/>
      <c r="G42" s="93">
        <v>1495</v>
      </c>
      <c r="H42" s="93"/>
      <c r="I42" s="93"/>
      <c r="J42" s="93"/>
      <c r="K42" s="93"/>
      <c r="L42" s="93"/>
      <c r="M42" s="194">
        <f>SUM(E42:L42)</f>
        <v>1495</v>
      </c>
    </row>
    <row r="43" spans="1:13" s="2" customFormat="1" ht="15">
      <c r="A43" s="428">
        <v>31</v>
      </c>
      <c r="B43" s="191"/>
      <c r="C43" s="192"/>
      <c r="D43" s="193" t="s">
        <v>544</v>
      </c>
      <c r="E43" s="93"/>
      <c r="F43" s="93"/>
      <c r="G43" s="93">
        <v>-215</v>
      </c>
      <c r="H43" s="93"/>
      <c r="I43" s="93"/>
      <c r="J43" s="93"/>
      <c r="K43" s="93">
        <v>215</v>
      </c>
      <c r="L43" s="93"/>
      <c r="M43" s="194">
        <f>SUM(E43:L43)</f>
        <v>0</v>
      </c>
    </row>
    <row r="44" spans="1:13" s="27" customFormat="1" ht="15">
      <c r="A44" s="428">
        <v>32</v>
      </c>
      <c r="B44" s="195"/>
      <c r="C44" s="196"/>
      <c r="D44" s="197" t="s">
        <v>94</v>
      </c>
      <c r="E44" s="198">
        <f aca="true" t="shared" si="4" ref="E44:M44">SUM(E40:E43)</f>
        <v>120938</v>
      </c>
      <c r="F44" s="198">
        <f t="shared" si="4"/>
        <v>32065</v>
      </c>
      <c r="G44" s="198">
        <f t="shared" si="4"/>
        <v>75247</v>
      </c>
      <c r="H44" s="198">
        <f t="shared" si="4"/>
        <v>0</v>
      </c>
      <c r="I44" s="198">
        <f t="shared" si="4"/>
        <v>0</v>
      </c>
      <c r="J44" s="198">
        <f t="shared" si="4"/>
        <v>0</v>
      </c>
      <c r="K44" s="198">
        <f t="shared" si="4"/>
        <v>321</v>
      </c>
      <c r="L44" s="198">
        <f t="shared" si="4"/>
        <v>0</v>
      </c>
      <c r="M44" s="199">
        <f t="shared" si="4"/>
        <v>228571</v>
      </c>
    </row>
    <row r="45" spans="1:13" s="112" customFormat="1" ht="21.75" customHeight="1">
      <c r="A45" s="428">
        <v>33</v>
      </c>
      <c r="B45" s="187"/>
      <c r="C45" s="116">
        <v>6</v>
      </c>
      <c r="D45" s="806" t="s">
        <v>93</v>
      </c>
      <c r="E45" s="806"/>
      <c r="F45" s="806"/>
      <c r="G45" s="92"/>
      <c r="H45" s="92"/>
      <c r="I45" s="92"/>
      <c r="J45" s="92"/>
      <c r="K45" s="92"/>
      <c r="L45" s="92"/>
      <c r="M45" s="118"/>
    </row>
    <row r="46" spans="1:13" ht="15">
      <c r="A46" s="428">
        <v>34</v>
      </c>
      <c r="B46" s="180"/>
      <c r="C46" s="188"/>
      <c r="D46" s="189" t="s">
        <v>94</v>
      </c>
      <c r="E46" s="91">
        <v>60042</v>
      </c>
      <c r="F46" s="91">
        <v>15801</v>
      </c>
      <c r="G46" s="91">
        <v>27519</v>
      </c>
      <c r="H46" s="91"/>
      <c r="I46" s="91"/>
      <c r="J46" s="91">
        <v>0</v>
      </c>
      <c r="K46" s="91"/>
      <c r="L46" s="91">
        <v>0</v>
      </c>
      <c r="M46" s="190">
        <f>SUM(E46:L46)</f>
        <v>103362</v>
      </c>
    </row>
    <row r="47" spans="1:13" s="2" customFormat="1" ht="15">
      <c r="A47" s="428">
        <v>35</v>
      </c>
      <c r="B47" s="191"/>
      <c r="C47" s="192"/>
      <c r="D47" s="193" t="s">
        <v>543</v>
      </c>
      <c r="E47" s="93">
        <v>34</v>
      </c>
      <c r="F47" s="93">
        <v>10</v>
      </c>
      <c r="G47" s="93"/>
      <c r="H47" s="93"/>
      <c r="I47" s="93"/>
      <c r="J47" s="93"/>
      <c r="K47" s="93"/>
      <c r="L47" s="93"/>
      <c r="M47" s="194">
        <f>SUM(E47:L47)</f>
        <v>44</v>
      </c>
    </row>
    <row r="48" spans="1:13" s="203" customFormat="1" ht="21.75" customHeight="1">
      <c r="A48" s="446">
        <v>36</v>
      </c>
      <c r="B48" s="195"/>
      <c r="C48" s="196"/>
      <c r="D48" s="200" t="s">
        <v>94</v>
      </c>
      <c r="E48" s="278">
        <f aca="true" t="shared" si="5" ref="E48:M48">SUM(E46:E47)</f>
        <v>60076</v>
      </c>
      <c r="F48" s="278">
        <f t="shared" si="5"/>
        <v>15811</v>
      </c>
      <c r="G48" s="278">
        <f t="shared" si="5"/>
        <v>27519</v>
      </c>
      <c r="H48" s="278">
        <f t="shared" si="5"/>
        <v>0</v>
      </c>
      <c r="I48" s="278">
        <f t="shared" si="5"/>
        <v>0</v>
      </c>
      <c r="J48" s="278">
        <f t="shared" si="5"/>
        <v>0</v>
      </c>
      <c r="K48" s="278">
        <f t="shared" si="5"/>
        <v>0</v>
      </c>
      <c r="L48" s="278">
        <f t="shared" si="5"/>
        <v>0</v>
      </c>
      <c r="M48" s="279">
        <f t="shared" si="5"/>
        <v>103406</v>
      </c>
    </row>
    <row r="49" spans="1:13" s="206" customFormat="1" ht="15">
      <c r="A49" s="428">
        <v>37</v>
      </c>
      <c r="B49" s="204"/>
      <c r="C49" s="109"/>
      <c r="D49" s="109" t="s">
        <v>906</v>
      </c>
      <c r="E49" s="124"/>
      <c r="F49" s="124"/>
      <c r="G49" s="124"/>
      <c r="H49" s="124"/>
      <c r="I49" s="124"/>
      <c r="J49" s="124"/>
      <c r="K49" s="124"/>
      <c r="L49" s="124"/>
      <c r="M49" s="205"/>
    </row>
    <row r="50" spans="1:13" s="206" customFormat="1" ht="15">
      <c r="A50" s="428">
        <v>38</v>
      </c>
      <c r="B50" s="204"/>
      <c r="C50" s="207"/>
      <c r="D50" s="208" t="s">
        <v>94</v>
      </c>
      <c r="E50" s="209">
        <f aca="true" t="shared" si="6" ref="E50:M50">SUM(E46,E40,E34,E27,E21,E15)</f>
        <v>654192</v>
      </c>
      <c r="F50" s="209">
        <f t="shared" si="6"/>
        <v>163778</v>
      </c>
      <c r="G50" s="209">
        <f t="shared" si="6"/>
        <v>330232</v>
      </c>
      <c r="H50" s="209">
        <f t="shared" si="6"/>
        <v>0</v>
      </c>
      <c r="I50" s="209">
        <f t="shared" si="6"/>
        <v>0</v>
      </c>
      <c r="J50" s="209">
        <f t="shared" si="6"/>
        <v>0</v>
      </c>
      <c r="K50" s="209">
        <f t="shared" si="6"/>
        <v>1889</v>
      </c>
      <c r="L50" s="209">
        <f t="shared" si="6"/>
        <v>4687</v>
      </c>
      <c r="M50" s="210">
        <f t="shared" si="6"/>
        <v>1154778</v>
      </c>
    </row>
    <row r="51" spans="1:13" s="206" customFormat="1" ht="15">
      <c r="A51" s="428">
        <v>39</v>
      </c>
      <c r="B51" s="204"/>
      <c r="C51" s="207"/>
      <c r="D51" s="444" t="s">
        <v>585</v>
      </c>
      <c r="E51" s="207">
        <f>SUM(E47:E47,E41:E41,E35:E35,E28:E29,E22:E22,E16:E16)+E42+E36+E23+E43+E24+E30+E37+E17+E31+E18</f>
        <v>7509</v>
      </c>
      <c r="F51" s="207">
        <f aca="true" t="shared" si="7" ref="F51:M51">SUM(F47:F47,F41:F41,F35:F35,F28:F29,F22:F22,F16:F16)+F42+F36+F23+F43+F24+F30+F37+F17+F31+F18</f>
        <v>6311</v>
      </c>
      <c r="G51" s="207">
        <f t="shared" si="7"/>
        <v>-1788</v>
      </c>
      <c r="H51" s="207">
        <f t="shared" si="7"/>
        <v>0</v>
      </c>
      <c r="I51" s="207">
        <f t="shared" si="7"/>
        <v>0</v>
      </c>
      <c r="J51" s="207">
        <f t="shared" si="7"/>
        <v>0</v>
      </c>
      <c r="K51" s="207">
        <f t="shared" si="7"/>
        <v>1115</v>
      </c>
      <c r="L51" s="207">
        <f t="shared" si="7"/>
        <v>0</v>
      </c>
      <c r="M51" s="220">
        <f t="shared" si="7"/>
        <v>13147</v>
      </c>
    </row>
    <row r="52" spans="1:13" s="206" customFormat="1" ht="15">
      <c r="A52" s="428">
        <v>40</v>
      </c>
      <c r="B52" s="204"/>
      <c r="C52" s="212"/>
      <c r="D52" s="213" t="s">
        <v>94</v>
      </c>
      <c r="E52" s="214">
        <f aca="true" t="shared" si="8" ref="E52:M52">SUM(E50:E51)</f>
        <v>661701</v>
      </c>
      <c r="F52" s="214">
        <f t="shared" si="8"/>
        <v>170089</v>
      </c>
      <c r="G52" s="214">
        <f t="shared" si="8"/>
        <v>328444</v>
      </c>
      <c r="H52" s="214">
        <f t="shared" si="8"/>
        <v>0</v>
      </c>
      <c r="I52" s="214">
        <f t="shared" si="8"/>
        <v>0</v>
      </c>
      <c r="J52" s="214">
        <f t="shared" si="8"/>
        <v>0</v>
      </c>
      <c r="K52" s="214">
        <f t="shared" si="8"/>
        <v>3004</v>
      </c>
      <c r="L52" s="214">
        <f t="shared" si="8"/>
        <v>4687</v>
      </c>
      <c r="M52" s="215">
        <f t="shared" si="8"/>
        <v>1167925</v>
      </c>
    </row>
    <row r="53" spans="1:13" s="112" customFormat="1" ht="21.75" customHeight="1">
      <c r="A53" s="428">
        <v>41</v>
      </c>
      <c r="B53" s="187"/>
      <c r="C53" s="116">
        <v>7</v>
      </c>
      <c r="D53" s="117" t="s">
        <v>32</v>
      </c>
      <c r="E53" s="92"/>
      <c r="F53" s="92"/>
      <c r="G53" s="92"/>
      <c r="H53" s="92"/>
      <c r="I53" s="92"/>
      <c r="J53" s="92"/>
      <c r="K53" s="92"/>
      <c r="L53" s="92"/>
      <c r="M53" s="118"/>
    </row>
    <row r="54" spans="1:13" s="112" customFormat="1" ht="15">
      <c r="A54" s="428">
        <v>42</v>
      </c>
      <c r="B54" s="187"/>
      <c r="C54" s="116"/>
      <c r="D54" s="117" t="s">
        <v>94</v>
      </c>
      <c r="E54" s="92">
        <v>101800</v>
      </c>
      <c r="F54" s="92">
        <v>27748</v>
      </c>
      <c r="G54" s="92">
        <v>60977</v>
      </c>
      <c r="H54" s="92"/>
      <c r="I54" s="92">
        <v>683</v>
      </c>
      <c r="J54" s="92">
        <v>0</v>
      </c>
      <c r="K54" s="92"/>
      <c r="L54" s="92"/>
      <c r="M54" s="118">
        <f>SUM(E54:L54)</f>
        <v>191208</v>
      </c>
    </row>
    <row r="55" spans="1:13" s="2" customFormat="1" ht="15">
      <c r="A55" s="428">
        <v>43</v>
      </c>
      <c r="B55" s="191"/>
      <c r="C55" s="192"/>
      <c r="D55" s="193" t="s">
        <v>543</v>
      </c>
      <c r="E55" s="93">
        <v>146</v>
      </c>
      <c r="F55" s="93">
        <v>39</v>
      </c>
      <c r="G55" s="93"/>
      <c r="H55" s="93"/>
      <c r="I55" s="93"/>
      <c r="J55" s="93"/>
      <c r="K55" s="93"/>
      <c r="L55" s="93"/>
      <c r="M55" s="194">
        <f>SUM(E55:L55)</f>
        <v>185</v>
      </c>
    </row>
    <row r="56" spans="1:13" s="2" customFormat="1" ht="15">
      <c r="A56" s="428">
        <v>44</v>
      </c>
      <c r="B56" s="191"/>
      <c r="C56" s="192"/>
      <c r="D56" s="193" t="s">
        <v>544</v>
      </c>
      <c r="E56" s="93"/>
      <c r="F56" s="93"/>
      <c r="G56" s="93">
        <v>1138</v>
      </c>
      <c r="H56" s="93"/>
      <c r="I56" s="93"/>
      <c r="J56" s="93"/>
      <c r="K56" s="93"/>
      <c r="L56" s="93"/>
      <c r="M56" s="194">
        <f>SUM(E56:L56)</f>
        <v>1138</v>
      </c>
    </row>
    <row r="57" spans="1:13" s="123" customFormat="1" ht="15">
      <c r="A57" s="428">
        <v>45</v>
      </c>
      <c r="B57" s="216"/>
      <c r="C57" s="121"/>
      <c r="D57" s="122" t="s">
        <v>94</v>
      </c>
      <c r="E57" s="110">
        <f aca="true" t="shared" si="9" ref="E57:M57">SUM(E54:E56)</f>
        <v>101946</v>
      </c>
      <c r="F57" s="110">
        <f t="shared" si="9"/>
        <v>27787</v>
      </c>
      <c r="G57" s="110">
        <f t="shared" si="9"/>
        <v>62115</v>
      </c>
      <c r="H57" s="110">
        <f t="shared" si="9"/>
        <v>0</v>
      </c>
      <c r="I57" s="110">
        <f t="shared" si="9"/>
        <v>683</v>
      </c>
      <c r="J57" s="110">
        <f t="shared" si="9"/>
        <v>0</v>
      </c>
      <c r="K57" s="110">
        <f t="shared" si="9"/>
        <v>0</v>
      </c>
      <c r="L57" s="110">
        <f t="shared" si="9"/>
        <v>0</v>
      </c>
      <c r="M57" s="176">
        <f t="shared" si="9"/>
        <v>192531</v>
      </c>
    </row>
    <row r="58" spans="1:13" s="112" customFormat="1" ht="21.75" customHeight="1">
      <c r="A58" s="428">
        <v>46</v>
      </c>
      <c r="B58" s="187"/>
      <c r="C58" s="116">
        <v>8</v>
      </c>
      <c r="D58" s="117" t="s">
        <v>782</v>
      </c>
      <c r="E58" s="92"/>
      <c r="F58" s="92"/>
      <c r="G58" s="92"/>
      <c r="H58" s="92"/>
      <c r="I58" s="92"/>
      <c r="J58" s="92"/>
      <c r="K58" s="92"/>
      <c r="L58" s="92"/>
      <c r="M58" s="118"/>
    </row>
    <row r="59" spans="1:13" s="112" customFormat="1" ht="15">
      <c r="A59" s="428">
        <v>47</v>
      </c>
      <c r="B59" s="187"/>
      <c r="C59" s="116"/>
      <c r="D59" s="117" t="s">
        <v>94</v>
      </c>
      <c r="E59" s="92">
        <v>126582</v>
      </c>
      <c r="F59" s="92">
        <v>35737</v>
      </c>
      <c r="G59" s="92">
        <v>75211</v>
      </c>
      <c r="H59" s="92"/>
      <c r="I59" s="92">
        <v>469</v>
      </c>
      <c r="J59" s="92">
        <v>0</v>
      </c>
      <c r="K59" s="92"/>
      <c r="L59" s="92">
        <v>2200</v>
      </c>
      <c r="M59" s="118">
        <f>SUM(E59:L59)</f>
        <v>240199</v>
      </c>
    </row>
    <row r="60" spans="1:13" s="2" customFormat="1" ht="15">
      <c r="A60" s="428">
        <v>48</v>
      </c>
      <c r="B60" s="191"/>
      <c r="C60" s="192"/>
      <c r="D60" s="193" t="s">
        <v>543</v>
      </c>
      <c r="E60" s="93">
        <v>190</v>
      </c>
      <c r="F60" s="93">
        <v>51</v>
      </c>
      <c r="G60" s="93"/>
      <c r="H60" s="93"/>
      <c r="I60" s="93"/>
      <c r="J60" s="93"/>
      <c r="K60" s="93"/>
      <c r="L60" s="93"/>
      <c r="M60" s="194">
        <f>SUM(E60:L60)</f>
        <v>241</v>
      </c>
    </row>
    <row r="61" spans="1:13" s="2" customFormat="1" ht="15">
      <c r="A61" s="428">
        <v>49</v>
      </c>
      <c r="B61" s="191"/>
      <c r="C61" s="192"/>
      <c r="D61" s="193" t="s">
        <v>544</v>
      </c>
      <c r="E61" s="93"/>
      <c r="F61" s="93"/>
      <c r="G61" s="93">
        <v>-1000</v>
      </c>
      <c r="H61" s="93"/>
      <c r="I61" s="93"/>
      <c r="J61" s="93"/>
      <c r="K61" s="93"/>
      <c r="L61" s="93"/>
      <c r="M61" s="194">
        <f>SUM(E61:L61)</f>
        <v>-1000</v>
      </c>
    </row>
    <row r="62" spans="1:13" s="2" customFormat="1" ht="15">
      <c r="A62" s="428">
        <v>50</v>
      </c>
      <c r="B62" s="191"/>
      <c r="C62" s="192"/>
      <c r="D62" s="193" t="s">
        <v>544</v>
      </c>
      <c r="E62" s="93"/>
      <c r="F62" s="93">
        <v>-500</v>
      </c>
      <c r="G62" s="93">
        <v>500</v>
      </c>
      <c r="H62" s="93"/>
      <c r="I62" s="93"/>
      <c r="J62" s="93"/>
      <c r="K62" s="93"/>
      <c r="L62" s="93"/>
      <c r="M62" s="194">
        <f>SUM(E62:L62)</f>
        <v>0</v>
      </c>
    </row>
    <row r="63" spans="1:13" s="123" customFormat="1" ht="15">
      <c r="A63" s="428">
        <v>51</v>
      </c>
      <c r="B63" s="216"/>
      <c r="C63" s="121"/>
      <c r="D63" s="122" t="s">
        <v>94</v>
      </c>
      <c r="E63" s="110">
        <f aca="true" t="shared" si="10" ref="E63:M63">SUM(E59:E62)</f>
        <v>126772</v>
      </c>
      <c r="F63" s="110">
        <f t="shared" si="10"/>
        <v>35288</v>
      </c>
      <c r="G63" s="110">
        <f t="shared" si="10"/>
        <v>74711</v>
      </c>
      <c r="H63" s="110">
        <f t="shared" si="10"/>
        <v>0</v>
      </c>
      <c r="I63" s="110">
        <f t="shared" si="10"/>
        <v>469</v>
      </c>
      <c r="J63" s="110">
        <f t="shared" si="10"/>
        <v>0</v>
      </c>
      <c r="K63" s="110">
        <f t="shared" si="10"/>
        <v>0</v>
      </c>
      <c r="L63" s="110">
        <f t="shared" si="10"/>
        <v>2200</v>
      </c>
      <c r="M63" s="176">
        <f t="shared" si="10"/>
        <v>239440</v>
      </c>
    </row>
    <row r="64" spans="1:13" s="112" customFormat="1" ht="21.75" customHeight="1">
      <c r="A64" s="428">
        <v>52</v>
      </c>
      <c r="B64" s="187"/>
      <c r="C64" s="116">
        <v>9</v>
      </c>
      <c r="D64" s="117" t="s">
        <v>804</v>
      </c>
      <c r="E64" s="92"/>
      <c r="F64" s="92"/>
      <c r="G64" s="92"/>
      <c r="H64" s="92"/>
      <c r="I64" s="92"/>
      <c r="J64" s="92"/>
      <c r="K64" s="92"/>
      <c r="L64" s="92"/>
      <c r="M64" s="118"/>
    </row>
    <row r="65" spans="1:13" s="112" customFormat="1" ht="15">
      <c r="A65" s="428">
        <v>53</v>
      </c>
      <c r="B65" s="187"/>
      <c r="C65" s="116"/>
      <c r="D65" s="117" t="s">
        <v>94</v>
      </c>
      <c r="E65" s="92">
        <v>155221</v>
      </c>
      <c r="F65" s="92">
        <v>40299</v>
      </c>
      <c r="G65" s="92">
        <v>99647</v>
      </c>
      <c r="H65" s="92"/>
      <c r="I65" s="92">
        <v>415</v>
      </c>
      <c r="J65" s="92">
        <v>0</v>
      </c>
      <c r="K65" s="92">
        <v>825</v>
      </c>
      <c r="L65" s="92"/>
      <c r="M65" s="118">
        <f>SUM(E65:L65)</f>
        <v>296407</v>
      </c>
    </row>
    <row r="66" spans="1:13" s="113" customFormat="1" ht="15">
      <c r="A66" s="428">
        <v>54</v>
      </c>
      <c r="B66" s="129"/>
      <c r="C66" s="114"/>
      <c r="D66" s="193" t="s">
        <v>543</v>
      </c>
      <c r="E66" s="94">
        <v>255</v>
      </c>
      <c r="F66" s="94">
        <v>69</v>
      </c>
      <c r="G66" s="94"/>
      <c r="H66" s="94"/>
      <c r="I66" s="94"/>
      <c r="J66" s="94"/>
      <c r="K66" s="94"/>
      <c r="L66" s="94"/>
      <c r="M66" s="119">
        <f>SUM(E66:L66)</f>
        <v>324</v>
      </c>
    </row>
    <row r="67" spans="1:13" s="123" customFormat="1" ht="15">
      <c r="A67" s="428">
        <v>55</v>
      </c>
      <c r="B67" s="216"/>
      <c r="C67" s="121"/>
      <c r="D67" s="122" t="s">
        <v>94</v>
      </c>
      <c r="E67" s="110">
        <f aca="true" t="shared" si="11" ref="E67:M67">SUM(E65:E66)</f>
        <v>155476</v>
      </c>
      <c r="F67" s="110">
        <f t="shared" si="11"/>
        <v>40368</v>
      </c>
      <c r="G67" s="110">
        <f t="shared" si="11"/>
        <v>99647</v>
      </c>
      <c r="H67" s="110">
        <f t="shared" si="11"/>
        <v>0</v>
      </c>
      <c r="I67" s="110">
        <f t="shared" si="11"/>
        <v>415</v>
      </c>
      <c r="J67" s="110">
        <f t="shared" si="11"/>
        <v>0</v>
      </c>
      <c r="K67" s="110">
        <f t="shared" si="11"/>
        <v>825</v>
      </c>
      <c r="L67" s="110">
        <f t="shared" si="11"/>
        <v>0</v>
      </c>
      <c r="M67" s="176">
        <f t="shared" si="11"/>
        <v>296731</v>
      </c>
    </row>
    <row r="68" spans="1:13" s="112" customFormat="1" ht="22.5" customHeight="1">
      <c r="A68" s="428">
        <v>56</v>
      </c>
      <c r="B68" s="187"/>
      <c r="C68" s="116">
        <v>10</v>
      </c>
      <c r="D68" s="117" t="s">
        <v>807</v>
      </c>
      <c r="E68" s="92"/>
      <c r="F68" s="92"/>
      <c r="G68" s="92"/>
      <c r="H68" s="92"/>
      <c r="I68" s="92"/>
      <c r="J68" s="92"/>
      <c r="K68" s="92"/>
      <c r="L68" s="92"/>
      <c r="M68" s="118"/>
    </row>
    <row r="69" spans="1:13" s="112" customFormat="1" ht="15">
      <c r="A69" s="428">
        <v>57</v>
      </c>
      <c r="B69" s="187"/>
      <c r="C69" s="116"/>
      <c r="D69" s="117" t="s">
        <v>94</v>
      </c>
      <c r="E69" s="92">
        <v>180448</v>
      </c>
      <c r="F69" s="92">
        <v>47597</v>
      </c>
      <c r="G69" s="92">
        <v>120478</v>
      </c>
      <c r="H69" s="92"/>
      <c r="I69" s="92">
        <v>1099</v>
      </c>
      <c r="J69" s="92">
        <v>0</v>
      </c>
      <c r="K69" s="92">
        <v>276</v>
      </c>
      <c r="L69" s="92">
        <v>7800</v>
      </c>
      <c r="M69" s="118">
        <f>SUM(E69:L69)</f>
        <v>357698</v>
      </c>
    </row>
    <row r="70" spans="1:13" s="113" customFormat="1" ht="15">
      <c r="A70" s="428">
        <v>58</v>
      </c>
      <c r="B70" s="129"/>
      <c r="C70" s="114"/>
      <c r="D70" s="193" t="s">
        <v>543</v>
      </c>
      <c r="E70" s="94">
        <v>273</v>
      </c>
      <c r="F70" s="94">
        <v>74</v>
      </c>
      <c r="G70" s="94"/>
      <c r="H70" s="94"/>
      <c r="I70" s="94"/>
      <c r="J70" s="94"/>
      <c r="K70" s="94"/>
      <c r="L70" s="94"/>
      <c r="M70" s="119">
        <f>SUM(E70:L70)</f>
        <v>347</v>
      </c>
    </row>
    <row r="71" spans="1:14" s="113" customFormat="1" ht="15">
      <c r="A71" s="428">
        <v>59</v>
      </c>
      <c r="B71" s="129"/>
      <c r="C71" s="114"/>
      <c r="D71" s="193" t="s">
        <v>544</v>
      </c>
      <c r="E71" s="94"/>
      <c r="F71" s="94"/>
      <c r="G71" s="94">
        <v>-1200</v>
      </c>
      <c r="H71" s="94"/>
      <c r="I71" s="94"/>
      <c r="J71" s="94"/>
      <c r="K71" s="94"/>
      <c r="L71" s="94"/>
      <c r="M71" s="119">
        <f>SUM(E71:L71)</f>
        <v>-1200</v>
      </c>
      <c r="N71" s="113">
        <f>E71+F71+G71+L71</f>
        <v>-1200</v>
      </c>
    </row>
    <row r="72" spans="1:13" s="123" customFormat="1" ht="15">
      <c r="A72" s="428">
        <v>60</v>
      </c>
      <c r="B72" s="216"/>
      <c r="C72" s="121"/>
      <c r="D72" s="122" t="s">
        <v>94</v>
      </c>
      <c r="E72" s="110">
        <f aca="true" t="shared" si="12" ref="E72:M72">SUM(E69:E71)</f>
        <v>180721</v>
      </c>
      <c r="F72" s="110">
        <f t="shared" si="12"/>
        <v>47671</v>
      </c>
      <c r="G72" s="110">
        <f t="shared" si="12"/>
        <v>119278</v>
      </c>
      <c r="H72" s="110">
        <f t="shared" si="12"/>
        <v>0</v>
      </c>
      <c r="I72" s="110">
        <f t="shared" si="12"/>
        <v>1099</v>
      </c>
      <c r="J72" s="110">
        <f t="shared" si="12"/>
        <v>0</v>
      </c>
      <c r="K72" s="110">
        <f t="shared" si="12"/>
        <v>276</v>
      </c>
      <c r="L72" s="110">
        <f t="shared" si="12"/>
        <v>7800</v>
      </c>
      <c r="M72" s="176">
        <f t="shared" si="12"/>
        <v>356845</v>
      </c>
    </row>
    <row r="73" spans="1:13" s="112" customFormat="1" ht="22.5" customHeight="1">
      <c r="A73" s="428">
        <v>61</v>
      </c>
      <c r="B73" s="187"/>
      <c r="C73" s="116">
        <v>11</v>
      </c>
      <c r="D73" s="117" t="s">
        <v>9</v>
      </c>
      <c r="E73" s="92"/>
      <c r="F73" s="92"/>
      <c r="G73" s="92"/>
      <c r="H73" s="92"/>
      <c r="I73" s="92"/>
      <c r="J73" s="92"/>
      <c r="K73" s="92"/>
      <c r="L73" s="92"/>
      <c r="M73" s="118"/>
    </row>
    <row r="74" spans="1:13" s="112" customFormat="1" ht="15">
      <c r="A74" s="428">
        <v>62</v>
      </c>
      <c r="B74" s="187"/>
      <c r="C74" s="116"/>
      <c r="D74" s="117" t="s">
        <v>94</v>
      </c>
      <c r="E74" s="92">
        <v>167370</v>
      </c>
      <c r="F74" s="92">
        <v>43351</v>
      </c>
      <c r="G74" s="92">
        <v>99845</v>
      </c>
      <c r="H74" s="92"/>
      <c r="I74" s="92">
        <v>907</v>
      </c>
      <c r="J74" s="92">
        <v>0</v>
      </c>
      <c r="K74" s="92">
        <v>70</v>
      </c>
      <c r="L74" s="92">
        <v>2456</v>
      </c>
      <c r="M74" s="118">
        <f>SUM(E74:L74)</f>
        <v>313999</v>
      </c>
    </row>
    <row r="75" spans="1:13" s="113" customFormat="1" ht="15">
      <c r="A75" s="428">
        <v>63</v>
      </c>
      <c r="B75" s="129"/>
      <c r="C75" s="114"/>
      <c r="D75" s="193" t="s">
        <v>543</v>
      </c>
      <c r="E75" s="94">
        <v>243</v>
      </c>
      <c r="F75" s="94">
        <v>65</v>
      </c>
      <c r="G75" s="94"/>
      <c r="H75" s="94"/>
      <c r="I75" s="94"/>
      <c r="J75" s="94"/>
      <c r="K75" s="94"/>
      <c r="L75" s="94"/>
      <c r="M75" s="119">
        <f>SUM(E75:L75)</f>
        <v>308</v>
      </c>
    </row>
    <row r="76" spans="1:14" s="113" customFormat="1" ht="15">
      <c r="A76" s="428">
        <v>64</v>
      </c>
      <c r="B76" s="129"/>
      <c r="C76" s="114"/>
      <c r="D76" s="193" t="s">
        <v>544</v>
      </c>
      <c r="E76" s="94">
        <v>60</v>
      </c>
      <c r="F76" s="94">
        <v>-60</v>
      </c>
      <c r="G76" s="94"/>
      <c r="H76" s="94"/>
      <c r="I76" s="94"/>
      <c r="J76" s="94"/>
      <c r="K76" s="94"/>
      <c r="L76" s="94"/>
      <c r="M76" s="119">
        <f>SUM(E76:L76)</f>
        <v>0</v>
      </c>
      <c r="N76" s="113">
        <f>E76+F76+G76+L76</f>
        <v>0</v>
      </c>
    </row>
    <row r="77" spans="1:13" s="123" customFormat="1" ht="15">
      <c r="A77" s="428">
        <v>65</v>
      </c>
      <c r="B77" s="216"/>
      <c r="C77" s="121"/>
      <c r="D77" s="122" t="s">
        <v>94</v>
      </c>
      <c r="E77" s="110">
        <f aca="true" t="shared" si="13" ref="E77:M77">SUM(E74:E76)</f>
        <v>167673</v>
      </c>
      <c r="F77" s="110">
        <f t="shared" si="13"/>
        <v>43356</v>
      </c>
      <c r="G77" s="110">
        <f t="shared" si="13"/>
        <v>99845</v>
      </c>
      <c r="H77" s="110">
        <f t="shared" si="13"/>
        <v>0</v>
      </c>
      <c r="I77" s="110">
        <f t="shared" si="13"/>
        <v>907</v>
      </c>
      <c r="J77" s="110">
        <f t="shared" si="13"/>
        <v>0</v>
      </c>
      <c r="K77" s="110">
        <f t="shared" si="13"/>
        <v>70</v>
      </c>
      <c r="L77" s="110">
        <f t="shared" si="13"/>
        <v>2456</v>
      </c>
      <c r="M77" s="176">
        <f t="shared" si="13"/>
        <v>314307</v>
      </c>
    </row>
    <row r="78" spans="1:13" s="277" customFormat="1" ht="22.5" customHeight="1">
      <c r="A78" s="428">
        <v>66</v>
      </c>
      <c r="B78" s="272"/>
      <c r="C78" s="273"/>
      <c r="D78" s="274" t="s">
        <v>15</v>
      </c>
      <c r="E78" s="275"/>
      <c r="F78" s="275"/>
      <c r="G78" s="275"/>
      <c r="H78" s="275"/>
      <c r="I78" s="275"/>
      <c r="J78" s="275"/>
      <c r="K78" s="275"/>
      <c r="L78" s="275"/>
      <c r="M78" s="276"/>
    </row>
    <row r="79" spans="1:13" s="277" customFormat="1" ht="14.25">
      <c r="A79" s="428">
        <v>67</v>
      </c>
      <c r="B79" s="272"/>
      <c r="C79" s="273"/>
      <c r="D79" s="274" t="s">
        <v>94</v>
      </c>
      <c r="E79" s="275">
        <v>20354</v>
      </c>
      <c r="F79" s="275">
        <v>4466</v>
      </c>
      <c r="G79" s="275">
        <v>5112</v>
      </c>
      <c r="H79" s="275"/>
      <c r="I79" s="275"/>
      <c r="J79" s="275">
        <v>0</v>
      </c>
      <c r="K79" s="275"/>
      <c r="L79" s="275"/>
      <c r="M79" s="276">
        <f>SUM(E79:L79)</f>
        <v>29932</v>
      </c>
    </row>
    <row r="80" spans="1:13" s="277" customFormat="1" ht="14.25">
      <c r="A80" s="428">
        <v>68</v>
      </c>
      <c r="B80" s="272"/>
      <c r="C80" s="273"/>
      <c r="D80" s="456" t="s">
        <v>95</v>
      </c>
      <c r="E80" s="275">
        <v>36</v>
      </c>
      <c r="F80" s="275">
        <v>10</v>
      </c>
      <c r="G80" s="275"/>
      <c r="H80" s="275"/>
      <c r="I80" s="275"/>
      <c r="J80" s="275"/>
      <c r="K80" s="275"/>
      <c r="L80" s="275"/>
      <c r="M80" s="276">
        <f>SUM(E80:L80)</f>
        <v>46</v>
      </c>
    </row>
    <row r="81" spans="1:13" s="133" customFormat="1" ht="15">
      <c r="A81" s="428">
        <v>69</v>
      </c>
      <c r="B81" s="130"/>
      <c r="C81" s="131"/>
      <c r="D81" s="132" t="s">
        <v>94</v>
      </c>
      <c r="E81" s="111">
        <f aca="true" t="shared" si="14" ref="E81:M81">SUM(E79:E80)</f>
        <v>20390</v>
      </c>
      <c r="F81" s="111">
        <f t="shared" si="14"/>
        <v>4476</v>
      </c>
      <c r="G81" s="111">
        <f t="shared" si="14"/>
        <v>5112</v>
      </c>
      <c r="H81" s="111">
        <f t="shared" si="14"/>
        <v>0</v>
      </c>
      <c r="I81" s="111">
        <f t="shared" si="14"/>
        <v>0</v>
      </c>
      <c r="J81" s="111">
        <f t="shared" si="14"/>
        <v>0</v>
      </c>
      <c r="K81" s="111">
        <f t="shared" si="14"/>
        <v>0</v>
      </c>
      <c r="L81" s="111">
        <f t="shared" si="14"/>
        <v>0</v>
      </c>
      <c r="M81" s="134">
        <f t="shared" si="14"/>
        <v>29978</v>
      </c>
    </row>
    <row r="82" spans="1:13" s="112" customFormat="1" ht="22.5" customHeight="1">
      <c r="A82" s="428">
        <v>70</v>
      </c>
      <c r="B82" s="187"/>
      <c r="C82" s="116">
        <v>12</v>
      </c>
      <c r="D82" s="117" t="s">
        <v>33</v>
      </c>
      <c r="E82" s="92"/>
      <c r="F82" s="92"/>
      <c r="G82" s="92"/>
      <c r="H82" s="92"/>
      <c r="I82" s="92"/>
      <c r="J82" s="92"/>
      <c r="K82" s="92"/>
      <c r="L82" s="92"/>
      <c r="M82" s="118"/>
    </row>
    <row r="83" spans="1:13" s="112" customFormat="1" ht="15">
      <c r="A83" s="428">
        <v>71</v>
      </c>
      <c r="B83" s="187"/>
      <c r="C83" s="116"/>
      <c r="D83" s="117" t="s">
        <v>94</v>
      </c>
      <c r="E83" s="92">
        <v>194774</v>
      </c>
      <c r="F83" s="92">
        <v>48766</v>
      </c>
      <c r="G83" s="92">
        <v>73315</v>
      </c>
      <c r="H83" s="92"/>
      <c r="I83" s="92">
        <v>1647</v>
      </c>
      <c r="J83" s="92">
        <v>0</v>
      </c>
      <c r="K83" s="92">
        <v>2441</v>
      </c>
      <c r="L83" s="92"/>
      <c r="M83" s="118">
        <f aca="true" t="shared" si="15" ref="M83:M88">SUM(E83:L83)</f>
        <v>320943</v>
      </c>
    </row>
    <row r="84" spans="1:13" s="113" customFormat="1" ht="15">
      <c r="A84" s="428">
        <v>72</v>
      </c>
      <c r="B84" s="129"/>
      <c r="C84" s="114"/>
      <c r="D84" s="193" t="s">
        <v>543</v>
      </c>
      <c r="E84" s="94">
        <v>246</v>
      </c>
      <c r="F84" s="94">
        <v>66</v>
      </c>
      <c r="G84" s="94"/>
      <c r="H84" s="94"/>
      <c r="I84" s="94"/>
      <c r="J84" s="94"/>
      <c r="K84" s="94"/>
      <c r="L84" s="94"/>
      <c r="M84" s="119">
        <f t="shared" si="15"/>
        <v>312</v>
      </c>
    </row>
    <row r="85" spans="1:13" s="113" customFormat="1" ht="15">
      <c r="A85" s="428">
        <v>73</v>
      </c>
      <c r="B85" s="129"/>
      <c r="C85" s="114"/>
      <c r="D85" s="193" t="s">
        <v>544</v>
      </c>
      <c r="E85" s="94"/>
      <c r="F85" s="94"/>
      <c r="G85" s="94">
        <v>175</v>
      </c>
      <c r="H85" s="94"/>
      <c r="I85" s="94"/>
      <c r="J85" s="94"/>
      <c r="K85" s="94"/>
      <c r="L85" s="94"/>
      <c r="M85" s="119">
        <f t="shared" si="15"/>
        <v>175</v>
      </c>
    </row>
    <row r="86" spans="1:13" s="113" customFormat="1" ht="15">
      <c r="A86" s="428">
        <v>74</v>
      </c>
      <c r="B86" s="129"/>
      <c r="C86" s="114"/>
      <c r="D86" s="193" t="s">
        <v>544</v>
      </c>
      <c r="E86" s="94"/>
      <c r="F86" s="94"/>
      <c r="G86" s="94">
        <v>-304</v>
      </c>
      <c r="H86" s="94"/>
      <c r="I86" s="94">
        <v>-951</v>
      </c>
      <c r="J86" s="94"/>
      <c r="K86" s="94"/>
      <c r="L86" s="94"/>
      <c r="M86" s="119">
        <f t="shared" si="15"/>
        <v>-1255</v>
      </c>
    </row>
    <row r="87" spans="1:13" s="113" customFormat="1" ht="15">
      <c r="A87" s="428">
        <v>75</v>
      </c>
      <c r="B87" s="129"/>
      <c r="C87" s="114"/>
      <c r="D87" s="193" t="s">
        <v>544</v>
      </c>
      <c r="E87" s="94">
        <v>-9826</v>
      </c>
      <c r="F87" s="94"/>
      <c r="G87" s="94">
        <v>9826</v>
      </c>
      <c r="H87" s="94"/>
      <c r="I87" s="94"/>
      <c r="J87" s="94"/>
      <c r="K87" s="94"/>
      <c r="L87" s="94"/>
      <c r="M87" s="119">
        <f t="shared" si="15"/>
        <v>0</v>
      </c>
    </row>
    <row r="88" spans="1:13" s="113" customFormat="1" ht="15">
      <c r="A88" s="428">
        <v>76</v>
      </c>
      <c r="B88" s="129"/>
      <c r="C88" s="114"/>
      <c r="D88" s="193" t="s">
        <v>544</v>
      </c>
      <c r="E88" s="94"/>
      <c r="F88" s="94"/>
      <c r="G88" s="94">
        <v>-47</v>
      </c>
      <c r="H88" s="94"/>
      <c r="I88" s="94">
        <v>-9</v>
      </c>
      <c r="J88" s="94"/>
      <c r="K88" s="94">
        <v>56</v>
      </c>
      <c r="L88" s="94"/>
      <c r="M88" s="119">
        <f t="shared" si="15"/>
        <v>0</v>
      </c>
    </row>
    <row r="89" spans="1:13" s="123" customFormat="1" ht="15">
      <c r="A89" s="428">
        <v>77</v>
      </c>
      <c r="B89" s="216"/>
      <c r="C89" s="121"/>
      <c r="D89" s="122" t="s">
        <v>94</v>
      </c>
      <c r="E89" s="110">
        <f aca="true" t="shared" si="16" ref="E89:M89">SUM(E83:E88)</f>
        <v>185194</v>
      </c>
      <c r="F89" s="110">
        <f t="shared" si="16"/>
        <v>48832</v>
      </c>
      <c r="G89" s="110">
        <f t="shared" si="16"/>
        <v>82965</v>
      </c>
      <c r="H89" s="110">
        <f t="shared" si="16"/>
        <v>0</v>
      </c>
      <c r="I89" s="110">
        <f t="shared" si="16"/>
        <v>687</v>
      </c>
      <c r="J89" s="110">
        <f t="shared" si="16"/>
        <v>0</v>
      </c>
      <c r="K89" s="110">
        <f t="shared" si="16"/>
        <v>2497</v>
      </c>
      <c r="L89" s="110">
        <f t="shared" si="16"/>
        <v>0</v>
      </c>
      <c r="M89" s="176">
        <f t="shared" si="16"/>
        <v>320175</v>
      </c>
    </row>
    <row r="90" spans="1:13" s="112" customFormat="1" ht="22.5" customHeight="1">
      <c r="A90" s="428">
        <v>78</v>
      </c>
      <c r="B90" s="187"/>
      <c r="C90" s="116">
        <v>13</v>
      </c>
      <c r="D90" s="117" t="s">
        <v>16</v>
      </c>
      <c r="E90" s="92"/>
      <c r="F90" s="92"/>
      <c r="G90" s="92"/>
      <c r="H90" s="92"/>
      <c r="I90" s="92"/>
      <c r="J90" s="92"/>
      <c r="K90" s="92"/>
      <c r="L90" s="92"/>
      <c r="M90" s="118"/>
    </row>
    <row r="91" spans="1:13" s="112" customFormat="1" ht="15">
      <c r="A91" s="428">
        <v>79</v>
      </c>
      <c r="B91" s="187"/>
      <c r="C91" s="116"/>
      <c r="D91" s="117" t="s">
        <v>94</v>
      </c>
      <c r="E91" s="92">
        <v>93726</v>
      </c>
      <c r="F91" s="92">
        <v>24021</v>
      </c>
      <c r="G91" s="92">
        <v>53972</v>
      </c>
      <c r="H91" s="92"/>
      <c r="I91" s="92">
        <v>492</v>
      </c>
      <c r="J91" s="92">
        <v>0</v>
      </c>
      <c r="K91" s="92"/>
      <c r="L91" s="92">
        <v>0</v>
      </c>
      <c r="M91" s="118">
        <f>SUM(E91:L91)</f>
        <v>172211</v>
      </c>
    </row>
    <row r="92" spans="1:13" s="113" customFormat="1" ht="15">
      <c r="A92" s="428">
        <v>80</v>
      </c>
      <c r="B92" s="129"/>
      <c r="C92" s="114"/>
      <c r="D92" s="193" t="s">
        <v>543</v>
      </c>
      <c r="E92" s="94">
        <v>187</v>
      </c>
      <c r="F92" s="94">
        <v>51</v>
      </c>
      <c r="G92" s="94"/>
      <c r="H92" s="94"/>
      <c r="I92" s="94"/>
      <c r="J92" s="94"/>
      <c r="K92" s="94"/>
      <c r="L92" s="94"/>
      <c r="M92" s="119">
        <f>SUM(E92:L92)</f>
        <v>238</v>
      </c>
    </row>
    <row r="93" spans="1:13" s="113" customFormat="1" ht="15">
      <c r="A93" s="428">
        <v>81</v>
      </c>
      <c r="B93" s="129"/>
      <c r="C93" s="114"/>
      <c r="D93" s="193" t="s">
        <v>544</v>
      </c>
      <c r="E93" s="94"/>
      <c r="F93" s="94"/>
      <c r="G93" s="94">
        <v>2579</v>
      </c>
      <c r="H93" s="94"/>
      <c r="I93" s="94"/>
      <c r="J93" s="94"/>
      <c r="K93" s="94"/>
      <c r="L93" s="94"/>
      <c r="M93" s="119">
        <f>SUM(E93:L93)</f>
        <v>2579</v>
      </c>
    </row>
    <row r="94" spans="1:13" s="113" customFormat="1" ht="15">
      <c r="A94" s="428">
        <v>82</v>
      </c>
      <c r="B94" s="129"/>
      <c r="C94" s="114"/>
      <c r="D94" s="193" t="s">
        <v>544</v>
      </c>
      <c r="E94" s="94"/>
      <c r="F94" s="94">
        <v>-800</v>
      </c>
      <c r="G94" s="94">
        <v>800</v>
      </c>
      <c r="H94" s="94"/>
      <c r="I94" s="94"/>
      <c r="J94" s="94"/>
      <c r="K94" s="94"/>
      <c r="L94" s="94"/>
      <c r="M94" s="119">
        <f>SUM(E94:L94)</f>
        <v>0</v>
      </c>
    </row>
    <row r="95" spans="1:13" s="123" customFormat="1" ht="15">
      <c r="A95" s="428">
        <v>83</v>
      </c>
      <c r="B95" s="216"/>
      <c r="C95" s="121"/>
      <c r="D95" s="122" t="s">
        <v>94</v>
      </c>
      <c r="E95" s="110">
        <f aca="true" t="shared" si="17" ref="E95:M95">SUM(E91:E94)</f>
        <v>93913</v>
      </c>
      <c r="F95" s="110">
        <f t="shared" si="17"/>
        <v>23272</v>
      </c>
      <c r="G95" s="110">
        <f t="shared" si="17"/>
        <v>57351</v>
      </c>
      <c r="H95" s="110">
        <f t="shared" si="17"/>
        <v>0</v>
      </c>
      <c r="I95" s="110">
        <f t="shared" si="17"/>
        <v>492</v>
      </c>
      <c r="J95" s="110">
        <f t="shared" si="17"/>
        <v>0</v>
      </c>
      <c r="K95" s="110">
        <f t="shared" si="17"/>
        <v>0</v>
      </c>
      <c r="L95" s="110">
        <f t="shared" si="17"/>
        <v>0</v>
      </c>
      <c r="M95" s="176">
        <f t="shared" si="17"/>
        <v>175028</v>
      </c>
    </row>
    <row r="96" spans="1:13" s="112" customFormat="1" ht="24.75" customHeight="1">
      <c r="A96" s="428">
        <v>84</v>
      </c>
      <c r="B96" s="187"/>
      <c r="C96" s="116">
        <v>14</v>
      </c>
      <c r="D96" s="117" t="s">
        <v>907</v>
      </c>
      <c r="E96" s="92"/>
      <c r="F96" s="92"/>
      <c r="G96" s="92"/>
      <c r="H96" s="92"/>
      <c r="I96" s="92"/>
      <c r="J96" s="92"/>
      <c r="K96" s="92"/>
      <c r="L96" s="92"/>
      <c r="M96" s="118"/>
    </row>
    <row r="97" spans="1:13" s="112" customFormat="1" ht="15">
      <c r="A97" s="428">
        <v>85</v>
      </c>
      <c r="B97" s="187"/>
      <c r="C97" s="116"/>
      <c r="D97" s="117" t="s">
        <v>94</v>
      </c>
      <c r="E97" s="92">
        <v>114874</v>
      </c>
      <c r="F97" s="92">
        <v>32324</v>
      </c>
      <c r="G97" s="92">
        <v>72220</v>
      </c>
      <c r="H97" s="92"/>
      <c r="I97" s="92">
        <v>585</v>
      </c>
      <c r="J97" s="92">
        <v>0</v>
      </c>
      <c r="K97" s="92">
        <v>148</v>
      </c>
      <c r="L97" s="92"/>
      <c r="M97" s="118">
        <f>SUM(E97:L97)</f>
        <v>220151</v>
      </c>
    </row>
    <row r="98" spans="1:13" s="113" customFormat="1" ht="15">
      <c r="A98" s="428">
        <v>86</v>
      </c>
      <c r="B98" s="129"/>
      <c r="C98" s="114"/>
      <c r="D98" s="193" t="s">
        <v>543</v>
      </c>
      <c r="E98" s="94">
        <v>132</v>
      </c>
      <c r="F98" s="94">
        <v>36</v>
      </c>
      <c r="G98" s="94"/>
      <c r="H98" s="94"/>
      <c r="I98" s="94"/>
      <c r="J98" s="94"/>
      <c r="K98" s="94"/>
      <c r="L98" s="94"/>
      <c r="M98" s="119">
        <f>SUM(E98:L98)</f>
        <v>168</v>
      </c>
    </row>
    <row r="99" spans="1:13" s="113" customFormat="1" ht="15">
      <c r="A99" s="428">
        <v>87</v>
      </c>
      <c r="B99" s="129"/>
      <c r="C99" s="114"/>
      <c r="D99" s="115" t="s">
        <v>544</v>
      </c>
      <c r="E99" s="94"/>
      <c r="F99" s="94"/>
      <c r="G99" s="94">
        <v>-1612</v>
      </c>
      <c r="H99" s="94"/>
      <c r="I99" s="94"/>
      <c r="J99" s="94"/>
      <c r="K99" s="94"/>
      <c r="L99" s="94"/>
      <c r="M99" s="119">
        <f>SUM(E99:L99)</f>
        <v>-1612</v>
      </c>
    </row>
    <row r="100" spans="1:13" s="123" customFormat="1" ht="15">
      <c r="A100" s="428">
        <v>88</v>
      </c>
      <c r="B100" s="216"/>
      <c r="C100" s="121"/>
      <c r="D100" s="122" t="s">
        <v>94</v>
      </c>
      <c r="E100" s="110">
        <f aca="true" t="shared" si="18" ref="E100:M100">SUM(E97:E99)</f>
        <v>115006</v>
      </c>
      <c r="F100" s="110">
        <f t="shared" si="18"/>
        <v>32360</v>
      </c>
      <c r="G100" s="110">
        <f t="shared" si="18"/>
        <v>70608</v>
      </c>
      <c r="H100" s="110">
        <f t="shared" si="18"/>
        <v>0</v>
      </c>
      <c r="I100" s="110">
        <f t="shared" si="18"/>
        <v>585</v>
      </c>
      <c r="J100" s="110">
        <f t="shared" si="18"/>
        <v>0</v>
      </c>
      <c r="K100" s="110">
        <f t="shared" si="18"/>
        <v>148</v>
      </c>
      <c r="L100" s="110">
        <f t="shared" si="18"/>
        <v>0</v>
      </c>
      <c r="M100" s="176">
        <f t="shared" si="18"/>
        <v>218707</v>
      </c>
    </row>
    <row r="101" spans="1:13" s="112" customFormat="1" ht="24.75" customHeight="1">
      <c r="A101" s="428">
        <v>89</v>
      </c>
      <c r="B101" s="187"/>
      <c r="C101" s="116">
        <v>15</v>
      </c>
      <c r="D101" s="117" t="s">
        <v>34</v>
      </c>
      <c r="E101" s="92"/>
      <c r="F101" s="92"/>
      <c r="G101" s="92"/>
      <c r="H101" s="92"/>
      <c r="I101" s="92"/>
      <c r="J101" s="92"/>
      <c r="K101" s="92"/>
      <c r="L101" s="92"/>
      <c r="M101" s="118"/>
    </row>
    <row r="102" spans="1:13" s="112" customFormat="1" ht="15">
      <c r="A102" s="428">
        <v>90</v>
      </c>
      <c r="B102" s="187"/>
      <c r="C102" s="116"/>
      <c r="D102" s="117" t="s">
        <v>94</v>
      </c>
      <c r="E102" s="92">
        <v>179305</v>
      </c>
      <c r="F102" s="92">
        <v>47315</v>
      </c>
      <c r="G102" s="92">
        <v>40792</v>
      </c>
      <c r="H102" s="92"/>
      <c r="I102" s="92">
        <v>177</v>
      </c>
      <c r="J102" s="92">
        <v>0</v>
      </c>
      <c r="K102" s="92">
        <v>966</v>
      </c>
      <c r="L102" s="92"/>
      <c r="M102" s="118">
        <f>SUM(E102:L102)</f>
        <v>268555</v>
      </c>
    </row>
    <row r="103" spans="1:13" s="113" customFormat="1" ht="15">
      <c r="A103" s="428">
        <v>91</v>
      </c>
      <c r="B103" s="129"/>
      <c r="C103" s="114"/>
      <c r="D103" s="193" t="s">
        <v>543</v>
      </c>
      <c r="E103" s="94">
        <v>324</v>
      </c>
      <c r="F103" s="94">
        <v>87</v>
      </c>
      <c r="G103" s="94"/>
      <c r="H103" s="94"/>
      <c r="I103" s="94"/>
      <c r="J103" s="94"/>
      <c r="K103" s="94"/>
      <c r="L103" s="94"/>
      <c r="M103" s="119">
        <f>SUM(E103:L103)</f>
        <v>411</v>
      </c>
    </row>
    <row r="104" spans="1:13" s="113" customFormat="1" ht="15">
      <c r="A104" s="428">
        <v>92</v>
      </c>
      <c r="B104" s="129"/>
      <c r="C104" s="114"/>
      <c r="D104" s="193" t="s">
        <v>544</v>
      </c>
      <c r="E104" s="94"/>
      <c r="F104" s="94"/>
      <c r="G104" s="94">
        <v>-1100</v>
      </c>
      <c r="H104" s="94"/>
      <c r="I104" s="94"/>
      <c r="J104" s="94"/>
      <c r="K104" s="94"/>
      <c r="L104" s="94"/>
      <c r="M104" s="119">
        <f>SUM(E104:L104)</f>
        <v>-1100</v>
      </c>
    </row>
    <row r="105" spans="1:13" s="113" customFormat="1" ht="15">
      <c r="A105" s="428">
        <v>93</v>
      </c>
      <c r="B105" s="129"/>
      <c r="C105" s="114"/>
      <c r="D105" s="193" t="s">
        <v>544</v>
      </c>
      <c r="E105" s="94"/>
      <c r="F105" s="94"/>
      <c r="G105" s="94">
        <v>-208</v>
      </c>
      <c r="H105" s="94"/>
      <c r="I105" s="94"/>
      <c r="J105" s="94"/>
      <c r="K105" s="94">
        <v>208</v>
      </c>
      <c r="L105" s="94"/>
      <c r="M105" s="119">
        <f>SUM(E105:L105)</f>
        <v>0</v>
      </c>
    </row>
    <row r="106" spans="1:13" s="123" customFormat="1" ht="15">
      <c r="A106" s="428">
        <v>94</v>
      </c>
      <c r="B106" s="216"/>
      <c r="C106" s="121"/>
      <c r="D106" s="122" t="s">
        <v>94</v>
      </c>
      <c r="E106" s="110">
        <f aca="true" t="shared" si="19" ref="E106:M106">SUM(E102:E105)</f>
        <v>179629</v>
      </c>
      <c r="F106" s="110">
        <f t="shared" si="19"/>
        <v>47402</v>
      </c>
      <c r="G106" s="110">
        <f t="shared" si="19"/>
        <v>39484</v>
      </c>
      <c r="H106" s="110">
        <f t="shared" si="19"/>
        <v>0</v>
      </c>
      <c r="I106" s="110">
        <f t="shared" si="19"/>
        <v>177</v>
      </c>
      <c r="J106" s="110">
        <f t="shared" si="19"/>
        <v>0</v>
      </c>
      <c r="K106" s="110">
        <f t="shared" si="19"/>
        <v>1174</v>
      </c>
      <c r="L106" s="110">
        <f t="shared" si="19"/>
        <v>0</v>
      </c>
      <c r="M106" s="176">
        <f t="shared" si="19"/>
        <v>267866</v>
      </c>
    </row>
    <row r="107" spans="1:13" s="112" customFormat="1" ht="24.75" customHeight="1">
      <c r="A107" s="428">
        <v>95</v>
      </c>
      <c r="B107" s="187"/>
      <c r="C107" s="116">
        <v>16</v>
      </c>
      <c r="D107" s="117" t="s">
        <v>35</v>
      </c>
      <c r="E107" s="92"/>
      <c r="F107" s="92"/>
      <c r="G107" s="92"/>
      <c r="H107" s="92"/>
      <c r="I107" s="92"/>
      <c r="J107" s="92"/>
      <c r="K107" s="92"/>
      <c r="L107" s="92"/>
      <c r="M107" s="118"/>
    </row>
    <row r="108" spans="1:13" s="112" customFormat="1" ht="15">
      <c r="A108" s="428">
        <v>96</v>
      </c>
      <c r="B108" s="187"/>
      <c r="C108" s="116"/>
      <c r="D108" s="117" t="s">
        <v>94</v>
      </c>
      <c r="E108" s="92">
        <v>74028</v>
      </c>
      <c r="F108" s="92">
        <v>17871</v>
      </c>
      <c r="G108" s="92">
        <v>11518</v>
      </c>
      <c r="H108" s="92"/>
      <c r="I108" s="92"/>
      <c r="J108" s="92">
        <v>0</v>
      </c>
      <c r="K108" s="92">
        <v>52</v>
      </c>
      <c r="L108" s="92">
        <v>0</v>
      </c>
      <c r="M108" s="118">
        <f>SUM(E108:L108)</f>
        <v>103469</v>
      </c>
    </row>
    <row r="109" spans="1:13" s="113" customFormat="1" ht="15">
      <c r="A109" s="428">
        <v>97</v>
      </c>
      <c r="B109" s="129"/>
      <c r="C109" s="114"/>
      <c r="D109" s="443" t="s">
        <v>95</v>
      </c>
      <c r="E109" s="94"/>
      <c r="F109" s="94"/>
      <c r="G109" s="94"/>
      <c r="H109" s="94"/>
      <c r="I109" s="94"/>
      <c r="J109" s="94"/>
      <c r="K109" s="94"/>
      <c r="L109" s="94"/>
      <c r="M109" s="119">
        <f>SUM(E109:L109)</f>
        <v>0</v>
      </c>
    </row>
    <row r="110" spans="1:13" s="123" customFormat="1" ht="15">
      <c r="A110" s="428">
        <v>98</v>
      </c>
      <c r="B110" s="216"/>
      <c r="C110" s="121"/>
      <c r="D110" s="122" t="s">
        <v>94</v>
      </c>
      <c r="E110" s="110">
        <f aca="true" t="shared" si="20" ref="E110:M110">SUM(E108:E109)</f>
        <v>74028</v>
      </c>
      <c r="F110" s="110">
        <f t="shared" si="20"/>
        <v>17871</v>
      </c>
      <c r="G110" s="110">
        <f t="shared" si="20"/>
        <v>11518</v>
      </c>
      <c r="H110" s="110">
        <f t="shared" si="20"/>
        <v>0</v>
      </c>
      <c r="I110" s="110">
        <f t="shared" si="20"/>
        <v>0</v>
      </c>
      <c r="J110" s="110">
        <f t="shared" si="20"/>
        <v>0</v>
      </c>
      <c r="K110" s="110">
        <f t="shared" si="20"/>
        <v>52</v>
      </c>
      <c r="L110" s="110">
        <f t="shared" si="20"/>
        <v>0</v>
      </c>
      <c r="M110" s="176">
        <f t="shared" si="20"/>
        <v>103469</v>
      </c>
    </row>
    <row r="111" spans="1:13" s="112" customFormat="1" ht="24.75" customHeight="1">
      <c r="A111" s="428">
        <v>99</v>
      </c>
      <c r="B111" s="187"/>
      <c r="C111" s="116">
        <v>17</v>
      </c>
      <c r="D111" s="117" t="s">
        <v>783</v>
      </c>
      <c r="E111" s="92"/>
      <c r="F111" s="92"/>
      <c r="G111" s="92"/>
      <c r="H111" s="92"/>
      <c r="I111" s="92"/>
      <c r="J111" s="92"/>
      <c r="K111" s="92"/>
      <c r="L111" s="92"/>
      <c r="M111" s="118"/>
    </row>
    <row r="112" spans="1:13" s="112" customFormat="1" ht="15">
      <c r="A112" s="428">
        <v>100</v>
      </c>
      <c r="B112" s="187"/>
      <c r="C112" s="116"/>
      <c r="D112" s="117" t="s">
        <v>94</v>
      </c>
      <c r="E112" s="92">
        <v>84382</v>
      </c>
      <c r="F112" s="92">
        <v>23543</v>
      </c>
      <c r="G112" s="92">
        <v>42509</v>
      </c>
      <c r="H112" s="92"/>
      <c r="I112" s="92">
        <v>326</v>
      </c>
      <c r="J112" s="92">
        <v>0</v>
      </c>
      <c r="K112" s="92">
        <v>178</v>
      </c>
      <c r="L112" s="92"/>
      <c r="M112" s="118">
        <f>SUM(E112:L112)</f>
        <v>150938</v>
      </c>
    </row>
    <row r="113" spans="1:13" s="113" customFormat="1" ht="15">
      <c r="A113" s="428">
        <v>101</v>
      </c>
      <c r="B113" s="129"/>
      <c r="C113" s="114"/>
      <c r="D113" s="193" t="s">
        <v>543</v>
      </c>
      <c r="E113" s="94">
        <v>137</v>
      </c>
      <c r="F113" s="94">
        <v>37</v>
      </c>
      <c r="G113" s="94"/>
      <c r="H113" s="94"/>
      <c r="I113" s="94"/>
      <c r="J113" s="94"/>
      <c r="K113" s="94"/>
      <c r="L113" s="94"/>
      <c r="M113" s="119">
        <f>SUM(E113:L113)</f>
        <v>174</v>
      </c>
    </row>
    <row r="114" spans="1:13" s="113" customFormat="1" ht="15">
      <c r="A114" s="428">
        <v>102</v>
      </c>
      <c r="B114" s="129"/>
      <c r="C114" s="114"/>
      <c r="D114" s="193" t="s">
        <v>544</v>
      </c>
      <c r="E114" s="94"/>
      <c r="F114" s="94"/>
      <c r="G114" s="94">
        <v>-1500</v>
      </c>
      <c r="H114" s="94"/>
      <c r="I114" s="94"/>
      <c r="J114" s="94"/>
      <c r="K114" s="94"/>
      <c r="L114" s="94"/>
      <c r="M114" s="119">
        <f>SUM(E114:L114)</f>
        <v>-1500</v>
      </c>
    </row>
    <row r="115" spans="1:14" s="113" customFormat="1" ht="15">
      <c r="A115" s="428">
        <v>103</v>
      </c>
      <c r="B115" s="129"/>
      <c r="C115" s="114"/>
      <c r="D115" s="193" t="s">
        <v>544</v>
      </c>
      <c r="E115" s="94"/>
      <c r="F115" s="94"/>
      <c r="G115" s="94">
        <v>-201</v>
      </c>
      <c r="H115" s="94"/>
      <c r="I115" s="94"/>
      <c r="J115" s="94"/>
      <c r="K115" s="94">
        <v>201</v>
      </c>
      <c r="L115" s="94"/>
      <c r="M115" s="119">
        <f>SUM(E115:L115)</f>
        <v>0</v>
      </c>
      <c r="N115" s="113">
        <f>E115+F115+G115</f>
        <v>-201</v>
      </c>
    </row>
    <row r="116" spans="1:13" s="113" customFormat="1" ht="15">
      <c r="A116" s="428">
        <v>104</v>
      </c>
      <c r="B116" s="129"/>
      <c r="C116" s="114"/>
      <c r="D116" s="193" t="s">
        <v>547</v>
      </c>
      <c r="E116" s="94"/>
      <c r="F116" s="94"/>
      <c r="G116" s="94"/>
      <c r="H116" s="94"/>
      <c r="I116" s="94">
        <v>114</v>
      </c>
      <c r="J116" s="94"/>
      <c r="K116" s="94"/>
      <c r="L116" s="94"/>
      <c r="M116" s="119">
        <f>SUM(E116:L116)</f>
        <v>114</v>
      </c>
    </row>
    <row r="117" spans="1:13" s="203" customFormat="1" ht="24.75" customHeight="1">
      <c r="A117" s="446">
        <v>105</v>
      </c>
      <c r="B117" s="195"/>
      <c r="C117" s="196"/>
      <c r="D117" s="200" t="s">
        <v>94</v>
      </c>
      <c r="E117" s="201">
        <f aca="true" t="shared" si="21" ref="E117:M117">SUM(E112:E116)</f>
        <v>84519</v>
      </c>
      <c r="F117" s="201">
        <f t="shared" si="21"/>
        <v>23580</v>
      </c>
      <c r="G117" s="201">
        <f t="shared" si="21"/>
        <v>40808</v>
      </c>
      <c r="H117" s="201">
        <f t="shared" si="21"/>
        <v>0</v>
      </c>
      <c r="I117" s="201">
        <f t="shared" si="21"/>
        <v>440</v>
      </c>
      <c r="J117" s="201">
        <f t="shared" si="21"/>
        <v>0</v>
      </c>
      <c r="K117" s="201">
        <f t="shared" si="21"/>
        <v>379</v>
      </c>
      <c r="L117" s="201">
        <f t="shared" si="21"/>
        <v>0</v>
      </c>
      <c r="M117" s="202">
        <f t="shared" si="21"/>
        <v>149726</v>
      </c>
    </row>
    <row r="118" spans="1:13" s="206" customFormat="1" ht="19.5" customHeight="1">
      <c r="A118" s="711">
        <v>106</v>
      </c>
      <c r="B118" s="204"/>
      <c r="C118" s="109"/>
      <c r="D118" s="109" t="s">
        <v>908</v>
      </c>
      <c r="E118" s="124"/>
      <c r="F118" s="124"/>
      <c r="G118" s="124"/>
      <c r="H118" s="124"/>
      <c r="I118" s="124"/>
      <c r="J118" s="124"/>
      <c r="K118" s="124"/>
      <c r="L118" s="124"/>
      <c r="M118" s="205"/>
    </row>
    <row r="119" spans="1:13" s="206" customFormat="1" ht="19.5" customHeight="1">
      <c r="A119" s="711">
        <v>107</v>
      </c>
      <c r="B119" s="204"/>
      <c r="C119" s="207"/>
      <c r="D119" s="208" t="s">
        <v>94</v>
      </c>
      <c r="E119" s="209">
        <f aca="true" t="shared" si="22" ref="E119:M119">SUM(E112,E108,E102,E97,E91,E83,E74,E69,E65,E59,E54)</f>
        <v>1472510</v>
      </c>
      <c r="F119" s="209">
        <f t="shared" si="22"/>
        <v>388572</v>
      </c>
      <c r="G119" s="209">
        <f t="shared" si="22"/>
        <v>750484</v>
      </c>
      <c r="H119" s="209">
        <f t="shared" si="22"/>
        <v>0</v>
      </c>
      <c r="I119" s="209">
        <f t="shared" si="22"/>
        <v>6800</v>
      </c>
      <c r="J119" s="209">
        <f t="shared" si="22"/>
        <v>0</v>
      </c>
      <c r="K119" s="209">
        <f t="shared" si="22"/>
        <v>4956</v>
      </c>
      <c r="L119" s="209">
        <f t="shared" si="22"/>
        <v>12456</v>
      </c>
      <c r="M119" s="210">
        <f t="shared" si="22"/>
        <v>2635778</v>
      </c>
    </row>
    <row r="120" spans="1:13" s="206" customFormat="1" ht="19.5" customHeight="1">
      <c r="A120" s="711">
        <v>108</v>
      </c>
      <c r="B120" s="204"/>
      <c r="C120" s="207"/>
      <c r="D120" s="444" t="s">
        <v>585</v>
      </c>
      <c r="E120" s="207">
        <f>E116+E115+E114+E113+E105+E104+E103+E99+E98+E94+E93+E92+E88+E87+E86+E85+E84+E76+E75+E71+E70+E66+E62+E61+E60+E56+E55</f>
        <v>-7633</v>
      </c>
      <c r="F120" s="207">
        <f aca="true" t="shared" si="23" ref="F120:M120">F116+F115+F114+F113+F105+F104+F103+F99+F98+F94+F93+F92+F88+F87+F86+F85+F84+F76+F75+F71+F70+F66+F62+F61+F60+F56+F55</f>
        <v>-785</v>
      </c>
      <c r="G120" s="207">
        <f t="shared" si="23"/>
        <v>7846</v>
      </c>
      <c r="H120" s="207">
        <f t="shared" si="23"/>
        <v>0</v>
      </c>
      <c r="I120" s="207">
        <f t="shared" si="23"/>
        <v>-846</v>
      </c>
      <c r="J120" s="207">
        <f t="shared" si="23"/>
        <v>0</v>
      </c>
      <c r="K120" s="207">
        <f t="shared" si="23"/>
        <v>465</v>
      </c>
      <c r="L120" s="207">
        <f t="shared" si="23"/>
        <v>0</v>
      </c>
      <c r="M120" s="220">
        <f t="shared" si="23"/>
        <v>-953</v>
      </c>
    </row>
    <row r="121" spans="1:13" s="206" customFormat="1" ht="19.5" customHeight="1">
      <c r="A121" s="711">
        <v>109</v>
      </c>
      <c r="B121" s="204"/>
      <c r="C121" s="212"/>
      <c r="D121" s="213" t="s">
        <v>94</v>
      </c>
      <c r="E121" s="214">
        <f aca="true" t="shared" si="24" ref="E121:M121">SUM(E119:E120)</f>
        <v>1464877</v>
      </c>
      <c r="F121" s="214">
        <f t="shared" si="24"/>
        <v>387787</v>
      </c>
      <c r="G121" s="214">
        <f t="shared" si="24"/>
        <v>758330</v>
      </c>
      <c r="H121" s="214">
        <f t="shared" si="24"/>
        <v>0</v>
      </c>
      <c r="I121" s="214">
        <f t="shared" si="24"/>
        <v>5954</v>
      </c>
      <c r="J121" s="214">
        <f t="shared" si="24"/>
        <v>0</v>
      </c>
      <c r="K121" s="214">
        <f t="shared" si="24"/>
        <v>5421</v>
      </c>
      <c r="L121" s="214">
        <f t="shared" si="24"/>
        <v>12456</v>
      </c>
      <c r="M121" s="215">
        <f t="shared" si="24"/>
        <v>2634825</v>
      </c>
    </row>
    <row r="122" spans="1:13" s="112" customFormat="1" ht="21.75" customHeight="1">
      <c r="A122" s="428">
        <v>110</v>
      </c>
      <c r="B122" s="187"/>
      <c r="C122" s="116">
        <v>18</v>
      </c>
      <c r="D122" s="117" t="s">
        <v>909</v>
      </c>
      <c r="E122" s="92"/>
      <c r="F122" s="92"/>
      <c r="G122" s="92"/>
      <c r="H122" s="92"/>
      <c r="I122" s="92"/>
      <c r="J122" s="92"/>
      <c r="K122" s="92"/>
      <c r="L122" s="92"/>
      <c r="M122" s="118"/>
    </row>
    <row r="123" spans="1:13" s="112" customFormat="1" ht="15">
      <c r="A123" s="428">
        <v>111</v>
      </c>
      <c r="B123" s="187"/>
      <c r="C123" s="116"/>
      <c r="D123" s="117" t="s">
        <v>94</v>
      </c>
      <c r="E123" s="92">
        <v>82147</v>
      </c>
      <c r="F123" s="92">
        <v>22698</v>
      </c>
      <c r="G123" s="92">
        <v>17126</v>
      </c>
      <c r="H123" s="92"/>
      <c r="I123" s="92"/>
      <c r="J123" s="92">
        <v>0</v>
      </c>
      <c r="K123" s="92">
        <v>811</v>
      </c>
      <c r="L123" s="92"/>
      <c r="M123" s="118">
        <f>SUM(E123:L123)</f>
        <v>122782</v>
      </c>
    </row>
    <row r="124" spans="1:13" s="277" customFormat="1" ht="15">
      <c r="A124" s="428">
        <v>112</v>
      </c>
      <c r="B124" s="272"/>
      <c r="C124" s="273"/>
      <c r="D124" s="193" t="s">
        <v>543</v>
      </c>
      <c r="E124" s="275">
        <v>111</v>
      </c>
      <c r="F124" s="275">
        <v>30</v>
      </c>
      <c r="G124" s="275"/>
      <c r="H124" s="275"/>
      <c r="I124" s="275"/>
      <c r="J124" s="275"/>
      <c r="K124" s="275"/>
      <c r="L124" s="275"/>
      <c r="M124" s="276">
        <f>SUM(E124:L124)</f>
        <v>141</v>
      </c>
    </row>
    <row r="125" spans="1:13" s="277" customFormat="1" ht="15">
      <c r="A125" s="428">
        <v>113</v>
      </c>
      <c r="B125" s="272"/>
      <c r="C125" s="273"/>
      <c r="D125" s="193" t="s">
        <v>557</v>
      </c>
      <c r="E125" s="275"/>
      <c r="F125" s="275"/>
      <c r="G125" s="275"/>
      <c r="H125" s="275"/>
      <c r="I125" s="275"/>
      <c r="J125" s="275"/>
      <c r="K125" s="275">
        <v>160</v>
      </c>
      <c r="L125" s="275"/>
      <c r="M125" s="276">
        <f>SUM(E125:L125)</f>
        <v>160</v>
      </c>
    </row>
    <row r="126" spans="1:13" s="277" customFormat="1" ht="15">
      <c r="A126" s="428">
        <v>114</v>
      </c>
      <c r="B126" s="272"/>
      <c r="C126" s="273"/>
      <c r="D126" s="193" t="s">
        <v>544</v>
      </c>
      <c r="E126" s="275">
        <v>300</v>
      </c>
      <c r="F126" s="275">
        <v>-300</v>
      </c>
      <c r="G126" s="275">
        <v>310</v>
      </c>
      <c r="H126" s="275"/>
      <c r="I126" s="275"/>
      <c r="J126" s="275"/>
      <c r="K126" s="275">
        <v>-310</v>
      </c>
      <c r="L126" s="275"/>
      <c r="M126" s="276">
        <f>SUM(E126:L126)</f>
        <v>0</v>
      </c>
    </row>
    <row r="127" spans="1:13" s="203" customFormat="1" ht="21.75" customHeight="1">
      <c r="A127" s="446">
        <v>115</v>
      </c>
      <c r="B127" s="195"/>
      <c r="C127" s="196"/>
      <c r="D127" s="200" t="s">
        <v>94</v>
      </c>
      <c r="E127" s="201">
        <f aca="true" t="shared" si="25" ref="E127:M127">SUM(E123:E126)</f>
        <v>82558</v>
      </c>
      <c r="F127" s="201">
        <f t="shared" si="25"/>
        <v>22428</v>
      </c>
      <c r="G127" s="201">
        <f t="shared" si="25"/>
        <v>17436</v>
      </c>
      <c r="H127" s="201">
        <f t="shared" si="25"/>
        <v>0</v>
      </c>
      <c r="I127" s="201">
        <f t="shared" si="25"/>
        <v>0</v>
      </c>
      <c r="J127" s="201">
        <f t="shared" si="25"/>
        <v>0</v>
      </c>
      <c r="K127" s="201">
        <f t="shared" si="25"/>
        <v>661</v>
      </c>
      <c r="L127" s="201">
        <f t="shared" si="25"/>
        <v>0</v>
      </c>
      <c r="M127" s="202">
        <f t="shared" si="25"/>
        <v>123083</v>
      </c>
    </row>
    <row r="128" spans="1:13" s="206" customFormat="1" ht="15">
      <c r="A128" s="428">
        <v>116</v>
      </c>
      <c r="B128" s="204"/>
      <c r="C128" s="217"/>
      <c r="D128" s="109" t="s">
        <v>876</v>
      </c>
      <c r="E128" s="124"/>
      <c r="F128" s="124"/>
      <c r="G128" s="124"/>
      <c r="H128" s="124"/>
      <c r="I128" s="124"/>
      <c r="J128" s="124"/>
      <c r="K128" s="124"/>
      <c r="L128" s="124"/>
      <c r="M128" s="205"/>
    </row>
    <row r="129" spans="1:13" s="206" customFormat="1" ht="15">
      <c r="A129" s="428">
        <v>117</v>
      </c>
      <c r="B129" s="204"/>
      <c r="C129" s="218"/>
      <c r="D129" s="208" t="s">
        <v>94</v>
      </c>
      <c r="E129" s="209">
        <f>SUM(E50+E119+E123)</f>
        <v>2208849</v>
      </c>
      <c r="F129" s="209">
        <f>SUM(F50+F119+F123)</f>
        <v>575048</v>
      </c>
      <c r="G129" s="209">
        <f>SUM(G50+G119+G123)</f>
        <v>1097842</v>
      </c>
      <c r="H129" s="209"/>
      <c r="I129" s="209">
        <f>SUM(I50+I119+I123)</f>
        <v>6800</v>
      </c>
      <c r="J129" s="209">
        <f>SUM(J50+J119+J123)</f>
        <v>0</v>
      </c>
      <c r="K129" s="209">
        <f>SUM(K50+K119+K123)</f>
        <v>7656</v>
      </c>
      <c r="L129" s="209">
        <f>SUM(L50+L119+L123)</f>
        <v>17143</v>
      </c>
      <c r="M129" s="210">
        <f>SUM(M50+M119+M123)</f>
        <v>3913338</v>
      </c>
    </row>
    <row r="130" spans="1:13" s="206" customFormat="1" ht="28.5">
      <c r="A130" s="711">
        <v>118</v>
      </c>
      <c r="B130" s="204"/>
      <c r="C130" s="207"/>
      <c r="D130" s="444" t="s">
        <v>594</v>
      </c>
      <c r="E130" s="207">
        <f aca="true" t="shared" si="26" ref="E130:M130">SUM(E124:E124,E120,E51)+E125+E126</f>
        <v>287</v>
      </c>
      <c r="F130" s="207">
        <f t="shared" si="26"/>
        <v>5256</v>
      </c>
      <c r="G130" s="207">
        <f t="shared" si="26"/>
        <v>6368</v>
      </c>
      <c r="H130" s="207">
        <f t="shared" si="26"/>
        <v>0</v>
      </c>
      <c r="I130" s="207">
        <f t="shared" si="26"/>
        <v>-846</v>
      </c>
      <c r="J130" s="207">
        <f t="shared" si="26"/>
        <v>0</v>
      </c>
      <c r="K130" s="207">
        <f t="shared" si="26"/>
        <v>1430</v>
      </c>
      <c r="L130" s="207">
        <f t="shared" si="26"/>
        <v>0</v>
      </c>
      <c r="M130" s="220">
        <f t="shared" si="26"/>
        <v>12495</v>
      </c>
    </row>
    <row r="131" spans="1:13" s="206" customFormat="1" ht="15">
      <c r="A131" s="428">
        <v>119</v>
      </c>
      <c r="B131" s="204"/>
      <c r="C131" s="219"/>
      <c r="D131" s="213" t="s">
        <v>94</v>
      </c>
      <c r="E131" s="214">
        <f aca="true" t="shared" si="27" ref="E131:M131">SUM(E129:E130)</f>
        <v>2209136</v>
      </c>
      <c r="F131" s="214">
        <f t="shared" si="27"/>
        <v>580304</v>
      </c>
      <c r="G131" s="214">
        <f t="shared" si="27"/>
        <v>1104210</v>
      </c>
      <c r="H131" s="214">
        <f t="shared" si="27"/>
        <v>0</v>
      </c>
      <c r="I131" s="214">
        <f t="shared" si="27"/>
        <v>5954</v>
      </c>
      <c r="J131" s="214">
        <f t="shared" si="27"/>
        <v>0</v>
      </c>
      <c r="K131" s="214">
        <f t="shared" si="27"/>
        <v>9086</v>
      </c>
      <c r="L131" s="214">
        <f t="shared" si="27"/>
        <v>17143</v>
      </c>
      <c r="M131" s="215">
        <f t="shared" si="27"/>
        <v>3925833</v>
      </c>
    </row>
    <row r="132" spans="1:13" s="112" customFormat="1" ht="21.75" customHeight="1">
      <c r="A132" s="428">
        <v>120</v>
      </c>
      <c r="B132" s="187"/>
      <c r="C132" s="116">
        <v>19</v>
      </c>
      <c r="D132" s="117" t="s">
        <v>42</v>
      </c>
      <c r="E132" s="92"/>
      <c r="F132" s="92"/>
      <c r="G132" s="92"/>
      <c r="H132" s="92"/>
      <c r="I132" s="92"/>
      <c r="J132" s="92"/>
      <c r="K132" s="92"/>
      <c r="L132" s="92"/>
      <c r="M132" s="118"/>
    </row>
    <row r="133" spans="1:13" s="112" customFormat="1" ht="15">
      <c r="A133" s="428">
        <v>121</v>
      </c>
      <c r="B133" s="187"/>
      <c r="C133" s="116"/>
      <c r="D133" s="117" t="s">
        <v>94</v>
      </c>
      <c r="E133" s="92">
        <v>122675</v>
      </c>
      <c r="F133" s="92">
        <v>31749</v>
      </c>
      <c r="G133" s="92">
        <v>120720</v>
      </c>
      <c r="H133" s="92"/>
      <c r="I133" s="92"/>
      <c r="J133" s="92">
        <v>0</v>
      </c>
      <c r="K133" s="92">
        <v>5267</v>
      </c>
      <c r="L133" s="92">
        <v>0</v>
      </c>
      <c r="M133" s="118">
        <f aca="true" t="shared" si="28" ref="M133:M138">SUM(E133:L133)</f>
        <v>280411</v>
      </c>
    </row>
    <row r="134" spans="1:13" s="113" customFormat="1" ht="15">
      <c r="A134" s="428">
        <v>122</v>
      </c>
      <c r="B134" s="129"/>
      <c r="C134" s="114"/>
      <c r="D134" s="193" t="s">
        <v>543</v>
      </c>
      <c r="E134" s="94">
        <v>200</v>
      </c>
      <c r="F134" s="94">
        <v>55</v>
      </c>
      <c r="G134" s="94"/>
      <c r="H134" s="94"/>
      <c r="I134" s="94"/>
      <c r="J134" s="94"/>
      <c r="K134" s="94"/>
      <c r="L134" s="94"/>
      <c r="M134" s="119">
        <f t="shared" si="28"/>
        <v>255</v>
      </c>
    </row>
    <row r="135" spans="1:13" s="113" customFormat="1" ht="15">
      <c r="A135" s="428">
        <v>123</v>
      </c>
      <c r="B135" s="129"/>
      <c r="C135" s="114"/>
      <c r="D135" s="193" t="s">
        <v>544</v>
      </c>
      <c r="E135" s="94"/>
      <c r="F135" s="94"/>
      <c r="G135" s="94">
        <v>2617</v>
      </c>
      <c r="H135" s="94"/>
      <c r="I135" s="94"/>
      <c r="J135" s="94"/>
      <c r="K135" s="94"/>
      <c r="L135" s="94"/>
      <c r="M135" s="119">
        <f t="shared" si="28"/>
        <v>2617</v>
      </c>
    </row>
    <row r="136" spans="1:13" s="113" customFormat="1" ht="15">
      <c r="A136" s="428">
        <v>124</v>
      </c>
      <c r="B136" s="129"/>
      <c r="C136" s="114"/>
      <c r="D136" s="193" t="s">
        <v>549</v>
      </c>
      <c r="E136" s="94"/>
      <c r="F136" s="94"/>
      <c r="G136" s="94">
        <v>1935</v>
      </c>
      <c r="H136" s="94"/>
      <c r="I136" s="94"/>
      <c r="J136" s="94"/>
      <c r="K136" s="94"/>
      <c r="L136" s="94"/>
      <c r="M136" s="119">
        <f t="shared" si="28"/>
        <v>1935</v>
      </c>
    </row>
    <row r="137" spans="1:13" s="113" customFormat="1" ht="15">
      <c r="A137" s="428">
        <v>125</v>
      </c>
      <c r="B137" s="129"/>
      <c r="C137" s="114"/>
      <c r="D137" s="193" t="s">
        <v>550</v>
      </c>
      <c r="E137" s="94"/>
      <c r="F137" s="94"/>
      <c r="G137" s="94">
        <v>191</v>
      </c>
      <c r="H137" s="94"/>
      <c r="I137" s="94"/>
      <c r="J137" s="94"/>
      <c r="K137" s="94"/>
      <c r="L137" s="94"/>
      <c r="M137" s="119">
        <f t="shared" si="28"/>
        <v>191</v>
      </c>
    </row>
    <row r="138" spans="1:13" s="113" customFormat="1" ht="15">
      <c r="A138" s="428">
        <v>126</v>
      </c>
      <c r="B138" s="129"/>
      <c r="C138" s="114"/>
      <c r="D138" s="193" t="s">
        <v>544</v>
      </c>
      <c r="E138" s="94">
        <v>-1560</v>
      </c>
      <c r="F138" s="94">
        <v>-474</v>
      </c>
      <c r="G138" s="94">
        <v>2034</v>
      </c>
      <c r="H138" s="94"/>
      <c r="I138" s="94"/>
      <c r="J138" s="94"/>
      <c r="K138" s="94"/>
      <c r="L138" s="94"/>
      <c r="M138" s="119">
        <f t="shared" si="28"/>
        <v>0</v>
      </c>
    </row>
    <row r="139" spans="1:13" s="123" customFormat="1" ht="15">
      <c r="A139" s="428">
        <v>127</v>
      </c>
      <c r="B139" s="216"/>
      <c r="C139" s="121"/>
      <c r="D139" s="122" t="s">
        <v>94</v>
      </c>
      <c r="E139" s="110">
        <f>SUM(E133:E136)</f>
        <v>122875</v>
      </c>
      <c r="F139" s="110">
        <f>SUM(F133:F136)</f>
        <v>31804</v>
      </c>
      <c r="G139" s="110">
        <f>SUM(G133:G138)</f>
        <v>127497</v>
      </c>
      <c r="H139" s="110">
        <f>SUM(H133:H136)</f>
        <v>0</v>
      </c>
      <c r="I139" s="110">
        <f>SUM(I133:I136)</f>
        <v>0</v>
      </c>
      <c r="J139" s="110">
        <f>SUM(J133:J136)</f>
        <v>0</v>
      </c>
      <c r="K139" s="110">
        <f>SUM(K133:K136)</f>
        <v>5267</v>
      </c>
      <c r="L139" s="110">
        <f>SUM(L133:L136)</f>
        <v>0</v>
      </c>
      <c r="M139" s="176">
        <f>SUM(M133:M137)</f>
        <v>285409</v>
      </c>
    </row>
    <row r="140" spans="1:13" s="112" customFormat="1" ht="21.75" customHeight="1">
      <c r="A140" s="428">
        <v>128</v>
      </c>
      <c r="B140" s="187"/>
      <c r="C140" s="116">
        <v>20</v>
      </c>
      <c r="D140" s="117" t="s">
        <v>18</v>
      </c>
      <c r="E140" s="92"/>
      <c r="F140" s="92"/>
      <c r="G140" s="92"/>
      <c r="H140" s="92"/>
      <c r="I140" s="92"/>
      <c r="J140" s="92"/>
      <c r="K140" s="92"/>
      <c r="L140" s="92"/>
      <c r="M140" s="118"/>
    </row>
    <row r="141" spans="1:13" s="112" customFormat="1" ht="15">
      <c r="A141" s="428">
        <v>129</v>
      </c>
      <c r="B141" s="187"/>
      <c r="C141" s="116"/>
      <c r="D141" s="117" t="s">
        <v>94</v>
      </c>
      <c r="E141" s="92">
        <v>242404</v>
      </c>
      <c r="F141" s="92">
        <v>61939</v>
      </c>
      <c r="G141" s="92">
        <v>116383</v>
      </c>
      <c r="H141" s="92"/>
      <c r="I141" s="92"/>
      <c r="J141" s="92">
        <v>0</v>
      </c>
      <c r="K141" s="92"/>
      <c r="L141" s="92"/>
      <c r="M141" s="118">
        <f>SUM(E141:L141)</f>
        <v>420726</v>
      </c>
    </row>
    <row r="142" spans="1:14" s="113" customFormat="1" ht="15">
      <c r="A142" s="428">
        <v>130</v>
      </c>
      <c r="B142" s="129"/>
      <c r="C142" s="114"/>
      <c r="D142" s="193" t="s">
        <v>543</v>
      </c>
      <c r="E142" s="94">
        <v>384</v>
      </c>
      <c r="F142" s="94">
        <v>104</v>
      </c>
      <c r="G142" s="94"/>
      <c r="H142" s="94"/>
      <c r="I142" s="94"/>
      <c r="J142" s="94"/>
      <c r="K142" s="94"/>
      <c r="L142" s="94"/>
      <c r="M142" s="119">
        <f>SUM(E142:L142)</f>
        <v>488</v>
      </c>
      <c r="N142" s="113">
        <f>E142+F142+G142</f>
        <v>488</v>
      </c>
    </row>
    <row r="143" spans="1:13" s="113" customFormat="1" ht="15">
      <c r="A143" s="428">
        <v>131</v>
      </c>
      <c r="B143" s="129"/>
      <c r="C143" s="114"/>
      <c r="D143" s="193" t="s">
        <v>544</v>
      </c>
      <c r="E143" s="94">
        <v>-100</v>
      </c>
      <c r="F143" s="94">
        <v>100</v>
      </c>
      <c r="G143" s="94"/>
      <c r="H143" s="94"/>
      <c r="I143" s="94"/>
      <c r="J143" s="94"/>
      <c r="K143" s="94"/>
      <c r="L143" s="94"/>
      <c r="M143" s="119">
        <f>SUM(E143:L143)</f>
        <v>0</v>
      </c>
    </row>
    <row r="144" spans="1:13" s="123" customFormat="1" ht="15">
      <c r="A144" s="428">
        <v>132</v>
      </c>
      <c r="B144" s="216"/>
      <c r="C144" s="121"/>
      <c r="D144" s="122" t="s">
        <v>94</v>
      </c>
      <c r="E144" s="110">
        <f aca="true" t="shared" si="29" ref="E144:M144">SUM(E141:E143)</f>
        <v>242688</v>
      </c>
      <c r="F144" s="110">
        <f t="shared" si="29"/>
        <v>62143</v>
      </c>
      <c r="G144" s="110">
        <f t="shared" si="29"/>
        <v>116383</v>
      </c>
      <c r="H144" s="110">
        <f t="shared" si="29"/>
        <v>0</v>
      </c>
      <c r="I144" s="110">
        <f t="shared" si="29"/>
        <v>0</v>
      </c>
      <c r="J144" s="110">
        <f t="shared" si="29"/>
        <v>0</v>
      </c>
      <c r="K144" s="110">
        <f t="shared" si="29"/>
        <v>0</v>
      </c>
      <c r="L144" s="110">
        <f t="shared" si="29"/>
        <v>0</v>
      </c>
      <c r="M144" s="176">
        <f t="shared" si="29"/>
        <v>421214</v>
      </c>
    </row>
    <row r="145" spans="1:13" s="112" customFormat="1" ht="21.75" customHeight="1">
      <c r="A145" s="428">
        <v>133</v>
      </c>
      <c r="B145" s="187"/>
      <c r="C145" s="116">
        <v>21</v>
      </c>
      <c r="D145" s="117" t="s">
        <v>19</v>
      </c>
      <c r="E145" s="92"/>
      <c r="F145" s="92"/>
      <c r="G145" s="92"/>
      <c r="H145" s="92"/>
      <c r="I145" s="92"/>
      <c r="J145" s="92"/>
      <c r="K145" s="92"/>
      <c r="L145" s="92"/>
      <c r="M145" s="118"/>
    </row>
    <row r="146" spans="1:13" s="112" customFormat="1" ht="15">
      <c r="A146" s="428">
        <v>134</v>
      </c>
      <c r="B146" s="187"/>
      <c r="C146" s="116"/>
      <c r="D146" s="117" t="s">
        <v>94</v>
      </c>
      <c r="E146" s="92">
        <v>89837</v>
      </c>
      <c r="F146" s="92">
        <v>23306</v>
      </c>
      <c r="G146" s="92">
        <v>23431</v>
      </c>
      <c r="H146" s="92">
        <v>2400</v>
      </c>
      <c r="I146" s="92"/>
      <c r="J146" s="92">
        <v>0</v>
      </c>
      <c r="K146" s="92">
        <v>550</v>
      </c>
      <c r="L146" s="92">
        <v>0</v>
      </c>
      <c r="M146" s="118">
        <f>SUM(E146:L146)</f>
        <v>139524</v>
      </c>
    </row>
    <row r="147" spans="1:13" s="113" customFormat="1" ht="15">
      <c r="A147" s="428">
        <v>135</v>
      </c>
      <c r="B147" s="129"/>
      <c r="C147" s="114"/>
      <c r="D147" s="193" t="s">
        <v>543</v>
      </c>
      <c r="E147" s="94">
        <v>202</v>
      </c>
      <c r="F147" s="94">
        <v>55</v>
      </c>
      <c r="G147" s="94"/>
      <c r="H147" s="94"/>
      <c r="I147" s="94"/>
      <c r="J147" s="94"/>
      <c r="K147" s="94"/>
      <c r="L147" s="94"/>
      <c r="M147" s="119">
        <f>SUM(E147:L147)</f>
        <v>257</v>
      </c>
    </row>
    <row r="148" spans="1:13" s="113" customFormat="1" ht="15">
      <c r="A148" s="428">
        <v>136</v>
      </c>
      <c r="B148" s="129"/>
      <c r="C148" s="114"/>
      <c r="D148" s="193" t="s">
        <v>551</v>
      </c>
      <c r="E148" s="94"/>
      <c r="F148" s="94"/>
      <c r="G148" s="94">
        <v>-128</v>
      </c>
      <c r="H148" s="94"/>
      <c r="I148" s="94"/>
      <c r="J148" s="94"/>
      <c r="K148" s="94"/>
      <c r="L148" s="94"/>
      <c r="M148" s="119">
        <f>SUM(E148:L148)</f>
        <v>-128</v>
      </c>
    </row>
    <row r="149" spans="1:13" s="123" customFormat="1" ht="15">
      <c r="A149" s="428">
        <v>137</v>
      </c>
      <c r="B149" s="216"/>
      <c r="C149" s="121"/>
      <c r="D149" s="122" t="s">
        <v>94</v>
      </c>
      <c r="E149" s="110">
        <f aca="true" t="shared" si="30" ref="E149:M149">SUM(E146:E148)</f>
        <v>90039</v>
      </c>
      <c r="F149" s="110">
        <f t="shared" si="30"/>
        <v>23361</v>
      </c>
      <c r="G149" s="110">
        <f t="shared" si="30"/>
        <v>23303</v>
      </c>
      <c r="H149" s="110">
        <f t="shared" si="30"/>
        <v>2400</v>
      </c>
      <c r="I149" s="110">
        <f t="shared" si="30"/>
        <v>0</v>
      </c>
      <c r="J149" s="110">
        <f t="shared" si="30"/>
        <v>0</v>
      </c>
      <c r="K149" s="110">
        <f t="shared" si="30"/>
        <v>550</v>
      </c>
      <c r="L149" s="110">
        <f t="shared" si="30"/>
        <v>0</v>
      </c>
      <c r="M149" s="176">
        <f t="shared" si="30"/>
        <v>139653</v>
      </c>
    </row>
    <row r="150" spans="1:13" s="112" customFormat="1" ht="21.75" customHeight="1">
      <c r="A150" s="428">
        <v>138</v>
      </c>
      <c r="B150" s="187"/>
      <c r="C150" s="116">
        <v>22</v>
      </c>
      <c r="D150" s="117" t="s">
        <v>20</v>
      </c>
      <c r="E150" s="92"/>
      <c r="F150" s="92"/>
      <c r="G150" s="92"/>
      <c r="H150" s="92"/>
      <c r="I150" s="92"/>
      <c r="J150" s="92"/>
      <c r="K150" s="92"/>
      <c r="L150" s="92"/>
      <c r="M150" s="118"/>
    </row>
    <row r="151" spans="1:13" s="112" customFormat="1" ht="15">
      <c r="A151" s="428">
        <v>139</v>
      </c>
      <c r="B151" s="187"/>
      <c r="C151" s="116"/>
      <c r="D151" s="117" t="s">
        <v>94</v>
      </c>
      <c r="E151" s="92">
        <v>47766</v>
      </c>
      <c r="F151" s="92">
        <v>11203</v>
      </c>
      <c r="G151" s="92">
        <v>24440</v>
      </c>
      <c r="H151" s="92"/>
      <c r="I151" s="92"/>
      <c r="J151" s="92">
        <v>0</v>
      </c>
      <c r="K151" s="92"/>
      <c r="L151" s="92"/>
      <c r="M151" s="118">
        <f>SUM(E151:L151)</f>
        <v>83409</v>
      </c>
    </row>
    <row r="152" spans="1:14" s="113" customFormat="1" ht="15">
      <c r="A152" s="428">
        <v>140</v>
      </c>
      <c r="B152" s="129"/>
      <c r="C152" s="114"/>
      <c r="D152" s="193" t="s">
        <v>543</v>
      </c>
      <c r="E152" s="94">
        <v>46</v>
      </c>
      <c r="F152" s="94">
        <v>13</v>
      </c>
      <c r="G152" s="94"/>
      <c r="H152" s="94"/>
      <c r="I152" s="94"/>
      <c r="J152" s="94"/>
      <c r="K152" s="94"/>
      <c r="L152" s="94"/>
      <c r="M152" s="119">
        <f>SUM(E152:L152)</f>
        <v>59</v>
      </c>
      <c r="N152" s="113">
        <f>E152+F152+G152</f>
        <v>59</v>
      </c>
    </row>
    <row r="153" spans="1:13" s="113" customFormat="1" ht="15">
      <c r="A153" s="428">
        <v>141</v>
      </c>
      <c r="B153" s="129"/>
      <c r="C153" s="114"/>
      <c r="D153" s="193" t="s">
        <v>544</v>
      </c>
      <c r="E153" s="94">
        <v>-1500</v>
      </c>
      <c r="F153" s="94"/>
      <c r="G153" s="94">
        <v>1500</v>
      </c>
      <c r="H153" s="94"/>
      <c r="I153" s="94"/>
      <c r="J153" s="94"/>
      <c r="K153" s="94"/>
      <c r="L153" s="94"/>
      <c r="M153" s="119">
        <f>SUM(E153:L153)</f>
        <v>0</v>
      </c>
    </row>
    <row r="154" spans="1:13" s="203" customFormat="1" ht="24.75" customHeight="1">
      <c r="A154" s="446">
        <v>142</v>
      </c>
      <c r="B154" s="195"/>
      <c r="C154" s="196"/>
      <c r="D154" s="200" t="s">
        <v>94</v>
      </c>
      <c r="E154" s="201">
        <f aca="true" t="shared" si="31" ref="E154:M154">SUM(E151:E153)</f>
        <v>46312</v>
      </c>
      <c r="F154" s="201">
        <f t="shared" si="31"/>
        <v>11216</v>
      </c>
      <c r="G154" s="201">
        <f t="shared" si="31"/>
        <v>25940</v>
      </c>
      <c r="H154" s="201">
        <f t="shared" si="31"/>
        <v>0</v>
      </c>
      <c r="I154" s="201">
        <f t="shared" si="31"/>
        <v>0</v>
      </c>
      <c r="J154" s="201">
        <f t="shared" si="31"/>
        <v>0</v>
      </c>
      <c r="K154" s="201">
        <f t="shared" si="31"/>
        <v>0</v>
      </c>
      <c r="L154" s="201">
        <f t="shared" si="31"/>
        <v>0</v>
      </c>
      <c r="M154" s="202">
        <f t="shared" si="31"/>
        <v>83468</v>
      </c>
    </row>
    <row r="155" spans="1:13" s="206" customFormat="1" ht="19.5" customHeight="1">
      <c r="A155" s="428">
        <v>143</v>
      </c>
      <c r="B155" s="204"/>
      <c r="C155" s="109"/>
      <c r="D155" s="109" t="s">
        <v>822</v>
      </c>
      <c r="E155" s="124"/>
      <c r="F155" s="124"/>
      <c r="G155" s="124"/>
      <c r="H155" s="124"/>
      <c r="I155" s="124"/>
      <c r="J155" s="124"/>
      <c r="K155" s="124"/>
      <c r="L155" s="124"/>
      <c r="M155" s="205"/>
    </row>
    <row r="156" spans="1:13" s="206" customFormat="1" ht="15">
      <c r="A156" s="428">
        <v>144</v>
      </c>
      <c r="B156" s="204"/>
      <c r="C156" s="207"/>
      <c r="D156" s="208" t="s">
        <v>94</v>
      </c>
      <c r="E156" s="209">
        <f aca="true" t="shared" si="32" ref="E156:M156">SUM(E151,E146,E141,E133)</f>
        <v>502682</v>
      </c>
      <c r="F156" s="209">
        <f t="shared" si="32"/>
        <v>128197</v>
      </c>
      <c r="G156" s="209">
        <f t="shared" si="32"/>
        <v>284974</v>
      </c>
      <c r="H156" s="209">
        <f t="shared" si="32"/>
        <v>2400</v>
      </c>
      <c r="I156" s="209">
        <f t="shared" si="32"/>
        <v>0</v>
      </c>
      <c r="J156" s="209">
        <f t="shared" si="32"/>
        <v>0</v>
      </c>
      <c r="K156" s="209">
        <f t="shared" si="32"/>
        <v>5817</v>
      </c>
      <c r="L156" s="209">
        <f t="shared" si="32"/>
        <v>0</v>
      </c>
      <c r="M156" s="210">
        <f t="shared" si="32"/>
        <v>924070</v>
      </c>
    </row>
    <row r="157" spans="1:13" s="206" customFormat="1" ht="30" customHeight="1">
      <c r="A157" s="446">
        <v>145</v>
      </c>
      <c r="B157" s="204"/>
      <c r="C157" s="207"/>
      <c r="D157" s="444" t="s">
        <v>595</v>
      </c>
      <c r="E157" s="207">
        <f>SUM(E152:E152,E147:E147,E142:E142,E134:E134)+E148+E143+E135+E136+E153+E138+E137</f>
        <v>-2328</v>
      </c>
      <c r="F157" s="207">
        <f aca="true" t="shared" si="33" ref="F157:M157">SUM(F152:F152,F147:F147,F142:F142,F134:F134)+F148+F143+F135+F136+F153+F138+F137</f>
        <v>-147</v>
      </c>
      <c r="G157" s="207">
        <f t="shared" si="33"/>
        <v>8149</v>
      </c>
      <c r="H157" s="207">
        <f t="shared" si="33"/>
        <v>0</v>
      </c>
      <c r="I157" s="207">
        <f t="shared" si="33"/>
        <v>0</v>
      </c>
      <c r="J157" s="207">
        <f t="shared" si="33"/>
        <v>0</v>
      </c>
      <c r="K157" s="207">
        <f t="shared" si="33"/>
        <v>0</v>
      </c>
      <c r="L157" s="207">
        <f t="shared" si="33"/>
        <v>0</v>
      </c>
      <c r="M157" s="220">
        <f t="shared" si="33"/>
        <v>5674</v>
      </c>
    </row>
    <row r="158" spans="1:13" s="206" customFormat="1" ht="15">
      <c r="A158" s="428">
        <v>146</v>
      </c>
      <c r="B158" s="204"/>
      <c r="C158" s="212"/>
      <c r="D158" s="213" t="s">
        <v>94</v>
      </c>
      <c r="E158" s="214">
        <f aca="true" t="shared" si="34" ref="E158:M158">SUM(E156:E157)</f>
        <v>500354</v>
      </c>
      <c r="F158" s="214">
        <f t="shared" si="34"/>
        <v>128050</v>
      </c>
      <c r="G158" s="214">
        <f t="shared" si="34"/>
        <v>293123</v>
      </c>
      <c r="H158" s="214">
        <f t="shared" si="34"/>
        <v>2400</v>
      </c>
      <c r="I158" s="214">
        <f t="shared" si="34"/>
        <v>0</v>
      </c>
      <c r="J158" s="214">
        <f t="shared" si="34"/>
        <v>0</v>
      </c>
      <c r="K158" s="214">
        <f t="shared" si="34"/>
        <v>5817</v>
      </c>
      <c r="L158" s="214">
        <f t="shared" si="34"/>
        <v>0</v>
      </c>
      <c r="M158" s="215">
        <f t="shared" si="34"/>
        <v>929744</v>
      </c>
    </row>
    <row r="159" spans="1:13" s="112" customFormat="1" ht="24.75" customHeight="1">
      <c r="A159" s="428">
        <v>147</v>
      </c>
      <c r="B159" s="187"/>
      <c r="C159" s="116">
        <v>23</v>
      </c>
      <c r="D159" s="117" t="s">
        <v>823</v>
      </c>
      <c r="E159" s="92"/>
      <c r="F159" s="92"/>
      <c r="G159" s="92"/>
      <c r="H159" s="92"/>
      <c r="I159" s="92"/>
      <c r="J159" s="92"/>
      <c r="K159" s="92"/>
      <c r="L159" s="92"/>
      <c r="M159" s="118"/>
    </row>
    <row r="160" spans="1:13" s="223" customFormat="1" ht="15">
      <c r="A160" s="428">
        <v>148</v>
      </c>
      <c r="B160" s="221"/>
      <c r="C160" s="222"/>
      <c r="D160" s="117" t="s">
        <v>94</v>
      </c>
      <c r="E160" s="209">
        <v>93416</v>
      </c>
      <c r="F160" s="209">
        <v>23769</v>
      </c>
      <c r="G160" s="209">
        <v>33519</v>
      </c>
      <c r="H160" s="209"/>
      <c r="I160" s="209">
        <v>161</v>
      </c>
      <c r="J160" s="209">
        <v>0</v>
      </c>
      <c r="K160" s="209">
        <v>21000</v>
      </c>
      <c r="L160" s="209">
        <v>1508</v>
      </c>
      <c r="M160" s="210">
        <f>SUM(E160:L160)</f>
        <v>173373</v>
      </c>
    </row>
    <row r="161" spans="1:13" s="206" customFormat="1" ht="15">
      <c r="A161" s="428">
        <v>149</v>
      </c>
      <c r="B161" s="204"/>
      <c r="C161" s="218"/>
      <c r="D161" s="193" t="s">
        <v>543</v>
      </c>
      <c r="E161" s="207">
        <v>245</v>
      </c>
      <c r="F161" s="207">
        <v>67</v>
      </c>
      <c r="G161" s="207"/>
      <c r="H161" s="207"/>
      <c r="I161" s="207"/>
      <c r="J161" s="207"/>
      <c r="K161" s="207"/>
      <c r="L161" s="207"/>
      <c r="M161" s="220">
        <f>SUM(E161:L161)</f>
        <v>312</v>
      </c>
    </row>
    <row r="162" spans="1:13" s="206" customFormat="1" ht="15">
      <c r="A162" s="428">
        <v>150</v>
      </c>
      <c r="B162" s="204"/>
      <c r="C162" s="218"/>
      <c r="D162" s="115" t="s">
        <v>544</v>
      </c>
      <c r="E162" s="207"/>
      <c r="F162" s="207"/>
      <c r="G162" s="207">
        <v>-12200</v>
      </c>
      <c r="H162" s="207"/>
      <c r="I162" s="207"/>
      <c r="J162" s="207"/>
      <c r="K162" s="207"/>
      <c r="L162" s="207"/>
      <c r="M162" s="220">
        <f>SUM(E162:L162)</f>
        <v>-12200</v>
      </c>
    </row>
    <row r="163" spans="1:13" s="203" customFormat="1" ht="24.75" customHeight="1" thickBot="1">
      <c r="A163" s="446">
        <v>151</v>
      </c>
      <c r="B163" s="195"/>
      <c r="C163" s="196"/>
      <c r="D163" s="200" t="s">
        <v>94</v>
      </c>
      <c r="E163" s="201">
        <f aca="true" t="shared" si="35" ref="E163:M163">SUM(E160:E162)</f>
        <v>93661</v>
      </c>
      <c r="F163" s="201">
        <f t="shared" si="35"/>
        <v>23836</v>
      </c>
      <c r="G163" s="201">
        <f t="shared" si="35"/>
        <v>21319</v>
      </c>
      <c r="H163" s="201">
        <f t="shared" si="35"/>
        <v>0</v>
      </c>
      <c r="I163" s="201">
        <f t="shared" si="35"/>
        <v>161</v>
      </c>
      <c r="J163" s="201">
        <f t="shared" si="35"/>
        <v>0</v>
      </c>
      <c r="K163" s="201">
        <f t="shared" si="35"/>
        <v>21000</v>
      </c>
      <c r="L163" s="201">
        <f t="shared" si="35"/>
        <v>1508</v>
      </c>
      <c r="M163" s="202">
        <f t="shared" si="35"/>
        <v>161485</v>
      </c>
    </row>
    <row r="164" spans="1:13" s="223" customFormat="1" ht="15">
      <c r="A164" s="428">
        <v>152</v>
      </c>
      <c r="B164" s="224">
        <v>1</v>
      </c>
      <c r="C164" s="225" t="s">
        <v>811</v>
      </c>
      <c r="D164" s="225"/>
      <c r="E164" s="226"/>
      <c r="F164" s="226"/>
      <c r="G164" s="226"/>
      <c r="H164" s="226"/>
      <c r="I164" s="226"/>
      <c r="J164" s="226"/>
      <c r="K164" s="226"/>
      <c r="L164" s="226"/>
      <c r="M164" s="227"/>
    </row>
    <row r="165" spans="1:13" s="223" customFormat="1" ht="19.5" customHeight="1">
      <c r="A165" s="428">
        <v>153</v>
      </c>
      <c r="B165" s="228"/>
      <c r="C165" s="229"/>
      <c r="D165" s="208" t="s">
        <v>94</v>
      </c>
      <c r="E165" s="209">
        <f aca="true" t="shared" si="36" ref="E165:M165">SUM(E129+E156+E160)</f>
        <v>2804947</v>
      </c>
      <c r="F165" s="209">
        <f t="shared" si="36"/>
        <v>727014</v>
      </c>
      <c r="G165" s="209">
        <f t="shared" si="36"/>
        <v>1416335</v>
      </c>
      <c r="H165" s="209">
        <f t="shared" si="36"/>
        <v>2400</v>
      </c>
      <c r="I165" s="209">
        <f t="shared" si="36"/>
        <v>6961</v>
      </c>
      <c r="J165" s="209">
        <f t="shared" si="36"/>
        <v>0</v>
      </c>
      <c r="K165" s="209">
        <f t="shared" si="36"/>
        <v>34473</v>
      </c>
      <c r="L165" s="209">
        <f t="shared" si="36"/>
        <v>18651</v>
      </c>
      <c r="M165" s="210">
        <f t="shared" si="36"/>
        <v>5010781</v>
      </c>
    </row>
    <row r="166" spans="1:13" s="206" customFormat="1" ht="30" customHeight="1">
      <c r="A166" s="446">
        <v>154</v>
      </c>
      <c r="B166" s="204"/>
      <c r="C166" s="207"/>
      <c r="D166" s="444" t="s">
        <v>596</v>
      </c>
      <c r="E166" s="207">
        <f aca="true" t="shared" si="37" ref="E166:M166">SUM(E161:E162,E157,E130)</f>
        <v>-1796</v>
      </c>
      <c r="F166" s="207">
        <f t="shared" si="37"/>
        <v>5176</v>
      </c>
      <c r="G166" s="207">
        <f t="shared" si="37"/>
        <v>2317</v>
      </c>
      <c r="H166" s="207">
        <f t="shared" si="37"/>
        <v>0</v>
      </c>
      <c r="I166" s="207">
        <f t="shared" si="37"/>
        <v>-846</v>
      </c>
      <c r="J166" s="207">
        <f t="shared" si="37"/>
        <v>0</v>
      </c>
      <c r="K166" s="207">
        <f t="shared" si="37"/>
        <v>1430</v>
      </c>
      <c r="L166" s="207">
        <f t="shared" si="37"/>
        <v>0</v>
      </c>
      <c r="M166" s="220">
        <f t="shared" si="37"/>
        <v>6281</v>
      </c>
    </row>
    <row r="167" spans="1:13" s="223" customFormat="1" ht="15.75" thickBot="1">
      <c r="A167" s="428">
        <v>155</v>
      </c>
      <c r="B167" s="230"/>
      <c r="C167" s="231"/>
      <c r="D167" s="232" t="s">
        <v>94</v>
      </c>
      <c r="E167" s="231">
        <f aca="true" t="shared" si="38" ref="E167:M167">SUM(E165:E166)</f>
        <v>2803151</v>
      </c>
      <c r="F167" s="231">
        <f t="shared" si="38"/>
        <v>732190</v>
      </c>
      <c r="G167" s="231">
        <f t="shared" si="38"/>
        <v>1418652</v>
      </c>
      <c r="H167" s="231">
        <f t="shared" si="38"/>
        <v>2400</v>
      </c>
      <c r="I167" s="231">
        <f t="shared" si="38"/>
        <v>6115</v>
      </c>
      <c r="J167" s="231">
        <f t="shared" si="38"/>
        <v>0</v>
      </c>
      <c r="K167" s="231">
        <f t="shared" si="38"/>
        <v>35903</v>
      </c>
      <c r="L167" s="231">
        <f t="shared" si="38"/>
        <v>18651</v>
      </c>
      <c r="M167" s="233">
        <f t="shared" si="38"/>
        <v>5017062</v>
      </c>
    </row>
    <row r="168" spans="1:13" s="123" customFormat="1" ht="24.75" customHeight="1">
      <c r="A168" s="428">
        <v>156</v>
      </c>
      <c r="B168" s="216"/>
      <c r="C168" s="110" t="s">
        <v>825</v>
      </c>
      <c r="D168" s="110"/>
      <c r="E168" s="92"/>
      <c r="F168" s="92"/>
      <c r="G168" s="92"/>
      <c r="H168" s="92"/>
      <c r="I168" s="92"/>
      <c r="J168" s="92"/>
      <c r="K168" s="92"/>
      <c r="L168" s="92"/>
      <c r="M168" s="176"/>
    </row>
    <row r="169" spans="1:13" s="112" customFormat="1" ht="15">
      <c r="A169" s="428">
        <v>157</v>
      </c>
      <c r="B169" s="187">
        <v>2</v>
      </c>
      <c r="C169" s="116"/>
      <c r="D169" s="117" t="s">
        <v>910</v>
      </c>
      <c r="E169" s="92"/>
      <c r="F169" s="92"/>
      <c r="G169" s="92"/>
      <c r="H169" s="92"/>
      <c r="I169" s="92"/>
      <c r="J169" s="92"/>
      <c r="K169" s="92"/>
      <c r="L169" s="92"/>
      <c r="M169" s="118"/>
    </row>
    <row r="170" spans="1:13" ht="15">
      <c r="A170" s="428">
        <v>158</v>
      </c>
      <c r="B170" s="234"/>
      <c r="C170" s="235"/>
      <c r="D170" s="91" t="s">
        <v>94</v>
      </c>
      <c r="E170" s="91">
        <v>134114</v>
      </c>
      <c r="F170" s="91">
        <v>34914</v>
      </c>
      <c r="G170" s="91">
        <v>171664</v>
      </c>
      <c r="H170" s="91"/>
      <c r="I170" s="91">
        <v>3500</v>
      </c>
      <c r="J170" s="91">
        <v>0</v>
      </c>
      <c r="K170" s="91"/>
      <c r="L170" s="91">
        <v>2370</v>
      </c>
      <c r="M170" s="190">
        <f>SUM(E170:L170)</f>
        <v>346562</v>
      </c>
    </row>
    <row r="171" spans="1:13" s="2" customFormat="1" ht="15">
      <c r="A171" s="428">
        <v>159</v>
      </c>
      <c r="B171" s="236"/>
      <c r="C171" s="237"/>
      <c r="D171" s="193" t="s">
        <v>543</v>
      </c>
      <c r="E171" s="93">
        <v>154</v>
      </c>
      <c r="F171" s="93">
        <v>42</v>
      </c>
      <c r="G171" s="93"/>
      <c r="H171" s="93"/>
      <c r="I171" s="93"/>
      <c r="J171" s="93"/>
      <c r="K171" s="93"/>
      <c r="L171" s="93"/>
      <c r="M171" s="194">
        <f>SUM(E171:L171)</f>
        <v>196</v>
      </c>
    </row>
    <row r="172" spans="1:13" s="2" customFormat="1" ht="15">
      <c r="A172" s="428">
        <v>160</v>
      </c>
      <c r="B172" s="236"/>
      <c r="C172" s="237"/>
      <c r="D172" s="193" t="s">
        <v>544</v>
      </c>
      <c r="E172" s="93"/>
      <c r="F172" s="93"/>
      <c r="G172" s="93">
        <v>-1700</v>
      </c>
      <c r="H172" s="93"/>
      <c r="I172" s="93"/>
      <c r="J172" s="93"/>
      <c r="K172" s="93"/>
      <c r="L172" s="93"/>
      <c r="M172" s="194">
        <f>SUM(E172:L172)</f>
        <v>-1700</v>
      </c>
    </row>
    <row r="173" spans="1:13" s="2" customFormat="1" ht="15">
      <c r="A173" s="428">
        <v>161</v>
      </c>
      <c r="B173" s="236"/>
      <c r="C173" s="237"/>
      <c r="D173" s="193" t="s">
        <v>544</v>
      </c>
      <c r="E173" s="93">
        <v>-2153</v>
      </c>
      <c r="F173" s="93">
        <v>-818</v>
      </c>
      <c r="G173" s="93">
        <v>2412</v>
      </c>
      <c r="H173" s="93"/>
      <c r="I173" s="93">
        <v>231</v>
      </c>
      <c r="J173" s="93"/>
      <c r="K173" s="93">
        <v>328</v>
      </c>
      <c r="L173" s="93"/>
      <c r="M173" s="194">
        <f>SUM(E173:L173)</f>
        <v>0</v>
      </c>
    </row>
    <row r="174" spans="1:13" s="2" customFormat="1" ht="15">
      <c r="A174" s="428">
        <v>162</v>
      </c>
      <c r="B174" s="236"/>
      <c r="C174" s="237"/>
      <c r="D174" s="193" t="s">
        <v>558</v>
      </c>
      <c r="E174" s="93"/>
      <c r="F174" s="93"/>
      <c r="G174" s="93">
        <v>1663</v>
      </c>
      <c r="H174" s="93"/>
      <c r="I174" s="93"/>
      <c r="J174" s="93"/>
      <c r="K174" s="93"/>
      <c r="L174" s="93"/>
      <c r="M174" s="194">
        <f>SUM(E174:L174)</f>
        <v>1663</v>
      </c>
    </row>
    <row r="175" spans="1:13" s="27" customFormat="1" ht="15">
      <c r="A175" s="428">
        <v>163</v>
      </c>
      <c r="B175" s="234"/>
      <c r="C175" s="238"/>
      <c r="D175" s="198" t="s">
        <v>94</v>
      </c>
      <c r="E175" s="198">
        <f aca="true" t="shared" si="39" ref="E175:M175">SUM(E170:E174)</f>
        <v>132115</v>
      </c>
      <c r="F175" s="198">
        <f t="shared" si="39"/>
        <v>34138</v>
      </c>
      <c r="G175" s="198">
        <f t="shared" si="39"/>
        <v>174039</v>
      </c>
      <c r="H175" s="198">
        <f t="shared" si="39"/>
        <v>0</v>
      </c>
      <c r="I175" s="198">
        <f t="shared" si="39"/>
        <v>3731</v>
      </c>
      <c r="J175" s="198">
        <f t="shared" si="39"/>
        <v>0</v>
      </c>
      <c r="K175" s="198">
        <f t="shared" si="39"/>
        <v>328</v>
      </c>
      <c r="L175" s="198">
        <f t="shared" si="39"/>
        <v>2370</v>
      </c>
      <c r="M175" s="199">
        <f t="shared" si="39"/>
        <v>346721</v>
      </c>
    </row>
    <row r="176" spans="1:13" s="112" customFormat="1" ht="30" customHeight="1">
      <c r="A176" s="428">
        <v>164</v>
      </c>
      <c r="B176" s="187">
        <v>3</v>
      </c>
      <c r="C176" s="116"/>
      <c r="D176" s="117" t="s">
        <v>21</v>
      </c>
      <c r="E176" s="92"/>
      <c r="F176" s="92"/>
      <c r="G176" s="92"/>
      <c r="H176" s="92"/>
      <c r="I176" s="92"/>
      <c r="J176" s="92"/>
      <c r="K176" s="92"/>
      <c r="L176" s="92"/>
      <c r="M176" s="118"/>
    </row>
    <row r="177" spans="1:13" ht="15">
      <c r="A177" s="428">
        <v>165</v>
      </c>
      <c r="B177" s="234"/>
      <c r="C177" s="235"/>
      <c r="D177" s="91" t="s">
        <v>94</v>
      </c>
      <c r="E177" s="91">
        <v>220527</v>
      </c>
      <c r="F177" s="91">
        <v>57177</v>
      </c>
      <c r="G177" s="91">
        <v>75021</v>
      </c>
      <c r="H177" s="91">
        <v>0</v>
      </c>
      <c r="I177" s="91">
        <v>3810</v>
      </c>
      <c r="J177" s="91">
        <v>0</v>
      </c>
      <c r="K177" s="91">
        <v>2290</v>
      </c>
      <c r="L177" s="91"/>
      <c r="M177" s="190">
        <f>SUM(E177:L177)</f>
        <v>358825</v>
      </c>
    </row>
    <row r="178" spans="1:13" s="2" customFormat="1" ht="15">
      <c r="A178" s="428">
        <v>166</v>
      </c>
      <c r="B178" s="236"/>
      <c r="C178" s="237"/>
      <c r="D178" s="193" t="s">
        <v>543</v>
      </c>
      <c r="E178" s="93">
        <v>166</v>
      </c>
      <c r="F178" s="93">
        <v>45</v>
      </c>
      <c r="G178" s="93"/>
      <c r="H178" s="93"/>
      <c r="I178" s="93"/>
      <c r="J178" s="93"/>
      <c r="K178" s="93"/>
      <c r="L178" s="93"/>
      <c r="M178" s="194">
        <f>SUM(E178:L178)</f>
        <v>211</v>
      </c>
    </row>
    <row r="179" spans="1:13" s="2" customFormat="1" ht="15">
      <c r="A179" s="428">
        <v>167</v>
      </c>
      <c r="B179" s="236"/>
      <c r="C179" s="237"/>
      <c r="D179" s="93" t="s">
        <v>544</v>
      </c>
      <c r="E179" s="93"/>
      <c r="F179" s="93"/>
      <c r="G179" s="93">
        <v>2622</v>
      </c>
      <c r="H179" s="93"/>
      <c r="I179" s="93"/>
      <c r="J179" s="93"/>
      <c r="K179" s="93"/>
      <c r="L179" s="93"/>
      <c r="M179" s="194">
        <f>SUM(E179:L179)</f>
        <v>2622</v>
      </c>
    </row>
    <row r="180" spans="1:13" s="2" customFormat="1" ht="15">
      <c r="A180" s="428">
        <v>168</v>
      </c>
      <c r="B180" s="236"/>
      <c r="C180" s="237"/>
      <c r="D180" s="93" t="s">
        <v>544</v>
      </c>
      <c r="E180" s="93">
        <v>-1697</v>
      </c>
      <c r="F180" s="93">
        <v>-1100</v>
      </c>
      <c r="G180" s="93">
        <v>2729</v>
      </c>
      <c r="H180" s="93"/>
      <c r="I180" s="93"/>
      <c r="J180" s="93"/>
      <c r="K180" s="93">
        <v>68</v>
      </c>
      <c r="L180" s="93"/>
      <c r="M180" s="194">
        <f>SUM(E180:L180)</f>
        <v>0</v>
      </c>
    </row>
    <row r="181" spans="1:13" s="27" customFormat="1" ht="15">
      <c r="A181" s="428">
        <v>169</v>
      </c>
      <c r="B181" s="234"/>
      <c r="C181" s="238"/>
      <c r="D181" s="198" t="s">
        <v>94</v>
      </c>
      <c r="E181" s="198">
        <f aca="true" t="shared" si="40" ref="E181:M181">SUM(E177:E180)</f>
        <v>218996</v>
      </c>
      <c r="F181" s="198">
        <f t="shared" si="40"/>
        <v>56122</v>
      </c>
      <c r="G181" s="198">
        <f t="shared" si="40"/>
        <v>80372</v>
      </c>
      <c r="H181" s="198">
        <f t="shared" si="40"/>
        <v>0</v>
      </c>
      <c r="I181" s="198">
        <f t="shared" si="40"/>
        <v>3810</v>
      </c>
      <c r="J181" s="198">
        <f t="shared" si="40"/>
        <v>0</v>
      </c>
      <c r="K181" s="198">
        <f t="shared" si="40"/>
        <v>2358</v>
      </c>
      <c r="L181" s="198">
        <f t="shared" si="40"/>
        <v>0</v>
      </c>
      <c r="M181" s="199">
        <f t="shared" si="40"/>
        <v>361658</v>
      </c>
    </row>
    <row r="182" spans="1:13" s="112" customFormat="1" ht="30" customHeight="1">
      <c r="A182" s="428">
        <v>170</v>
      </c>
      <c r="B182" s="187">
        <v>4</v>
      </c>
      <c r="C182" s="116"/>
      <c r="D182" s="117" t="s">
        <v>976</v>
      </c>
      <c r="E182" s="92"/>
      <c r="F182" s="92"/>
      <c r="G182" s="92"/>
      <c r="H182" s="92"/>
      <c r="I182" s="92"/>
      <c r="J182" s="92"/>
      <c r="K182" s="92"/>
      <c r="L182" s="92"/>
      <c r="M182" s="118"/>
    </row>
    <row r="183" spans="1:13" ht="15">
      <c r="A183" s="428">
        <v>171</v>
      </c>
      <c r="B183" s="234"/>
      <c r="C183" s="235"/>
      <c r="D183" s="91" t="s">
        <v>94</v>
      </c>
      <c r="E183" s="91">
        <v>205047</v>
      </c>
      <c r="F183" s="91">
        <v>53810</v>
      </c>
      <c r="G183" s="91">
        <v>83116</v>
      </c>
      <c r="H183" s="91">
        <v>3200</v>
      </c>
      <c r="I183" s="91">
        <v>626</v>
      </c>
      <c r="J183" s="91">
        <v>0</v>
      </c>
      <c r="K183" s="91">
        <v>701</v>
      </c>
      <c r="L183" s="91">
        <v>0</v>
      </c>
      <c r="M183" s="190">
        <f>SUM(E183:L183)</f>
        <v>346500</v>
      </c>
    </row>
    <row r="184" spans="1:13" s="2" customFormat="1" ht="15">
      <c r="A184" s="428">
        <v>172</v>
      </c>
      <c r="B184" s="236"/>
      <c r="C184" s="237"/>
      <c r="D184" s="193" t="s">
        <v>543</v>
      </c>
      <c r="E184" s="93">
        <v>280</v>
      </c>
      <c r="F184" s="93">
        <v>75</v>
      </c>
      <c r="G184" s="93"/>
      <c r="H184" s="93"/>
      <c r="I184" s="93"/>
      <c r="J184" s="93"/>
      <c r="K184" s="93"/>
      <c r="L184" s="93"/>
      <c r="M184" s="194">
        <f>SUM(E184:L184)</f>
        <v>355</v>
      </c>
    </row>
    <row r="185" spans="1:13" s="2" customFormat="1" ht="15">
      <c r="A185" s="428">
        <v>173</v>
      </c>
      <c r="B185" s="236"/>
      <c r="C185" s="237"/>
      <c r="D185" s="193" t="s">
        <v>544</v>
      </c>
      <c r="E185" s="93"/>
      <c r="F185" s="93"/>
      <c r="G185" s="93">
        <v>-500</v>
      </c>
      <c r="H185" s="93"/>
      <c r="I185" s="93"/>
      <c r="J185" s="93"/>
      <c r="K185" s="93"/>
      <c r="L185" s="93"/>
      <c r="M185" s="194">
        <f>SUM(E185:L185)</f>
        <v>-500</v>
      </c>
    </row>
    <row r="186" spans="1:13" s="2" customFormat="1" ht="15">
      <c r="A186" s="428">
        <v>174</v>
      </c>
      <c r="B186" s="236"/>
      <c r="C186" s="237"/>
      <c r="D186" s="193" t="s">
        <v>558</v>
      </c>
      <c r="E186" s="93">
        <v>37</v>
      </c>
      <c r="F186" s="93">
        <v>5</v>
      </c>
      <c r="G186" s="93">
        <v>2954</v>
      </c>
      <c r="H186" s="93">
        <v>2464</v>
      </c>
      <c r="I186" s="93"/>
      <c r="J186" s="93"/>
      <c r="K186" s="93"/>
      <c r="L186" s="93"/>
      <c r="M186" s="194">
        <f>SUM(E186:L186)</f>
        <v>5460</v>
      </c>
    </row>
    <row r="187" spans="1:13" s="2" customFormat="1" ht="15">
      <c r="A187" s="428">
        <v>175</v>
      </c>
      <c r="B187" s="236"/>
      <c r="C187" s="237"/>
      <c r="D187" s="193" t="s">
        <v>544</v>
      </c>
      <c r="E187" s="93">
        <v>341</v>
      </c>
      <c r="F187" s="93">
        <v>-341</v>
      </c>
      <c r="G187" s="93"/>
      <c r="H187" s="93"/>
      <c r="I187" s="93"/>
      <c r="J187" s="93"/>
      <c r="K187" s="93"/>
      <c r="L187" s="93"/>
      <c r="M187" s="194">
        <f>SUM(E187:L187)</f>
        <v>0</v>
      </c>
    </row>
    <row r="188" spans="1:13" s="27" customFormat="1" ht="15">
      <c r="A188" s="428">
        <v>176</v>
      </c>
      <c r="B188" s="234"/>
      <c r="C188" s="238"/>
      <c r="D188" s="198" t="s">
        <v>94</v>
      </c>
      <c r="E188" s="198">
        <f aca="true" t="shared" si="41" ref="E188:M188">SUM(E183:E187)</f>
        <v>205705</v>
      </c>
      <c r="F188" s="198">
        <f t="shared" si="41"/>
        <v>53549</v>
      </c>
      <c r="G188" s="198">
        <f t="shared" si="41"/>
        <v>85570</v>
      </c>
      <c r="H188" s="198">
        <f t="shared" si="41"/>
        <v>5664</v>
      </c>
      <c r="I188" s="198">
        <f t="shared" si="41"/>
        <v>626</v>
      </c>
      <c r="J188" s="198">
        <f t="shared" si="41"/>
        <v>0</v>
      </c>
      <c r="K188" s="198">
        <f t="shared" si="41"/>
        <v>701</v>
      </c>
      <c r="L188" s="198">
        <f t="shared" si="41"/>
        <v>0</v>
      </c>
      <c r="M188" s="199">
        <f t="shared" si="41"/>
        <v>351815</v>
      </c>
    </row>
    <row r="189" spans="1:13" s="112" customFormat="1" ht="30" customHeight="1">
      <c r="A189" s="428">
        <v>177</v>
      </c>
      <c r="B189" s="187">
        <v>5</v>
      </c>
      <c r="C189" s="116"/>
      <c r="D189" s="117" t="s">
        <v>22</v>
      </c>
      <c r="E189" s="92"/>
      <c r="F189" s="92"/>
      <c r="G189" s="92"/>
      <c r="H189" s="92"/>
      <c r="I189" s="92"/>
      <c r="J189" s="92"/>
      <c r="K189" s="92"/>
      <c r="L189" s="92"/>
      <c r="M189" s="118"/>
    </row>
    <row r="190" spans="1:13" ht="15">
      <c r="A190" s="428">
        <v>178</v>
      </c>
      <c r="B190" s="234"/>
      <c r="C190" s="235"/>
      <c r="D190" s="91" t="s">
        <v>94</v>
      </c>
      <c r="E190" s="91">
        <v>259583</v>
      </c>
      <c r="F190" s="91">
        <v>69900</v>
      </c>
      <c r="G190" s="91">
        <v>99450</v>
      </c>
      <c r="H190" s="91"/>
      <c r="I190" s="91">
        <v>37748</v>
      </c>
      <c r="J190" s="91">
        <v>0</v>
      </c>
      <c r="K190" s="91"/>
      <c r="L190" s="91"/>
      <c r="M190" s="190">
        <f>SUM(E190:L190)</f>
        <v>466681</v>
      </c>
    </row>
    <row r="191" spans="1:13" s="2" customFormat="1" ht="15">
      <c r="A191" s="428">
        <v>179</v>
      </c>
      <c r="B191" s="236"/>
      <c r="C191" s="237"/>
      <c r="D191" s="193" t="s">
        <v>543</v>
      </c>
      <c r="E191" s="93">
        <v>358</v>
      </c>
      <c r="F191" s="93">
        <v>97</v>
      </c>
      <c r="G191" s="93"/>
      <c r="H191" s="93"/>
      <c r="I191" s="93"/>
      <c r="J191" s="93"/>
      <c r="K191" s="93"/>
      <c r="L191" s="93"/>
      <c r="M191" s="194">
        <f>SUM(E191:L191)</f>
        <v>455</v>
      </c>
    </row>
    <row r="192" spans="1:13" s="2" customFormat="1" ht="15">
      <c r="A192" s="428">
        <v>180</v>
      </c>
      <c r="B192" s="236"/>
      <c r="C192" s="237"/>
      <c r="D192" s="193" t="s">
        <v>554</v>
      </c>
      <c r="E192" s="93"/>
      <c r="F192" s="93"/>
      <c r="G192" s="93"/>
      <c r="H192" s="93"/>
      <c r="I192" s="93">
        <v>3387</v>
      </c>
      <c r="J192" s="93"/>
      <c r="K192" s="93"/>
      <c r="L192" s="93"/>
      <c r="M192" s="194">
        <f>SUM(E192:L192)</f>
        <v>3387</v>
      </c>
    </row>
    <row r="193" spans="1:13" s="27" customFormat="1" ht="15">
      <c r="A193" s="428">
        <v>181</v>
      </c>
      <c r="B193" s="234"/>
      <c r="C193" s="238"/>
      <c r="D193" s="198" t="s">
        <v>94</v>
      </c>
      <c r="E193" s="198">
        <f aca="true" t="shared" si="42" ref="E193:M193">SUM(E190:E192)</f>
        <v>259941</v>
      </c>
      <c r="F193" s="198">
        <f t="shared" si="42"/>
        <v>69997</v>
      </c>
      <c r="G193" s="198">
        <f t="shared" si="42"/>
        <v>99450</v>
      </c>
      <c r="H193" s="198">
        <f t="shared" si="42"/>
        <v>0</v>
      </c>
      <c r="I193" s="198">
        <f t="shared" si="42"/>
        <v>41135</v>
      </c>
      <c r="J193" s="198">
        <f t="shared" si="42"/>
        <v>0</v>
      </c>
      <c r="K193" s="198">
        <f t="shared" si="42"/>
        <v>0</v>
      </c>
      <c r="L193" s="198">
        <f t="shared" si="42"/>
        <v>0</v>
      </c>
      <c r="M193" s="199">
        <f t="shared" si="42"/>
        <v>470523</v>
      </c>
    </row>
    <row r="194" spans="1:13" s="112" customFormat="1" ht="30" customHeight="1">
      <c r="A194" s="428">
        <v>182</v>
      </c>
      <c r="B194" s="187">
        <v>6</v>
      </c>
      <c r="C194" s="116"/>
      <c r="D194" s="117" t="s">
        <v>969</v>
      </c>
      <c r="E194" s="92"/>
      <c r="F194" s="92"/>
      <c r="G194" s="92"/>
      <c r="H194" s="92"/>
      <c r="I194" s="92"/>
      <c r="J194" s="92"/>
      <c r="K194" s="92"/>
      <c r="L194" s="92"/>
      <c r="M194" s="118"/>
    </row>
    <row r="195" spans="1:13" ht="15">
      <c r="A195" s="428">
        <v>183</v>
      </c>
      <c r="B195" s="234"/>
      <c r="C195" s="235"/>
      <c r="D195" s="91" t="s">
        <v>94</v>
      </c>
      <c r="E195" s="91">
        <v>231895</v>
      </c>
      <c r="F195" s="91">
        <v>55520</v>
      </c>
      <c r="G195" s="91">
        <v>93096</v>
      </c>
      <c r="H195" s="91"/>
      <c r="I195" s="91">
        <v>48</v>
      </c>
      <c r="J195" s="91">
        <v>0</v>
      </c>
      <c r="K195" s="91">
        <v>2395</v>
      </c>
      <c r="L195" s="91">
        <v>0</v>
      </c>
      <c r="M195" s="190">
        <f aca="true" t="shared" si="43" ref="M195:M200">SUM(E195:L195)</f>
        <v>382954</v>
      </c>
    </row>
    <row r="196" spans="1:13" s="2" customFormat="1" ht="15">
      <c r="A196" s="428">
        <v>184</v>
      </c>
      <c r="B196" s="236"/>
      <c r="C196" s="237"/>
      <c r="D196" s="193" t="s">
        <v>543</v>
      </c>
      <c r="E196" s="93">
        <v>317</v>
      </c>
      <c r="F196" s="93">
        <v>86</v>
      </c>
      <c r="G196" s="93"/>
      <c r="H196" s="93"/>
      <c r="I196" s="93"/>
      <c r="J196" s="93"/>
      <c r="K196" s="93"/>
      <c r="L196" s="93"/>
      <c r="M196" s="194">
        <f t="shared" si="43"/>
        <v>403</v>
      </c>
    </row>
    <row r="197" spans="1:13" s="2" customFormat="1" ht="15">
      <c r="A197" s="428">
        <v>185</v>
      </c>
      <c r="B197" s="236"/>
      <c r="C197" s="237"/>
      <c r="D197" s="93" t="s">
        <v>559</v>
      </c>
      <c r="E197" s="93"/>
      <c r="F197" s="93"/>
      <c r="G197" s="93">
        <v>467</v>
      </c>
      <c r="H197" s="93"/>
      <c r="I197" s="93"/>
      <c r="J197" s="93"/>
      <c r="K197" s="93"/>
      <c r="L197" s="93"/>
      <c r="M197" s="194">
        <f t="shared" si="43"/>
        <v>467</v>
      </c>
    </row>
    <row r="198" spans="1:13" s="2" customFormat="1" ht="15">
      <c r="A198" s="428">
        <v>186</v>
      </c>
      <c r="B198" s="236"/>
      <c r="C198" s="237"/>
      <c r="D198" s="93" t="s">
        <v>544</v>
      </c>
      <c r="E198" s="93"/>
      <c r="F198" s="93"/>
      <c r="G198" s="93">
        <v>5636</v>
      </c>
      <c r="H198" s="93"/>
      <c r="I198" s="93"/>
      <c r="J198" s="93"/>
      <c r="K198" s="93"/>
      <c r="L198" s="93"/>
      <c r="M198" s="194">
        <f t="shared" si="43"/>
        <v>5636</v>
      </c>
    </row>
    <row r="199" spans="1:13" s="2" customFormat="1" ht="15">
      <c r="A199" s="428">
        <v>187</v>
      </c>
      <c r="B199" s="236"/>
      <c r="C199" s="237"/>
      <c r="D199" s="93" t="s">
        <v>544</v>
      </c>
      <c r="E199" s="93">
        <v>-1124</v>
      </c>
      <c r="F199" s="93">
        <v>4620</v>
      </c>
      <c r="G199" s="93">
        <v>-3620</v>
      </c>
      <c r="H199" s="93"/>
      <c r="I199" s="93"/>
      <c r="J199" s="93"/>
      <c r="K199" s="93">
        <v>124</v>
      </c>
      <c r="L199" s="93"/>
      <c r="M199" s="194">
        <f t="shared" si="43"/>
        <v>0</v>
      </c>
    </row>
    <row r="200" spans="1:13" s="2" customFormat="1" ht="15">
      <c r="A200" s="428">
        <v>188</v>
      </c>
      <c r="B200" s="236"/>
      <c r="C200" s="237"/>
      <c r="D200" s="93" t="s">
        <v>549</v>
      </c>
      <c r="E200" s="93">
        <v>660</v>
      </c>
      <c r="F200" s="93"/>
      <c r="G200" s="93"/>
      <c r="H200" s="93"/>
      <c r="I200" s="93"/>
      <c r="J200" s="93"/>
      <c r="K200" s="93"/>
      <c r="L200" s="93"/>
      <c r="M200" s="194">
        <f t="shared" si="43"/>
        <v>660</v>
      </c>
    </row>
    <row r="201" spans="1:13" s="203" customFormat="1" ht="30" customHeight="1">
      <c r="A201" s="446">
        <v>189</v>
      </c>
      <c r="B201" s="234"/>
      <c r="C201" s="238"/>
      <c r="D201" s="201" t="s">
        <v>94</v>
      </c>
      <c r="E201" s="201">
        <f aca="true" t="shared" si="44" ref="E201:M201">SUM(E195:E200)</f>
        <v>231748</v>
      </c>
      <c r="F201" s="201">
        <f t="shared" si="44"/>
        <v>60226</v>
      </c>
      <c r="G201" s="201">
        <f t="shared" si="44"/>
        <v>95579</v>
      </c>
      <c r="H201" s="201">
        <f t="shared" si="44"/>
        <v>0</v>
      </c>
      <c r="I201" s="201">
        <f t="shared" si="44"/>
        <v>48</v>
      </c>
      <c r="J201" s="201">
        <f t="shared" si="44"/>
        <v>0</v>
      </c>
      <c r="K201" s="201">
        <f t="shared" si="44"/>
        <v>2519</v>
      </c>
      <c r="L201" s="201">
        <f t="shared" si="44"/>
        <v>0</v>
      </c>
      <c r="M201" s="202">
        <f t="shared" si="44"/>
        <v>390120</v>
      </c>
    </row>
    <row r="202" spans="1:13" s="123" customFormat="1" ht="21.75" customHeight="1">
      <c r="A202" s="428">
        <v>190</v>
      </c>
      <c r="B202" s="120">
        <v>7</v>
      </c>
      <c r="C202" s="110" t="s">
        <v>911</v>
      </c>
      <c r="D202" s="110"/>
      <c r="E202" s="91"/>
      <c r="F202" s="91"/>
      <c r="G202" s="91"/>
      <c r="H202" s="91"/>
      <c r="I202" s="91"/>
      <c r="J202" s="91"/>
      <c r="K202" s="91"/>
      <c r="L202" s="91"/>
      <c r="M202" s="190"/>
    </row>
    <row r="203" spans="1:13" s="112" customFormat="1" ht="15">
      <c r="A203" s="428">
        <v>191</v>
      </c>
      <c r="B203" s="187"/>
      <c r="C203" s="116">
        <v>1</v>
      </c>
      <c r="D203" s="117" t="s">
        <v>24</v>
      </c>
      <c r="E203" s="92"/>
      <c r="F203" s="92"/>
      <c r="G203" s="92"/>
      <c r="H203" s="92"/>
      <c r="I203" s="92"/>
      <c r="J203" s="92"/>
      <c r="K203" s="92"/>
      <c r="L203" s="92"/>
      <c r="M203" s="118"/>
    </row>
    <row r="204" spans="1:13" ht="15">
      <c r="A204" s="428">
        <v>192</v>
      </c>
      <c r="B204" s="234"/>
      <c r="C204" s="235"/>
      <c r="D204" s="91" t="s">
        <v>94</v>
      </c>
      <c r="E204" s="91">
        <v>126708</v>
      </c>
      <c r="F204" s="91">
        <v>31130</v>
      </c>
      <c r="G204" s="91">
        <v>34009</v>
      </c>
      <c r="H204" s="91"/>
      <c r="I204" s="91">
        <v>30</v>
      </c>
      <c r="J204" s="91">
        <v>0</v>
      </c>
      <c r="K204" s="91"/>
      <c r="L204" s="91">
        <v>1006</v>
      </c>
      <c r="M204" s="190">
        <f>SUM(E204:L204)</f>
        <v>192883</v>
      </c>
    </row>
    <row r="205" spans="1:13" s="2" customFormat="1" ht="15">
      <c r="A205" s="428">
        <v>193</v>
      </c>
      <c r="B205" s="236"/>
      <c r="C205" s="237"/>
      <c r="D205" s="93" t="s">
        <v>543</v>
      </c>
      <c r="E205" s="93">
        <v>87</v>
      </c>
      <c r="F205" s="93">
        <v>23</v>
      </c>
      <c r="G205" s="93"/>
      <c r="H205" s="93"/>
      <c r="I205" s="93"/>
      <c r="J205" s="93"/>
      <c r="K205" s="93"/>
      <c r="L205" s="93"/>
      <c r="M205" s="194">
        <f>SUM(E205:L205)</f>
        <v>110</v>
      </c>
    </row>
    <row r="206" spans="1:13" s="2" customFormat="1" ht="15">
      <c r="A206" s="428">
        <v>194</v>
      </c>
      <c r="B206" s="236"/>
      <c r="C206" s="237"/>
      <c r="D206" s="93" t="s">
        <v>544</v>
      </c>
      <c r="E206" s="93"/>
      <c r="F206" s="93"/>
      <c r="G206" s="93">
        <v>1713</v>
      </c>
      <c r="H206" s="93"/>
      <c r="I206" s="93"/>
      <c r="J206" s="93"/>
      <c r="K206" s="93"/>
      <c r="L206" s="93"/>
      <c r="M206" s="194">
        <f>SUM(E206:L206)</f>
        <v>1713</v>
      </c>
    </row>
    <row r="207" spans="1:13" s="2" customFormat="1" ht="15">
      <c r="A207" s="428">
        <v>195</v>
      </c>
      <c r="B207" s="236"/>
      <c r="C207" s="237"/>
      <c r="D207" s="93" t="s">
        <v>544</v>
      </c>
      <c r="E207" s="93">
        <v>-1023</v>
      </c>
      <c r="F207" s="93">
        <v>1259</v>
      </c>
      <c r="G207" s="93">
        <v>-363</v>
      </c>
      <c r="H207" s="93"/>
      <c r="I207" s="93"/>
      <c r="J207" s="93"/>
      <c r="K207" s="93">
        <v>633</v>
      </c>
      <c r="L207" s="93">
        <v>-506</v>
      </c>
      <c r="M207" s="194">
        <f>SUM(E207:L207)</f>
        <v>0</v>
      </c>
    </row>
    <row r="208" spans="1:13" s="27" customFormat="1" ht="15">
      <c r="A208" s="428">
        <v>196</v>
      </c>
      <c r="B208" s="234"/>
      <c r="C208" s="238"/>
      <c r="D208" s="198" t="s">
        <v>94</v>
      </c>
      <c r="E208" s="198">
        <f aca="true" t="shared" si="45" ref="E208:M208">SUM(E204:E207)</f>
        <v>125772</v>
      </c>
      <c r="F208" s="198">
        <f t="shared" si="45"/>
        <v>32412</v>
      </c>
      <c r="G208" s="198">
        <f t="shared" si="45"/>
        <v>35359</v>
      </c>
      <c r="H208" s="198">
        <f t="shared" si="45"/>
        <v>0</v>
      </c>
      <c r="I208" s="198">
        <f t="shared" si="45"/>
        <v>30</v>
      </c>
      <c r="J208" s="198">
        <f t="shared" si="45"/>
        <v>0</v>
      </c>
      <c r="K208" s="198">
        <f t="shared" si="45"/>
        <v>633</v>
      </c>
      <c r="L208" s="198">
        <f t="shared" si="45"/>
        <v>500</v>
      </c>
      <c r="M208" s="199">
        <f t="shared" si="45"/>
        <v>194706</v>
      </c>
    </row>
    <row r="209" spans="1:13" s="112" customFormat="1" ht="21.75" customHeight="1">
      <c r="A209" s="428">
        <v>197</v>
      </c>
      <c r="B209" s="187"/>
      <c r="C209" s="116">
        <v>2</v>
      </c>
      <c r="D209" s="117" t="s">
        <v>14</v>
      </c>
      <c r="E209" s="92"/>
      <c r="F209" s="92"/>
      <c r="G209" s="92"/>
      <c r="H209" s="92"/>
      <c r="I209" s="92"/>
      <c r="J209" s="92"/>
      <c r="K209" s="92"/>
      <c r="L209" s="92"/>
      <c r="M209" s="118"/>
    </row>
    <row r="210" spans="1:13" ht="15">
      <c r="A210" s="428">
        <v>198</v>
      </c>
      <c r="B210" s="234"/>
      <c r="C210" s="235"/>
      <c r="D210" s="91" t="s">
        <v>94</v>
      </c>
      <c r="E210" s="91">
        <v>48190</v>
      </c>
      <c r="F210" s="91">
        <v>12538</v>
      </c>
      <c r="G210" s="91">
        <v>27567</v>
      </c>
      <c r="H210" s="91"/>
      <c r="I210" s="91">
        <v>139</v>
      </c>
      <c r="J210" s="91">
        <v>0</v>
      </c>
      <c r="K210" s="91"/>
      <c r="L210" s="91"/>
      <c r="M210" s="190">
        <f>SUM(E210:L210)</f>
        <v>88434</v>
      </c>
    </row>
    <row r="211" spans="1:13" s="460" customFormat="1" ht="14.25">
      <c r="A211" s="428">
        <v>199</v>
      </c>
      <c r="B211" s="457"/>
      <c r="C211" s="458"/>
      <c r="D211" s="456" t="s">
        <v>95</v>
      </c>
      <c r="E211" s="455"/>
      <c r="F211" s="455"/>
      <c r="G211" s="455"/>
      <c r="H211" s="455"/>
      <c r="I211" s="455"/>
      <c r="J211" s="455"/>
      <c r="K211" s="455"/>
      <c r="L211" s="455"/>
      <c r="M211" s="459">
        <f>SUM(E211:L211)</f>
        <v>0</v>
      </c>
    </row>
    <row r="212" spans="1:13" s="27" customFormat="1" ht="15">
      <c r="A212" s="428">
        <v>200</v>
      </c>
      <c r="B212" s="234"/>
      <c r="C212" s="238"/>
      <c r="D212" s="198" t="s">
        <v>94</v>
      </c>
      <c r="E212" s="198">
        <f aca="true" t="shared" si="46" ref="E212:M212">SUM(E210:E211)</f>
        <v>48190</v>
      </c>
      <c r="F212" s="198">
        <f t="shared" si="46"/>
        <v>12538</v>
      </c>
      <c r="G212" s="198">
        <f t="shared" si="46"/>
        <v>27567</v>
      </c>
      <c r="H212" s="198">
        <f t="shared" si="46"/>
        <v>0</v>
      </c>
      <c r="I212" s="198">
        <f t="shared" si="46"/>
        <v>139</v>
      </c>
      <c r="J212" s="198">
        <f t="shared" si="46"/>
        <v>0</v>
      </c>
      <c r="K212" s="198">
        <f t="shared" si="46"/>
        <v>0</v>
      </c>
      <c r="L212" s="198">
        <f t="shared" si="46"/>
        <v>0</v>
      </c>
      <c r="M212" s="199">
        <f t="shared" si="46"/>
        <v>88434</v>
      </c>
    </row>
    <row r="213" spans="1:13" s="112" customFormat="1" ht="21.75" customHeight="1">
      <c r="A213" s="428">
        <v>201</v>
      </c>
      <c r="B213" s="187"/>
      <c r="C213" s="116">
        <v>3</v>
      </c>
      <c r="D213" s="117" t="s">
        <v>26</v>
      </c>
      <c r="E213" s="92"/>
      <c r="F213" s="92"/>
      <c r="G213" s="92"/>
      <c r="H213" s="92"/>
      <c r="I213" s="92"/>
      <c r="J213" s="92"/>
      <c r="K213" s="92"/>
      <c r="L213" s="92"/>
      <c r="M213" s="118"/>
    </row>
    <row r="214" spans="1:13" ht="15">
      <c r="A214" s="428">
        <v>202</v>
      </c>
      <c r="B214" s="234"/>
      <c r="C214" s="235"/>
      <c r="D214" s="91" t="s">
        <v>94</v>
      </c>
      <c r="E214" s="91">
        <v>263165</v>
      </c>
      <c r="F214" s="91">
        <v>72426</v>
      </c>
      <c r="G214" s="91">
        <v>47888</v>
      </c>
      <c r="H214" s="91"/>
      <c r="I214" s="91">
        <v>19445</v>
      </c>
      <c r="J214" s="91"/>
      <c r="K214" s="91">
        <v>290</v>
      </c>
      <c r="L214" s="91"/>
      <c r="M214" s="190">
        <f>SUM(E214:L214)</f>
        <v>403214</v>
      </c>
    </row>
    <row r="215" spans="1:13" s="2" customFormat="1" ht="15">
      <c r="A215" s="428">
        <v>203</v>
      </c>
      <c r="B215" s="236"/>
      <c r="C215" s="237"/>
      <c r="D215" s="193" t="s">
        <v>543</v>
      </c>
      <c r="E215" s="93">
        <v>323</v>
      </c>
      <c r="F215" s="93">
        <v>87</v>
      </c>
      <c r="G215" s="93"/>
      <c r="H215" s="93"/>
      <c r="I215" s="93"/>
      <c r="J215" s="93"/>
      <c r="K215" s="93"/>
      <c r="L215" s="93"/>
      <c r="M215" s="194">
        <f>SUM(E215:L215)</f>
        <v>410</v>
      </c>
    </row>
    <row r="216" spans="1:13" s="2" customFormat="1" ht="15">
      <c r="A216" s="428">
        <v>204</v>
      </c>
      <c r="B216" s="236"/>
      <c r="C216" s="237"/>
      <c r="D216" s="193" t="s">
        <v>558</v>
      </c>
      <c r="E216" s="93"/>
      <c r="F216" s="93"/>
      <c r="G216" s="93">
        <v>59</v>
      </c>
      <c r="H216" s="93"/>
      <c r="I216" s="93"/>
      <c r="J216" s="93"/>
      <c r="K216" s="93"/>
      <c r="L216" s="93"/>
      <c r="M216" s="194">
        <f>SUM(E216:L216)</f>
        <v>59</v>
      </c>
    </row>
    <row r="217" spans="1:13" s="27" customFormat="1" ht="15">
      <c r="A217" s="428">
        <v>205</v>
      </c>
      <c r="B217" s="234"/>
      <c r="C217" s="238"/>
      <c r="D217" s="198" t="s">
        <v>94</v>
      </c>
      <c r="E217" s="198">
        <f aca="true" t="shared" si="47" ref="E217:M217">SUM(E214:E216)</f>
        <v>263488</v>
      </c>
      <c r="F217" s="198">
        <f t="shared" si="47"/>
        <v>72513</v>
      </c>
      <c r="G217" s="198">
        <f t="shared" si="47"/>
        <v>47947</v>
      </c>
      <c r="H217" s="198">
        <f t="shared" si="47"/>
        <v>0</v>
      </c>
      <c r="I217" s="198">
        <f t="shared" si="47"/>
        <v>19445</v>
      </c>
      <c r="J217" s="198">
        <f t="shared" si="47"/>
        <v>0</v>
      </c>
      <c r="K217" s="198">
        <f t="shared" si="47"/>
        <v>290</v>
      </c>
      <c r="L217" s="198">
        <f t="shared" si="47"/>
        <v>0</v>
      </c>
      <c r="M217" s="199">
        <f t="shared" si="47"/>
        <v>403683</v>
      </c>
    </row>
    <row r="218" spans="1:13" s="112" customFormat="1" ht="21.75" customHeight="1">
      <c r="A218" s="428">
        <v>206</v>
      </c>
      <c r="B218" s="187"/>
      <c r="C218" s="116" t="s">
        <v>901</v>
      </c>
      <c r="D218" s="117" t="s">
        <v>687</v>
      </c>
      <c r="E218" s="92"/>
      <c r="F218" s="92"/>
      <c r="G218" s="92"/>
      <c r="H218" s="92"/>
      <c r="I218" s="92"/>
      <c r="J218" s="92"/>
      <c r="K218" s="92"/>
      <c r="L218" s="92"/>
      <c r="M218" s="118"/>
    </row>
    <row r="219" spans="1:13" s="112" customFormat="1" ht="15">
      <c r="A219" s="428">
        <v>207</v>
      </c>
      <c r="B219" s="187"/>
      <c r="C219" s="116"/>
      <c r="D219" s="117" t="s">
        <v>94</v>
      </c>
      <c r="E219" s="92">
        <v>108700</v>
      </c>
      <c r="F219" s="92">
        <v>31388</v>
      </c>
      <c r="G219" s="92">
        <v>21470</v>
      </c>
      <c r="H219" s="92"/>
      <c r="I219" s="92">
        <v>247</v>
      </c>
      <c r="J219" s="92"/>
      <c r="K219" s="92"/>
      <c r="L219" s="92">
        <v>0</v>
      </c>
      <c r="M219" s="118">
        <f>SUM(E219:L219)</f>
        <v>161805</v>
      </c>
    </row>
    <row r="220" spans="1:13" s="2" customFormat="1" ht="15">
      <c r="A220" s="428">
        <v>208</v>
      </c>
      <c r="B220" s="236"/>
      <c r="C220" s="237"/>
      <c r="D220" s="193" t="s">
        <v>543</v>
      </c>
      <c r="E220" s="93">
        <v>314</v>
      </c>
      <c r="F220" s="93">
        <v>85</v>
      </c>
      <c r="G220" s="93"/>
      <c r="H220" s="93"/>
      <c r="I220" s="93"/>
      <c r="J220" s="93"/>
      <c r="K220" s="93"/>
      <c r="L220" s="93"/>
      <c r="M220" s="194">
        <f>SUM(E220:L220)</f>
        <v>399</v>
      </c>
    </row>
    <row r="221" spans="1:13" s="2" customFormat="1" ht="15">
      <c r="A221" s="428">
        <v>209</v>
      </c>
      <c r="B221" s="236"/>
      <c r="C221" s="237"/>
      <c r="D221" s="193" t="s">
        <v>544</v>
      </c>
      <c r="E221" s="93"/>
      <c r="F221" s="93"/>
      <c r="G221" s="93">
        <v>2273</v>
      </c>
      <c r="H221" s="93"/>
      <c r="I221" s="93"/>
      <c r="J221" s="93"/>
      <c r="K221" s="93"/>
      <c r="L221" s="93"/>
      <c r="M221" s="194">
        <f>SUM(E221:L221)</f>
        <v>2273</v>
      </c>
    </row>
    <row r="222" spans="1:13" s="2" customFormat="1" ht="15">
      <c r="A222" s="428">
        <v>210</v>
      </c>
      <c r="B222" s="236"/>
      <c r="C222" s="237"/>
      <c r="D222" s="193" t="s">
        <v>544</v>
      </c>
      <c r="E222" s="93">
        <v>3400</v>
      </c>
      <c r="F222" s="93">
        <v>-1200</v>
      </c>
      <c r="G222" s="93">
        <v>-2200</v>
      </c>
      <c r="H222" s="93"/>
      <c r="I222" s="93"/>
      <c r="J222" s="93"/>
      <c r="K222" s="93"/>
      <c r="L222" s="93"/>
      <c r="M222" s="194">
        <f>SUM(E222:L222)</f>
        <v>0</v>
      </c>
    </row>
    <row r="223" spans="1:13" s="27" customFormat="1" ht="15">
      <c r="A223" s="428">
        <v>211</v>
      </c>
      <c r="B223" s="234"/>
      <c r="C223" s="238"/>
      <c r="D223" s="198" t="s">
        <v>94</v>
      </c>
      <c r="E223" s="198">
        <f aca="true" t="shared" si="48" ref="E223:M223">SUM(E219:E222)</f>
        <v>112414</v>
      </c>
      <c r="F223" s="198">
        <f t="shared" si="48"/>
        <v>30273</v>
      </c>
      <c r="G223" s="198">
        <f t="shared" si="48"/>
        <v>21543</v>
      </c>
      <c r="H223" s="198">
        <f t="shared" si="48"/>
        <v>0</v>
      </c>
      <c r="I223" s="198">
        <f t="shared" si="48"/>
        <v>247</v>
      </c>
      <c r="J223" s="198">
        <f t="shared" si="48"/>
        <v>0</v>
      </c>
      <c r="K223" s="198">
        <f t="shared" si="48"/>
        <v>0</v>
      </c>
      <c r="L223" s="198">
        <f t="shared" si="48"/>
        <v>0</v>
      </c>
      <c r="M223" s="199">
        <f t="shared" si="48"/>
        <v>164477</v>
      </c>
    </row>
    <row r="224" spans="1:13" s="112" customFormat="1" ht="21.75" customHeight="1">
      <c r="A224" s="428">
        <v>212</v>
      </c>
      <c r="B224" s="187"/>
      <c r="C224" s="116" t="s">
        <v>902</v>
      </c>
      <c r="D224" s="117" t="s">
        <v>27</v>
      </c>
      <c r="E224" s="92"/>
      <c r="F224" s="92"/>
      <c r="G224" s="92"/>
      <c r="H224" s="92"/>
      <c r="I224" s="92"/>
      <c r="J224" s="92"/>
      <c r="K224" s="92"/>
      <c r="L224" s="92"/>
      <c r="M224" s="118"/>
    </row>
    <row r="225" spans="1:13" ht="15">
      <c r="A225" s="428">
        <v>213</v>
      </c>
      <c r="B225" s="234"/>
      <c r="C225" s="235"/>
      <c r="D225" s="91" t="s">
        <v>94</v>
      </c>
      <c r="E225" s="91">
        <v>85284</v>
      </c>
      <c r="F225" s="91">
        <v>23964</v>
      </c>
      <c r="G225" s="91">
        <v>99090</v>
      </c>
      <c r="H225" s="91"/>
      <c r="I225" s="91"/>
      <c r="J225" s="91">
        <v>0</v>
      </c>
      <c r="K225" s="91">
        <v>200</v>
      </c>
      <c r="L225" s="91">
        <v>0</v>
      </c>
      <c r="M225" s="190">
        <f>SUM(E225:L225)</f>
        <v>208538</v>
      </c>
    </row>
    <row r="226" spans="1:13" s="2" customFormat="1" ht="15">
      <c r="A226" s="428">
        <v>214</v>
      </c>
      <c r="B226" s="236"/>
      <c r="C226" s="237"/>
      <c r="D226" s="193" t="s">
        <v>543</v>
      </c>
      <c r="E226" s="93">
        <v>221</v>
      </c>
      <c r="F226" s="93">
        <v>60</v>
      </c>
      <c r="G226" s="93"/>
      <c r="H226" s="93"/>
      <c r="I226" s="93"/>
      <c r="J226" s="93"/>
      <c r="K226" s="93"/>
      <c r="L226" s="93"/>
      <c r="M226" s="194">
        <f>SUM(E226:L226)</f>
        <v>281</v>
      </c>
    </row>
    <row r="227" spans="1:13" s="2" customFormat="1" ht="15">
      <c r="A227" s="428">
        <v>215</v>
      </c>
      <c r="B227" s="236"/>
      <c r="C227" s="237"/>
      <c r="D227" s="193" t="s">
        <v>544</v>
      </c>
      <c r="E227" s="93"/>
      <c r="F227" s="93"/>
      <c r="G227" s="93">
        <v>-11200</v>
      </c>
      <c r="H227" s="93"/>
      <c r="I227" s="93"/>
      <c r="J227" s="93"/>
      <c r="K227" s="93"/>
      <c r="L227" s="93"/>
      <c r="M227" s="194">
        <f>SUM(E227:L227)</f>
        <v>-11200</v>
      </c>
    </row>
    <row r="228" spans="1:13" s="2" customFormat="1" ht="15">
      <c r="A228" s="428">
        <v>216</v>
      </c>
      <c r="B228" s="236"/>
      <c r="C228" s="237"/>
      <c r="D228" s="193" t="s">
        <v>558</v>
      </c>
      <c r="E228" s="93"/>
      <c r="F228" s="93"/>
      <c r="G228" s="93">
        <v>4000</v>
      </c>
      <c r="H228" s="93"/>
      <c r="I228" s="93"/>
      <c r="J228" s="93"/>
      <c r="K228" s="93"/>
      <c r="L228" s="93"/>
      <c r="M228" s="194">
        <f>SUM(E228:L228)</f>
        <v>4000</v>
      </c>
    </row>
    <row r="229" spans="1:13" s="2" customFormat="1" ht="15">
      <c r="A229" s="428">
        <v>217</v>
      </c>
      <c r="B229" s="236"/>
      <c r="C229" s="237"/>
      <c r="D229" s="193" t="s">
        <v>544</v>
      </c>
      <c r="E229" s="93">
        <v>-900</v>
      </c>
      <c r="F229" s="93">
        <v>-1600</v>
      </c>
      <c r="G229" s="93">
        <v>2500</v>
      </c>
      <c r="H229" s="93"/>
      <c r="I229" s="93"/>
      <c r="J229" s="93"/>
      <c r="K229" s="93"/>
      <c r="L229" s="93"/>
      <c r="M229" s="194">
        <f>SUM(E229:L229)</f>
        <v>0</v>
      </c>
    </row>
    <row r="230" spans="1:13" s="203" customFormat="1" ht="15">
      <c r="A230" s="446">
        <v>218</v>
      </c>
      <c r="B230" s="195"/>
      <c r="C230" s="196"/>
      <c r="D230" s="200" t="s">
        <v>94</v>
      </c>
      <c r="E230" s="201">
        <f aca="true" t="shared" si="49" ref="E230:M230">SUM(E225:E229)</f>
        <v>84605</v>
      </c>
      <c r="F230" s="201">
        <f t="shared" si="49"/>
        <v>22424</v>
      </c>
      <c r="G230" s="201">
        <f t="shared" si="49"/>
        <v>94390</v>
      </c>
      <c r="H230" s="201">
        <f t="shared" si="49"/>
        <v>0</v>
      </c>
      <c r="I230" s="201">
        <f t="shared" si="49"/>
        <v>0</v>
      </c>
      <c r="J230" s="201">
        <f t="shared" si="49"/>
        <v>0</v>
      </c>
      <c r="K230" s="201">
        <f t="shared" si="49"/>
        <v>200</v>
      </c>
      <c r="L230" s="201">
        <f t="shared" si="49"/>
        <v>0</v>
      </c>
      <c r="M230" s="202">
        <f t="shared" si="49"/>
        <v>201619</v>
      </c>
    </row>
    <row r="231" spans="1:13" s="113" customFormat="1" ht="19.5" customHeight="1">
      <c r="A231" s="428">
        <v>219</v>
      </c>
      <c r="B231" s="239">
        <v>7</v>
      </c>
      <c r="C231" s="240" t="s">
        <v>28</v>
      </c>
      <c r="D231" s="241"/>
      <c r="E231" s="242"/>
      <c r="F231" s="242"/>
      <c r="G231" s="242"/>
      <c r="H231" s="242"/>
      <c r="I231" s="242"/>
      <c r="J231" s="242"/>
      <c r="K231" s="242"/>
      <c r="L231" s="242"/>
      <c r="M231" s="243"/>
    </row>
    <row r="232" spans="1:13" s="206" customFormat="1" ht="19.5" customHeight="1">
      <c r="A232" s="428">
        <v>220</v>
      </c>
      <c r="B232" s="228"/>
      <c r="C232" s="229"/>
      <c r="D232" s="209" t="s">
        <v>94</v>
      </c>
      <c r="E232" s="209">
        <f aca="true" t="shared" si="50" ref="E232:M232">SUM(E204,E210,E214,E225)+E219</f>
        <v>632047</v>
      </c>
      <c r="F232" s="209">
        <f t="shared" si="50"/>
        <v>171446</v>
      </c>
      <c r="G232" s="209">
        <f t="shared" si="50"/>
        <v>230024</v>
      </c>
      <c r="H232" s="209">
        <f t="shared" si="50"/>
        <v>0</v>
      </c>
      <c r="I232" s="209">
        <f t="shared" si="50"/>
        <v>19861</v>
      </c>
      <c r="J232" s="209">
        <f t="shared" si="50"/>
        <v>0</v>
      </c>
      <c r="K232" s="209">
        <f t="shared" si="50"/>
        <v>490</v>
      </c>
      <c r="L232" s="209">
        <f t="shared" si="50"/>
        <v>1006</v>
      </c>
      <c r="M232" s="210">
        <f t="shared" si="50"/>
        <v>1054874</v>
      </c>
    </row>
    <row r="233" spans="1:13" s="206" customFormat="1" ht="25.5">
      <c r="A233" s="446">
        <v>221</v>
      </c>
      <c r="B233" s="228"/>
      <c r="C233" s="229"/>
      <c r="D233" s="549" t="s">
        <v>597</v>
      </c>
      <c r="E233" s="207">
        <f>SUM(E226:E226,E215:E215,E211:E211,E205:E205)+E220+E221+E216+E206+E222+E207+E227+E228+E229</f>
        <v>2422</v>
      </c>
      <c r="F233" s="207">
        <f aca="true" t="shared" si="51" ref="F233:M233">SUM(F226:F226,F215:F215,F211:F211,F205:F205)+F220+F221+F216+F206+F222+F207+F227+F228+F229</f>
        <v>-1286</v>
      </c>
      <c r="G233" s="207">
        <f t="shared" si="51"/>
        <v>-3218</v>
      </c>
      <c r="H233" s="207">
        <f t="shared" si="51"/>
        <v>0</v>
      </c>
      <c r="I233" s="207">
        <f t="shared" si="51"/>
        <v>0</v>
      </c>
      <c r="J233" s="207">
        <f t="shared" si="51"/>
        <v>0</v>
      </c>
      <c r="K233" s="207">
        <f t="shared" si="51"/>
        <v>633</v>
      </c>
      <c r="L233" s="207">
        <f t="shared" si="51"/>
        <v>-506</v>
      </c>
      <c r="M233" s="220">
        <f t="shared" si="51"/>
        <v>-1955</v>
      </c>
    </row>
    <row r="234" spans="1:13" s="203" customFormat="1" ht="19.5" customHeight="1" thickBot="1">
      <c r="A234" s="446">
        <v>222</v>
      </c>
      <c r="B234" s="244"/>
      <c r="C234" s="245"/>
      <c r="D234" s="246" t="s">
        <v>94</v>
      </c>
      <c r="E234" s="247">
        <f aca="true" t="shared" si="52" ref="E234:M234">SUM(E232:E233)</f>
        <v>634469</v>
      </c>
      <c r="F234" s="247">
        <f t="shared" si="52"/>
        <v>170160</v>
      </c>
      <c r="G234" s="247">
        <f t="shared" si="52"/>
        <v>226806</v>
      </c>
      <c r="H234" s="247">
        <f t="shared" si="52"/>
        <v>0</v>
      </c>
      <c r="I234" s="247">
        <f t="shared" si="52"/>
        <v>19861</v>
      </c>
      <c r="J234" s="247">
        <f t="shared" si="52"/>
        <v>0</v>
      </c>
      <c r="K234" s="247">
        <f t="shared" si="52"/>
        <v>1123</v>
      </c>
      <c r="L234" s="247">
        <f t="shared" si="52"/>
        <v>500</v>
      </c>
      <c r="M234" s="248">
        <f t="shared" si="52"/>
        <v>1052919</v>
      </c>
    </row>
    <row r="235" spans="1:13" s="123" customFormat="1" ht="19.5" customHeight="1" thickTop="1">
      <c r="A235" s="711">
        <v>223</v>
      </c>
      <c r="B235" s="216"/>
      <c r="C235" s="110" t="s">
        <v>845</v>
      </c>
      <c r="D235" s="110"/>
      <c r="E235" s="94"/>
      <c r="F235" s="94"/>
      <c r="G235" s="94"/>
      <c r="H235" s="94"/>
      <c r="I235" s="94"/>
      <c r="J235" s="94"/>
      <c r="K235" s="94"/>
      <c r="L235" s="94"/>
      <c r="M235" s="119"/>
    </row>
    <row r="236" spans="1:13" s="250" customFormat="1" ht="19.5" customHeight="1">
      <c r="A236" s="711">
        <v>224</v>
      </c>
      <c r="B236" s="249"/>
      <c r="C236" s="229"/>
      <c r="D236" s="209" t="s">
        <v>94</v>
      </c>
      <c r="E236" s="209">
        <f aca="true" t="shared" si="53" ref="E236:M236">SUM(E232,E195,E190,E183,E177,E170)</f>
        <v>1683213</v>
      </c>
      <c r="F236" s="209">
        <f t="shared" si="53"/>
        <v>442767</v>
      </c>
      <c r="G236" s="209">
        <f t="shared" si="53"/>
        <v>752371</v>
      </c>
      <c r="H236" s="209">
        <f t="shared" si="53"/>
        <v>3200</v>
      </c>
      <c r="I236" s="209">
        <f t="shared" si="53"/>
        <v>65593</v>
      </c>
      <c r="J236" s="209">
        <f t="shared" si="53"/>
        <v>0</v>
      </c>
      <c r="K236" s="209">
        <f t="shared" si="53"/>
        <v>5876</v>
      </c>
      <c r="L236" s="209">
        <f t="shared" si="53"/>
        <v>3376</v>
      </c>
      <c r="M236" s="210">
        <f t="shared" si="53"/>
        <v>2956396</v>
      </c>
    </row>
    <row r="237" spans="1:13" s="250" customFormat="1" ht="25.5">
      <c r="A237" s="446">
        <v>225</v>
      </c>
      <c r="B237" s="249"/>
      <c r="C237" s="229"/>
      <c r="D237" s="549" t="s">
        <v>598</v>
      </c>
      <c r="E237" s="207">
        <f aca="true" t="shared" si="54" ref="E237:M237">SUM(E233,E196:E197,E191:E191,E184:E184,E178:E179,E171:E171)+E185+E199+E198+E186+E172+E180+E187+E192+E173+E174+E200</f>
        <v>-239</v>
      </c>
      <c r="F237" s="207">
        <f t="shared" si="54"/>
        <v>1425</v>
      </c>
      <c r="G237" s="207">
        <f t="shared" si="54"/>
        <v>9445</v>
      </c>
      <c r="H237" s="207">
        <f t="shared" si="54"/>
        <v>2464</v>
      </c>
      <c r="I237" s="207">
        <f t="shared" si="54"/>
        <v>3618</v>
      </c>
      <c r="J237" s="207">
        <f t="shared" si="54"/>
        <v>0</v>
      </c>
      <c r="K237" s="207">
        <f t="shared" si="54"/>
        <v>1153</v>
      </c>
      <c r="L237" s="207">
        <f t="shared" si="54"/>
        <v>-506</v>
      </c>
      <c r="M237" s="220">
        <f t="shared" si="54"/>
        <v>17360</v>
      </c>
    </row>
    <row r="238" spans="1:13" s="250" customFormat="1" ht="19.5" customHeight="1" thickBot="1">
      <c r="A238" s="711">
        <v>226</v>
      </c>
      <c r="B238" s="251"/>
      <c r="C238" s="231"/>
      <c r="D238" s="231" t="s">
        <v>94</v>
      </c>
      <c r="E238" s="231">
        <f aca="true" t="shared" si="55" ref="E238:M238">SUM(E236:E237)</f>
        <v>1682974</v>
      </c>
      <c r="F238" s="231">
        <f t="shared" si="55"/>
        <v>444192</v>
      </c>
      <c r="G238" s="231">
        <f t="shared" si="55"/>
        <v>761816</v>
      </c>
      <c r="H238" s="231">
        <f t="shared" si="55"/>
        <v>5664</v>
      </c>
      <c r="I238" s="231">
        <f t="shared" si="55"/>
        <v>69211</v>
      </c>
      <c r="J238" s="231">
        <f t="shared" si="55"/>
        <v>0</v>
      </c>
      <c r="K238" s="231">
        <f t="shared" si="55"/>
        <v>7029</v>
      </c>
      <c r="L238" s="231">
        <f t="shared" si="55"/>
        <v>2870</v>
      </c>
      <c r="M238" s="233">
        <f t="shared" si="55"/>
        <v>2973756</v>
      </c>
    </row>
    <row r="239" spans="1:13" s="123" customFormat="1" ht="30" customHeight="1">
      <c r="A239" s="428">
        <v>227</v>
      </c>
      <c r="B239" s="120">
        <v>8</v>
      </c>
      <c r="C239" s="808" t="s">
        <v>913</v>
      </c>
      <c r="D239" s="808"/>
      <c r="E239" s="229"/>
      <c r="F239" s="229"/>
      <c r="G239" s="229"/>
      <c r="H239" s="229"/>
      <c r="I239" s="229"/>
      <c r="J239" s="229"/>
      <c r="K239" s="229"/>
      <c r="L239" s="229"/>
      <c r="M239" s="252"/>
    </row>
    <row r="240" spans="1:13" ht="15">
      <c r="A240" s="428">
        <v>228</v>
      </c>
      <c r="B240" s="180"/>
      <c r="C240" s="188">
        <v>1</v>
      </c>
      <c r="D240" s="189" t="s">
        <v>29</v>
      </c>
      <c r="E240" s="92"/>
      <c r="F240" s="92"/>
      <c r="G240" s="92"/>
      <c r="H240" s="92"/>
      <c r="I240" s="92"/>
      <c r="J240" s="92"/>
      <c r="K240" s="92"/>
      <c r="L240" s="92"/>
      <c r="M240" s="176"/>
    </row>
    <row r="241" spans="1:13" ht="15">
      <c r="A241" s="428">
        <v>229</v>
      </c>
      <c r="B241" s="180"/>
      <c r="C241" s="188"/>
      <c r="D241" s="91" t="s">
        <v>94</v>
      </c>
      <c r="E241" s="91">
        <v>117131</v>
      </c>
      <c r="F241" s="91">
        <v>31901</v>
      </c>
      <c r="G241" s="91">
        <v>152999</v>
      </c>
      <c r="H241" s="91"/>
      <c r="I241" s="91"/>
      <c r="J241" s="91"/>
      <c r="K241" s="91">
        <v>23628</v>
      </c>
      <c r="L241" s="91">
        <v>0</v>
      </c>
      <c r="M241" s="190">
        <f>SUM(E241:L241)</f>
        <v>325659</v>
      </c>
    </row>
    <row r="242" spans="1:13" s="2" customFormat="1" ht="15">
      <c r="A242" s="428">
        <v>230</v>
      </c>
      <c r="B242" s="236"/>
      <c r="C242" s="237"/>
      <c r="D242" s="193" t="s">
        <v>543</v>
      </c>
      <c r="E242" s="93">
        <v>231</v>
      </c>
      <c r="F242" s="93">
        <v>62</v>
      </c>
      <c r="G242" s="93"/>
      <c r="H242" s="93"/>
      <c r="I242" s="93"/>
      <c r="J242" s="93"/>
      <c r="K242" s="93"/>
      <c r="L242" s="93"/>
      <c r="M242" s="194">
        <f>SUM(E242:L242)</f>
        <v>293</v>
      </c>
    </row>
    <row r="243" spans="1:13" s="2" customFormat="1" ht="15">
      <c r="A243" s="428">
        <v>231</v>
      </c>
      <c r="B243" s="236"/>
      <c r="C243" s="237"/>
      <c r="D243" s="193" t="s">
        <v>558</v>
      </c>
      <c r="E243" s="93">
        <v>1404</v>
      </c>
      <c r="F243" s="93"/>
      <c r="G243" s="93">
        <v>1450</v>
      </c>
      <c r="H243" s="93"/>
      <c r="I243" s="93"/>
      <c r="J243" s="93"/>
      <c r="K243" s="93">
        <v>41</v>
      </c>
      <c r="L243" s="93"/>
      <c r="M243" s="194">
        <f>SUM(E243:L243)</f>
        <v>2895</v>
      </c>
    </row>
    <row r="244" spans="1:13" ht="15">
      <c r="A244" s="428">
        <v>232</v>
      </c>
      <c r="B244" s="180"/>
      <c r="C244" s="188"/>
      <c r="D244" s="198" t="s">
        <v>94</v>
      </c>
      <c r="E244" s="198">
        <f aca="true" t="shared" si="56" ref="E244:M244">SUM(E241:E243)</f>
        <v>118766</v>
      </c>
      <c r="F244" s="198">
        <f t="shared" si="56"/>
        <v>31963</v>
      </c>
      <c r="G244" s="198">
        <f t="shared" si="56"/>
        <v>154449</v>
      </c>
      <c r="H244" s="198">
        <f t="shared" si="56"/>
        <v>0</v>
      </c>
      <c r="I244" s="198">
        <f t="shared" si="56"/>
        <v>0</v>
      </c>
      <c r="J244" s="198">
        <f t="shared" si="56"/>
        <v>0</v>
      </c>
      <c r="K244" s="198">
        <f t="shared" si="56"/>
        <v>23669</v>
      </c>
      <c r="L244" s="198">
        <f t="shared" si="56"/>
        <v>0</v>
      </c>
      <c r="M244" s="199">
        <f t="shared" si="56"/>
        <v>328847</v>
      </c>
    </row>
    <row r="245" spans="1:13" s="112" customFormat="1" ht="24.75" customHeight="1">
      <c r="A245" s="428">
        <v>233</v>
      </c>
      <c r="B245" s="187"/>
      <c r="C245" s="116">
        <v>2</v>
      </c>
      <c r="D245" s="117" t="s">
        <v>912</v>
      </c>
      <c r="E245" s="92"/>
      <c r="F245" s="92"/>
      <c r="G245" s="92"/>
      <c r="H245" s="92"/>
      <c r="I245" s="92"/>
      <c r="J245" s="92"/>
      <c r="K245" s="92"/>
      <c r="L245" s="92"/>
      <c r="M245" s="118"/>
    </row>
    <row r="246" spans="1:13" ht="15">
      <c r="A246" s="428">
        <v>234</v>
      </c>
      <c r="B246" s="180"/>
      <c r="C246" s="188"/>
      <c r="D246" s="91" t="s">
        <v>94</v>
      </c>
      <c r="E246" s="91">
        <v>44189</v>
      </c>
      <c r="F246" s="91">
        <v>10545</v>
      </c>
      <c r="G246" s="91">
        <v>45195</v>
      </c>
      <c r="H246" s="91"/>
      <c r="I246" s="91"/>
      <c r="J246" s="91"/>
      <c r="K246" s="91"/>
      <c r="L246" s="91">
        <v>0</v>
      </c>
      <c r="M246" s="190">
        <f>SUM(E246:L246)</f>
        <v>99929</v>
      </c>
    </row>
    <row r="247" spans="1:13" s="2" customFormat="1" ht="15">
      <c r="A247" s="428">
        <v>235</v>
      </c>
      <c r="B247" s="236"/>
      <c r="C247" s="237"/>
      <c r="D247" s="193" t="s">
        <v>543</v>
      </c>
      <c r="E247" s="93">
        <v>86</v>
      </c>
      <c r="F247" s="93">
        <v>23</v>
      </c>
      <c r="G247" s="93"/>
      <c r="H247" s="93"/>
      <c r="I247" s="93"/>
      <c r="J247" s="93"/>
      <c r="K247" s="93"/>
      <c r="L247" s="93"/>
      <c r="M247" s="194">
        <f>SUM(E247:L247)</f>
        <v>109</v>
      </c>
    </row>
    <row r="248" spans="1:13" s="2" customFormat="1" ht="15">
      <c r="A248" s="428">
        <v>236</v>
      </c>
      <c r="B248" s="236"/>
      <c r="C248" s="237"/>
      <c r="D248" s="193" t="s">
        <v>544</v>
      </c>
      <c r="E248" s="93"/>
      <c r="F248" s="93"/>
      <c r="G248" s="93">
        <v>610</v>
      </c>
      <c r="H248" s="93"/>
      <c r="I248" s="93"/>
      <c r="J248" s="93"/>
      <c r="K248" s="93"/>
      <c r="L248" s="93"/>
      <c r="M248" s="194">
        <f>SUM(E248:L248)</f>
        <v>610</v>
      </c>
    </row>
    <row r="249" spans="1:13" s="2" customFormat="1" ht="15">
      <c r="A249" s="428">
        <v>237</v>
      </c>
      <c r="B249" s="236"/>
      <c r="C249" s="237"/>
      <c r="D249" s="193" t="s">
        <v>544</v>
      </c>
      <c r="E249" s="93">
        <v>-550</v>
      </c>
      <c r="F249" s="93">
        <v>700</v>
      </c>
      <c r="G249" s="93">
        <v>-310</v>
      </c>
      <c r="H249" s="93"/>
      <c r="I249" s="93"/>
      <c r="J249" s="93"/>
      <c r="K249" s="93"/>
      <c r="L249" s="93">
        <v>386</v>
      </c>
      <c r="M249" s="194">
        <f>SUM(E249:L249)</f>
        <v>226</v>
      </c>
    </row>
    <row r="250" spans="1:13" ht="15">
      <c r="A250" s="428">
        <v>238</v>
      </c>
      <c r="B250" s="180"/>
      <c r="C250" s="188"/>
      <c r="D250" s="198" t="s">
        <v>94</v>
      </c>
      <c r="E250" s="198">
        <f aca="true" t="shared" si="57" ref="E250:M250">SUM(E246:E249)</f>
        <v>43725</v>
      </c>
      <c r="F250" s="198">
        <f t="shared" si="57"/>
        <v>11268</v>
      </c>
      <c r="G250" s="198">
        <f t="shared" si="57"/>
        <v>45495</v>
      </c>
      <c r="H250" s="198">
        <f t="shared" si="57"/>
        <v>0</v>
      </c>
      <c r="I250" s="198">
        <f t="shared" si="57"/>
        <v>0</v>
      </c>
      <c r="J250" s="198">
        <f t="shared" si="57"/>
        <v>0</v>
      </c>
      <c r="K250" s="198">
        <f t="shared" si="57"/>
        <v>0</v>
      </c>
      <c r="L250" s="198">
        <f t="shared" si="57"/>
        <v>386</v>
      </c>
      <c r="M250" s="199">
        <f t="shared" si="57"/>
        <v>100874</v>
      </c>
    </row>
    <row r="251" spans="1:13" s="112" customFormat="1" ht="24.75" customHeight="1">
      <c r="A251" s="428">
        <v>239</v>
      </c>
      <c r="B251" s="187"/>
      <c r="C251" s="116">
        <v>3</v>
      </c>
      <c r="D251" s="117" t="s">
        <v>30</v>
      </c>
      <c r="E251" s="92"/>
      <c r="F251" s="92"/>
      <c r="G251" s="92"/>
      <c r="H251" s="92"/>
      <c r="I251" s="92"/>
      <c r="J251" s="92"/>
      <c r="K251" s="92"/>
      <c r="L251" s="92"/>
      <c r="M251" s="118"/>
    </row>
    <row r="252" spans="1:13" ht="15">
      <c r="A252" s="428">
        <v>240</v>
      </c>
      <c r="B252" s="180"/>
      <c r="C252" s="188"/>
      <c r="D252" s="91" t="s">
        <v>94</v>
      </c>
      <c r="E252" s="91">
        <v>41431</v>
      </c>
      <c r="F252" s="91">
        <v>9833</v>
      </c>
      <c r="G252" s="91">
        <v>36226</v>
      </c>
      <c r="H252" s="91"/>
      <c r="I252" s="91"/>
      <c r="J252" s="91"/>
      <c r="K252" s="91">
        <v>500</v>
      </c>
      <c r="L252" s="91"/>
      <c r="M252" s="190">
        <f>SUM(E252:L252)</f>
        <v>87990</v>
      </c>
    </row>
    <row r="253" spans="1:13" s="2" customFormat="1" ht="15">
      <c r="A253" s="428">
        <v>241</v>
      </c>
      <c r="B253" s="191"/>
      <c r="C253" s="192"/>
      <c r="D253" s="193" t="s">
        <v>543</v>
      </c>
      <c r="E253" s="93">
        <v>57</v>
      </c>
      <c r="F253" s="93">
        <v>16</v>
      </c>
      <c r="G253" s="93"/>
      <c r="H253" s="93"/>
      <c r="I253" s="93"/>
      <c r="J253" s="93"/>
      <c r="K253" s="93"/>
      <c r="L253" s="93"/>
      <c r="M253" s="194">
        <f>SUM(E253:L253)</f>
        <v>73</v>
      </c>
    </row>
    <row r="254" spans="1:13" s="2" customFormat="1" ht="15">
      <c r="A254" s="428">
        <v>242</v>
      </c>
      <c r="B254" s="191"/>
      <c r="C254" s="192"/>
      <c r="D254" s="193" t="s">
        <v>558</v>
      </c>
      <c r="E254" s="93">
        <v>3000</v>
      </c>
      <c r="F254" s="93">
        <v>1000</v>
      </c>
      <c r="G254" s="93">
        <v>7000</v>
      </c>
      <c r="H254" s="93"/>
      <c r="I254" s="93"/>
      <c r="J254" s="93"/>
      <c r="K254" s="93">
        <v>2725</v>
      </c>
      <c r="L254" s="93"/>
      <c r="M254" s="194">
        <f>SUM(E254:L254)</f>
        <v>13725</v>
      </c>
    </row>
    <row r="255" spans="1:13" s="203" customFormat="1" ht="24.75" customHeight="1" thickBot="1">
      <c r="A255" s="446">
        <v>243</v>
      </c>
      <c r="B255" s="638"/>
      <c r="C255" s="245"/>
      <c r="D255" s="246" t="s">
        <v>94</v>
      </c>
      <c r="E255" s="247">
        <f aca="true" t="shared" si="58" ref="E255:M255">SUM(E252:E254)</f>
        <v>44488</v>
      </c>
      <c r="F255" s="247">
        <f t="shared" si="58"/>
        <v>10849</v>
      </c>
      <c r="G255" s="247">
        <f t="shared" si="58"/>
        <v>43226</v>
      </c>
      <c r="H255" s="247">
        <f t="shared" si="58"/>
        <v>0</v>
      </c>
      <c r="I255" s="247">
        <f t="shared" si="58"/>
        <v>0</v>
      </c>
      <c r="J255" s="247">
        <f t="shared" si="58"/>
        <v>0</v>
      </c>
      <c r="K255" s="247">
        <f t="shared" si="58"/>
        <v>3225</v>
      </c>
      <c r="L255" s="247">
        <f t="shared" si="58"/>
        <v>0</v>
      </c>
      <c r="M255" s="248">
        <f t="shared" si="58"/>
        <v>101788</v>
      </c>
    </row>
    <row r="256" spans="1:13" s="229" customFormat="1" ht="15.75" thickTop="1">
      <c r="A256" s="428">
        <v>244</v>
      </c>
      <c r="B256" s="228">
        <v>8</v>
      </c>
      <c r="C256" s="783" t="s">
        <v>803</v>
      </c>
      <c r="D256" s="783"/>
      <c r="E256" s="209"/>
      <c r="F256" s="209"/>
      <c r="G256" s="209"/>
      <c r="H256" s="209"/>
      <c r="I256" s="209"/>
      <c r="J256" s="209"/>
      <c r="K256" s="209"/>
      <c r="L256" s="209"/>
      <c r="M256" s="210"/>
    </row>
    <row r="257" spans="1:13" s="229" customFormat="1" ht="15">
      <c r="A257" s="428">
        <v>245</v>
      </c>
      <c r="B257" s="228"/>
      <c r="C257" s="253"/>
      <c r="D257" s="209" t="s">
        <v>94</v>
      </c>
      <c r="E257" s="209">
        <f aca="true" t="shared" si="59" ref="E257:M257">SUM(E252,E246,E241)</f>
        <v>202751</v>
      </c>
      <c r="F257" s="209">
        <f t="shared" si="59"/>
        <v>52279</v>
      </c>
      <c r="G257" s="209">
        <f t="shared" si="59"/>
        <v>234420</v>
      </c>
      <c r="H257" s="209">
        <f t="shared" si="59"/>
        <v>0</v>
      </c>
      <c r="I257" s="209">
        <f t="shared" si="59"/>
        <v>0</v>
      </c>
      <c r="J257" s="209">
        <f t="shared" si="59"/>
        <v>0</v>
      </c>
      <c r="K257" s="209">
        <f t="shared" si="59"/>
        <v>24128</v>
      </c>
      <c r="L257" s="209">
        <f t="shared" si="59"/>
        <v>0</v>
      </c>
      <c r="M257" s="210">
        <f t="shared" si="59"/>
        <v>513578</v>
      </c>
    </row>
    <row r="258" spans="1:13" s="229" customFormat="1" ht="33.75" customHeight="1">
      <c r="A258" s="446">
        <v>246</v>
      </c>
      <c r="B258" s="228"/>
      <c r="C258" s="253"/>
      <c r="D258" s="599" t="s">
        <v>597</v>
      </c>
      <c r="E258" s="207">
        <f>E254+E253+E248+E247+E243+E242+E249</f>
        <v>4228</v>
      </c>
      <c r="F258" s="207">
        <f aca="true" t="shared" si="60" ref="F258:M258">F254+F253+F248+F247+F243+F242+F249</f>
        <v>1801</v>
      </c>
      <c r="G258" s="207">
        <f t="shared" si="60"/>
        <v>8750</v>
      </c>
      <c r="H258" s="207">
        <f t="shared" si="60"/>
        <v>0</v>
      </c>
      <c r="I258" s="207">
        <f t="shared" si="60"/>
        <v>0</v>
      </c>
      <c r="J258" s="207">
        <f t="shared" si="60"/>
        <v>0</v>
      </c>
      <c r="K258" s="207">
        <f t="shared" si="60"/>
        <v>2766</v>
      </c>
      <c r="L258" s="207">
        <f t="shared" si="60"/>
        <v>386</v>
      </c>
      <c r="M258" s="220">
        <f t="shared" si="60"/>
        <v>17931</v>
      </c>
    </row>
    <row r="259" spans="1:13" s="229" customFormat="1" ht="15.75" thickBot="1">
      <c r="A259" s="428">
        <v>247</v>
      </c>
      <c r="B259" s="230"/>
      <c r="C259" s="254"/>
      <c r="D259" s="231" t="s">
        <v>94</v>
      </c>
      <c r="E259" s="231">
        <f aca="true" t="shared" si="61" ref="E259:M259">SUM(E257:E258)</f>
        <v>206979</v>
      </c>
      <c r="F259" s="231">
        <f t="shared" si="61"/>
        <v>54080</v>
      </c>
      <c r="G259" s="231">
        <f t="shared" si="61"/>
        <v>243170</v>
      </c>
      <c r="H259" s="231">
        <f t="shared" si="61"/>
        <v>0</v>
      </c>
      <c r="I259" s="231">
        <f t="shared" si="61"/>
        <v>0</v>
      </c>
      <c r="J259" s="231">
        <f t="shared" si="61"/>
        <v>0</v>
      </c>
      <c r="K259" s="231">
        <f t="shared" si="61"/>
        <v>26894</v>
      </c>
      <c r="L259" s="231">
        <f t="shared" si="61"/>
        <v>386</v>
      </c>
      <c r="M259" s="233">
        <f t="shared" si="61"/>
        <v>531509</v>
      </c>
    </row>
    <row r="260" spans="1:13" s="123" customFormat="1" ht="19.5" customHeight="1">
      <c r="A260" s="428">
        <v>248</v>
      </c>
      <c r="B260" s="120">
        <v>9</v>
      </c>
      <c r="C260" s="808" t="s">
        <v>773</v>
      </c>
      <c r="D260" s="808"/>
      <c r="E260" s="229"/>
      <c r="F260" s="229"/>
      <c r="G260" s="229"/>
      <c r="H260" s="229"/>
      <c r="I260" s="229"/>
      <c r="J260" s="229"/>
      <c r="K260" s="229"/>
      <c r="L260" s="229"/>
      <c r="M260" s="252"/>
    </row>
    <row r="261" spans="1:13" s="250" customFormat="1" ht="15">
      <c r="A261" s="428">
        <v>249</v>
      </c>
      <c r="B261" s="228"/>
      <c r="C261" s="253"/>
      <c r="D261" s="91" t="s">
        <v>94</v>
      </c>
      <c r="E261" s="209">
        <v>289913</v>
      </c>
      <c r="F261" s="209">
        <v>66578</v>
      </c>
      <c r="G261" s="209">
        <v>337653</v>
      </c>
      <c r="H261" s="209"/>
      <c r="I261" s="209"/>
      <c r="J261" s="209"/>
      <c r="K261" s="209">
        <v>3322</v>
      </c>
      <c r="L261" s="209">
        <v>7200</v>
      </c>
      <c r="M261" s="210">
        <f>SUM(E261:L261)</f>
        <v>704666</v>
      </c>
    </row>
    <row r="262" spans="1:13" s="257" customFormat="1" ht="15">
      <c r="A262" s="428">
        <v>250</v>
      </c>
      <c r="B262" s="255"/>
      <c r="C262" s="256"/>
      <c r="D262" s="193" t="s">
        <v>543</v>
      </c>
      <c r="E262" s="207">
        <v>135</v>
      </c>
      <c r="F262" s="207">
        <v>36</v>
      </c>
      <c r="G262" s="207"/>
      <c r="H262" s="207"/>
      <c r="I262" s="207"/>
      <c r="J262" s="207"/>
      <c r="K262" s="207"/>
      <c r="L262" s="207"/>
      <c r="M262" s="220">
        <f>SUM(E262:L262)</f>
        <v>171</v>
      </c>
    </row>
    <row r="263" spans="1:13" s="257" customFormat="1" ht="15">
      <c r="A263" s="428">
        <v>251</v>
      </c>
      <c r="B263" s="255"/>
      <c r="C263" s="256"/>
      <c r="D263" s="93" t="s">
        <v>556</v>
      </c>
      <c r="E263" s="207"/>
      <c r="F263" s="207"/>
      <c r="G263" s="207">
        <v>26620</v>
      </c>
      <c r="H263" s="207"/>
      <c r="I263" s="207"/>
      <c r="J263" s="207"/>
      <c r="K263" s="207">
        <v>1338</v>
      </c>
      <c r="L263" s="207"/>
      <c r="M263" s="220">
        <f>SUM(E263:L263)</f>
        <v>27958</v>
      </c>
    </row>
    <row r="264" spans="1:13" s="203" customFormat="1" ht="19.5" customHeight="1" thickBot="1">
      <c r="A264" s="446">
        <v>252</v>
      </c>
      <c r="B264" s="195"/>
      <c r="C264" s="196"/>
      <c r="D264" s="200" t="s">
        <v>94</v>
      </c>
      <c r="E264" s="201">
        <f aca="true" t="shared" si="62" ref="E264:M264">SUM(E261:E263)</f>
        <v>290048</v>
      </c>
      <c r="F264" s="201">
        <f t="shared" si="62"/>
        <v>66614</v>
      </c>
      <c r="G264" s="201">
        <f t="shared" si="62"/>
        <v>364273</v>
      </c>
      <c r="H264" s="201">
        <f t="shared" si="62"/>
        <v>0</v>
      </c>
      <c r="I264" s="201">
        <f t="shared" si="62"/>
        <v>0</v>
      </c>
      <c r="J264" s="201">
        <f t="shared" si="62"/>
        <v>0</v>
      </c>
      <c r="K264" s="201">
        <f t="shared" si="62"/>
        <v>4660</v>
      </c>
      <c r="L264" s="201">
        <f t="shared" si="62"/>
        <v>7200</v>
      </c>
      <c r="M264" s="202">
        <f t="shared" si="62"/>
        <v>732795</v>
      </c>
    </row>
    <row r="265" spans="1:13" s="250" customFormat="1" ht="15">
      <c r="A265" s="428">
        <v>253</v>
      </c>
      <c r="B265" s="782" t="s">
        <v>955</v>
      </c>
      <c r="C265" s="812"/>
      <c r="D265" s="812"/>
      <c r="E265" s="225"/>
      <c r="F265" s="225"/>
      <c r="G265" s="225"/>
      <c r="H265" s="225"/>
      <c r="I265" s="225"/>
      <c r="J265" s="225"/>
      <c r="K265" s="225"/>
      <c r="L265" s="225"/>
      <c r="M265" s="258"/>
    </row>
    <row r="266" spans="1:13" s="250" customFormat="1" ht="15">
      <c r="A266" s="428">
        <v>254</v>
      </c>
      <c r="B266" s="228"/>
      <c r="C266" s="259"/>
      <c r="D266" s="209" t="s">
        <v>94</v>
      </c>
      <c r="E266" s="209">
        <f aca="true" t="shared" si="63" ref="E266:M266">SUM(E165,E236,E257,E261)</f>
        <v>4980824</v>
      </c>
      <c r="F266" s="209">
        <f t="shared" si="63"/>
        <v>1288638</v>
      </c>
      <c r="G266" s="209">
        <f t="shared" si="63"/>
        <v>2740779</v>
      </c>
      <c r="H266" s="209">
        <f t="shared" si="63"/>
        <v>5600</v>
      </c>
      <c r="I266" s="209">
        <f t="shared" si="63"/>
        <v>72554</v>
      </c>
      <c r="J266" s="209">
        <f t="shared" si="63"/>
        <v>0</v>
      </c>
      <c r="K266" s="209">
        <f t="shared" si="63"/>
        <v>67799</v>
      </c>
      <c r="L266" s="209">
        <f t="shared" si="63"/>
        <v>29227</v>
      </c>
      <c r="M266" s="210">
        <f t="shared" si="63"/>
        <v>9185421</v>
      </c>
    </row>
    <row r="267" spans="1:13" s="250" customFormat="1" ht="33.75" customHeight="1">
      <c r="A267" s="446">
        <v>255</v>
      </c>
      <c r="B267" s="228"/>
      <c r="C267" s="259"/>
      <c r="D267" s="599" t="s">
        <v>598</v>
      </c>
      <c r="E267" s="207">
        <f aca="true" t="shared" si="64" ref="E267:M267">SUM(E262:E263,E258,E237,E166)</f>
        <v>2328</v>
      </c>
      <c r="F267" s="207">
        <f t="shared" si="64"/>
        <v>8438</v>
      </c>
      <c r="G267" s="207">
        <f t="shared" si="64"/>
        <v>47132</v>
      </c>
      <c r="H267" s="207">
        <f t="shared" si="64"/>
        <v>2464</v>
      </c>
      <c r="I267" s="207">
        <f t="shared" si="64"/>
        <v>2772</v>
      </c>
      <c r="J267" s="207">
        <f t="shared" si="64"/>
        <v>0</v>
      </c>
      <c r="K267" s="207">
        <f t="shared" si="64"/>
        <v>6687</v>
      </c>
      <c r="L267" s="207">
        <f t="shared" si="64"/>
        <v>-120</v>
      </c>
      <c r="M267" s="220">
        <f t="shared" si="64"/>
        <v>69701</v>
      </c>
    </row>
    <row r="268" spans="1:13" s="250" customFormat="1" ht="15.75" thickBot="1">
      <c r="A268" s="428">
        <v>256</v>
      </c>
      <c r="B268" s="230"/>
      <c r="C268" s="260"/>
      <c r="D268" s="231" t="s">
        <v>94</v>
      </c>
      <c r="E268" s="231">
        <f aca="true" t="shared" si="65" ref="E268:M268">SUM(E266:E267)</f>
        <v>4983152</v>
      </c>
      <c r="F268" s="231">
        <f t="shared" si="65"/>
        <v>1297076</v>
      </c>
      <c r="G268" s="231">
        <f t="shared" si="65"/>
        <v>2787911</v>
      </c>
      <c r="H268" s="231">
        <f t="shared" si="65"/>
        <v>8064</v>
      </c>
      <c r="I268" s="231">
        <f t="shared" si="65"/>
        <v>75326</v>
      </c>
      <c r="J268" s="231">
        <f t="shared" si="65"/>
        <v>0</v>
      </c>
      <c r="K268" s="231">
        <f t="shared" si="65"/>
        <v>74486</v>
      </c>
      <c r="L268" s="231">
        <f t="shared" si="65"/>
        <v>29107</v>
      </c>
      <c r="M268" s="233">
        <f t="shared" si="65"/>
        <v>9255122</v>
      </c>
    </row>
    <row r="269" spans="1:13" s="123" customFormat="1" ht="19.5" customHeight="1">
      <c r="A269" s="428">
        <v>257</v>
      </c>
      <c r="B269" s="120">
        <v>10</v>
      </c>
      <c r="C269" s="808" t="s">
        <v>639</v>
      </c>
      <c r="D269" s="808"/>
      <c r="E269" s="92"/>
      <c r="F269" s="92"/>
      <c r="G269" s="92"/>
      <c r="H269" s="92"/>
      <c r="I269" s="92"/>
      <c r="J269" s="92"/>
      <c r="K269" s="92"/>
      <c r="L269" s="92"/>
      <c r="M269" s="176"/>
    </row>
    <row r="270" spans="1:13" s="112" customFormat="1" ht="21.75" customHeight="1">
      <c r="A270" s="428">
        <v>258</v>
      </c>
      <c r="B270" s="187"/>
      <c r="C270" s="116">
        <v>1</v>
      </c>
      <c r="D270" s="117" t="s">
        <v>877</v>
      </c>
      <c r="E270" s="92"/>
      <c r="F270" s="92"/>
      <c r="G270" s="92"/>
      <c r="H270" s="92"/>
      <c r="I270" s="92"/>
      <c r="J270" s="92"/>
      <c r="K270" s="92"/>
      <c r="L270" s="92"/>
      <c r="M270" s="118"/>
    </row>
    <row r="271" spans="1:13" ht="15">
      <c r="A271" s="428">
        <v>259</v>
      </c>
      <c r="B271" s="180"/>
      <c r="C271" s="188"/>
      <c r="D271" s="91" t="s">
        <v>94</v>
      </c>
      <c r="E271" s="91">
        <v>995086</v>
      </c>
      <c r="F271" s="91">
        <v>264597</v>
      </c>
      <c r="G271" s="91">
        <v>49509</v>
      </c>
      <c r="H271" s="91">
        <v>1500</v>
      </c>
      <c r="I271" s="91"/>
      <c r="J271" s="91"/>
      <c r="K271" s="91">
        <v>251</v>
      </c>
      <c r="L271" s="91"/>
      <c r="M271" s="190">
        <f>SUM(E271:L271)</f>
        <v>1310943</v>
      </c>
    </row>
    <row r="272" spans="1:13" s="2" customFormat="1" ht="15">
      <c r="A272" s="428">
        <v>260</v>
      </c>
      <c r="B272" s="191"/>
      <c r="C272" s="192"/>
      <c r="D272" s="193" t="s">
        <v>543</v>
      </c>
      <c r="E272" s="93">
        <v>398</v>
      </c>
      <c r="F272" s="93">
        <v>108</v>
      </c>
      <c r="G272" s="93"/>
      <c r="H272" s="93"/>
      <c r="I272" s="93"/>
      <c r="J272" s="93"/>
      <c r="K272" s="93"/>
      <c r="L272" s="93"/>
      <c r="M272" s="194">
        <f>SUM(E272:L272)</f>
        <v>506</v>
      </c>
    </row>
    <row r="273" spans="1:13" s="27" customFormat="1" ht="15">
      <c r="A273" s="428">
        <v>261</v>
      </c>
      <c r="B273" s="195"/>
      <c r="C273" s="196"/>
      <c r="D273" s="198" t="s">
        <v>94</v>
      </c>
      <c r="E273" s="198">
        <f aca="true" t="shared" si="66" ref="E273:M273">SUM(E271:E272)</f>
        <v>995484</v>
      </c>
      <c r="F273" s="198">
        <f t="shared" si="66"/>
        <v>264705</v>
      </c>
      <c r="G273" s="198">
        <f t="shared" si="66"/>
        <v>49509</v>
      </c>
      <c r="H273" s="198">
        <f t="shared" si="66"/>
        <v>1500</v>
      </c>
      <c r="I273" s="198">
        <f t="shared" si="66"/>
        <v>0</v>
      </c>
      <c r="J273" s="198">
        <f t="shared" si="66"/>
        <v>0</v>
      </c>
      <c r="K273" s="198">
        <f t="shared" si="66"/>
        <v>251</v>
      </c>
      <c r="L273" s="198">
        <f t="shared" si="66"/>
        <v>0</v>
      </c>
      <c r="M273" s="199">
        <f t="shared" si="66"/>
        <v>1311449</v>
      </c>
    </row>
    <row r="274" spans="1:13" s="112" customFormat="1" ht="21.75" customHeight="1">
      <c r="A274" s="428">
        <v>262</v>
      </c>
      <c r="B274" s="187"/>
      <c r="C274" s="116">
        <v>2</v>
      </c>
      <c r="D274" s="117" t="s">
        <v>878</v>
      </c>
      <c r="E274" s="92"/>
      <c r="F274" s="92"/>
      <c r="G274" s="92"/>
      <c r="H274" s="92"/>
      <c r="I274" s="92"/>
      <c r="J274" s="92"/>
      <c r="K274" s="92"/>
      <c r="L274" s="92"/>
      <c r="M274" s="118"/>
    </row>
    <row r="275" spans="1:15" ht="15">
      <c r="A275" s="428">
        <v>263</v>
      </c>
      <c r="B275" s="180"/>
      <c r="C275" s="188"/>
      <c r="D275" s="91" t="s">
        <v>94</v>
      </c>
      <c r="E275" s="91">
        <v>10</v>
      </c>
      <c r="F275" s="91">
        <v>700</v>
      </c>
      <c r="G275" s="91">
        <v>150952</v>
      </c>
      <c r="H275" s="91"/>
      <c r="I275" s="91"/>
      <c r="J275" s="91"/>
      <c r="K275" s="91">
        <v>1080</v>
      </c>
      <c r="L275" s="91"/>
      <c r="M275" s="190">
        <f>SUM(E275:L275)</f>
        <v>152742</v>
      </c>
      <c r="O275" s="26">
        <v>175635</v>
      </c>
    </row>
    <row r="276" spans="1:13" s="2" customFormat="1" ht="15">
      <c r="A276" s="428">
        <v>264</v>
      </c>
      <c r="B276" s="191"/>
      <c r="C276" s="192"/>
      <c r="D276" s="193" t="s">
        <v>921</v>
      </c>
      <c r="E276" s="93">
        <v>40</v>
      </c>
      <c r="F276" s="93">
        <v>11</v>
      </c>
      <c r="G276" s="93">
        <v>-51</v>
      </c>
      <c r="H276" s="93"/>
      <c r="I276" s="93"/>
      <c r="J276" s="93"/>
      <c r="K276" s="93"/>
      <c r="L276" s="93"/>
      <c r="M276" s="194">
        <f>SUM(E276:L276)</f>
        <v>0</v>
      </c>
    </row>
    <row r="277" spans="1:13" ht="15">
      <c r="A277" s="428">
        <v>265</v>
      </c>
      <c r="B277" s="180"/>
      <c r="C277" s="188"/>
      <c r="D277" s="198" t="s">
        <v>94</v>
      </c>
      <c r="E277" s="198">
        <f aca="true" t="shared" si="67" ref="E277:M277">SUM(E275:E276)</f>
        <v>50</v>
      </c>
      <c r="F277" s="198">
        <f t="shared" si="67"/>
        <v>711</v>
      </c>
      <c r="G277" s="198">
        <f t="shared" si="67"/>
        <v>150901</v>
      </c>
      <c r="H277" s="198">
        <f t="shared" si="67"/>
        <v>0</v>
      </c>
      <c r="I277" s="198">
        <f t="shared" si="67"/>
        <v>0</v>
      </c>
      <c r="J277" s="198">
        <f t="shared" si="67"/>
        <v>0</v>
      </c>
      <c r="K277" s="198">
        <f t="shared" si="67"/>
        <v>1080</v>
      </c>
      <c r="L277" s="198">
        <f t="shared" si="67"/>
        <v>0</v>
      </c>
      <c r="M277" s="199">
        <f t="shared" si="67"/>
        <v>152742</v>
      </c>
    </row>
    <row r="278" spans="1:13" s="112" customFormat="1" ht="21.75" customHeight="1">
      <c r="A278" s="428">
        <v>266</v>
      </c>
      <c r="B278" s="187"/>
      <c r="C278" s="116">
        <v>3</v>
      </c>
      <c r="D278" s="117" t="s">
        <v>879</v>
      </c>
      <c r="E278" s="92"/>
      <c r="F278" s="92"/>
      <c r="G278" s="92"/>
      <c r="H278" s="92"/>
      <c r="I278" s="92"/>
      <c r="J278" s="92"/>
      <c r="K278" s="92"/>
      <c r="L278" s="92"/>
      <c r="M278" s="118"/>
    </row>
    <row r="279" spans="1:15" ht="15">
      <c r="A279" s="428">
        <v>267</v>
      </c>
      <c r="B279" s="180"/>
      <c r="C279" s="188"/>
      <c r="D279" s="91" t="s">
        <v>94</v>
      </c>
      <c r="E279" s="91"/>
      <c r="F279" s="91"/>
      <c r="G279" s="91">
        <v>83740</v>
      </c>
      <c r="H279" s="91"/>
      <c r="I279" s="91"/>
      <c r="J279" s="91"/>
      <c r="K279" s="91">
        <v>8674</v>
      </c>
      <c r="L279" s="91"/>
      <c r="M279" s="190">
        <f>SUM(E279:L279)</f>
        <v>92414</v>
      </c>
      <c r="O279" s="26">
        <v>95420</v>
      </c>
    </row>
    <row r="280" spans="1:13" s="2" customFormat="1" ht="15">
      <c r="A280" s="428">
        <v>268</v>
      </c>
      <c r="B280" s="191"/>
      <c r="C280" s="192"/>
      <c r="D280" s="193" t="s">
        <v>95</v>
      </c>
      <c r="E280" s="93"/>
      <c r="F280" s="93"/>
      <c r="G280" s="93"/>
      <c r="H280" s="93"/>
      <c r="I280" s="93"/>
      <c r="J280" s="93"/>
      <c r="K280" s="93"/>
      <c r="L280" s="93"/>
      <c r="M280" s="190">
        <f>SUM(E280:L280)</f>
        <v>0</v>
      </c>
    </row>
    <row r="281" spans="1:13" ht="15">
      <c r="A281" s="428">
        <v>269</v>
      </c>
      <c r="B281" s="180"/>
      <c r="C281" s="188"/>
      <c r="D281" s="198" t="s">
        <v>94</v>
      </c>
      <c r="E281" s="198">
        <f aca="true" t="shared" si="68" ref="E281:M281">SUM(E279:E280)</f>
        <v>0</v>
      </c>
      <c r="F281" s="198">
        <f t="shared" si="68"/>
        <v>0</v>
      </c>
      <c r="G281" s="198">
        <f t="shared" si="68"/>
        <v>83740</v>
      </c>
      <c r="H281" s="198">
        <f t="shared" si="68"/>
        <v>0</v>
      </c>
      <c r="I281" s="198">
        <f t="shared" si="68"/>
        <v>0</v>
      </c>
      <c r="J281" s="198">
        <f t="shared" si="68"/>
        <v>0</v>
      </c>
      <c r="K281" s="198">
        <f t="shared" si="68"/>
        <v>8674</v>
      </c>
      <c r="L281" s="198">
        <f t="shared" si="68"/>
        <v>0</v>
      </c>
      <c r="M281" s="199">
        <f t="shared" si="68"/>
        <v>92414</v>
      </c>
    </row>
    <row r="282" spans="1:13" s="112" customFormat="1" ht="21.75" customHeight="1">
      <c r="A282" s="428">
        <v>270</v>
      </c>
      <c r="B282" s="187"/>
      <c r="C282" s="116">
        <v>4</v>
      </c>
      <c r="D282" s="117" t="s">
        <v>880</v>
      </c>
      <c r="E282" s="92"/>
      <c r="F282" s="92"/>
      <c r="G282" s="92"/>
      <c r="H282" s="92"/>
      <c r="I282" s="92"/>
      <c r="J282" s="92"/>
      <c r="K282" s="92"/>
      <c r="L282" s="92"/>
      <c r="M282" s="118"/>
    </row>
    <row r="283" spans="1:13" ht="15">
      <c r="A283" s="428">
        <v>271</v>
      </c>
      <c r="B283" s="180"/>
      <c r="C283" s="188"/>
      <c r="D283" s="91" t="s">
        <v>94</v>
      </c>
      <c r="E283" s="91"/>
      <c r="F283" s="91">
        <v>12</v>
      </c>
      <c r="G283" s="91">
        <v>2377</v>
      </c>
      <c r="H283" s="91"/>
      <c r="I283" s="91"/>
      <c r="J283" s="91"/>
      <c r="K283" s="91"/>
      <c r="L283" s="91"/>
      <c r="M283" s="190">
        <f>SUM(E283:L283)</f>
        <v>2389</v>
      </c>
    </row>
    <row r="284" spans="1:13" s="2" customFormat="1" ht="15">
      <c r="A284" s="428">
        <v>272</v>
      </c>
      <c r="B284" s="191"/>
      <c r="C284" s="192"/>
      <c r="D284" s="93" t="s">
        <v>95</v>
      </c>
      <c r="E284" s="93"/>
      <c r="F284" s="93"/>
      <c r="G284" s="93"/>
      <c r="H284" s="93"/>
      <c r="I284" s="93"/>
      <c r="J284" s="93"/>
      <c r="K284" s="93"/>
      <c r="L284" s="93"/>
      <c r="M284" s="194">
        <f>SUM(E284:L284)</f>
        <v>0</v>
      </c>
    </row>
    <row r="285" spans="1:13" s="203" customFormat="1" ht="15">
      <c r="A285" s="428">
        <v>273</v>
      </c>
      <c r="B285" s="195"/>
      <c r="C285" s="196"/>
      <c r="D285" s="200" t="s">
        <v>94</v>
      </c>
      <c r="E285" s="201">
        <f aca="true" t="shared" si="69" ref="E285:M285">SUM(E283:E284)</f>
        <v>0</v>
      </c>
      <c r="F285" s="201">
        <f t="shared" si="69"/>
        <v>12</v>
      </c>
      <c r="G285" s="201">
        <f t="shared" si="69"/>
        <v>2377</v>
      </c>
      <c r="H285" s="201">
        <f t="shared" si="69"/>
        <v>0</v>
      </c>
      <c r="I285" s="201">
        <f t="shared" si="69"/>
        <v>0</v>
      </c>
      <c r="J285" s="201">
        <f t="shared" si="69"/>
        <v>0</v>
      </c>
      <c r="K285" s="201">
        <f t="shared" si="69"/>
        <v>0</v>
      </c>
      <c r="L285" s="201">
        <f t="shared" si="69"/>
        <v>0</v>
      </c>
      <c r="M285" s="202">
        <f t="shared" si="69"/>
        <v>2389</v>
      </c>
    </row>
    <row r="286" spans="1:13" s="112" customFormat="1" ht="19.5" customHeight="1">
      <c r="A286" s="428">
        <v>274</v>
      </c>
      <c r="B286" s="187"/>
      <c r="C286" s="116">
        <v>5</v>
      </c>
      <c r="D286" s="271" t="s">
        <v>347</v>
      </c>
      <c r="E286" s="92"/>
      <c r="F286" s="92"/>
      <c r="G286" s="92"/>
      <c r="H286" s="92"/>
      <c r="I286" s="92"/>
      <c r="J286" s="92"/>
      <c r="K286" s="92"/>
      <c r="L286" s="92"/>
      <c r="M286" s="118"/>
    </row>
    <row r="287" spans="1:13" s="112" customFormat="1" ht="15">
      <c r="A287" s="428">
        <v>275</v>
      </c>
      <c r="B287" s="187"/>
      <c r="C287" s="116"/>
      <c r="D287" s="271" t="s">
        <v>94</v>
      </c>
      <c r="E287" s="92"/>
      <c r="F287" s="92"/>
      <c r="G287" s="92">
        <v>533</v>
      </c>
      <c r="H287" s="92"/>
      <c r="I287" s="92"/>
      <c r="J287" s="92"/>
      <c r="K287" s="92"/>
      <c r="L287" s="92"/>
      <c r="M287" s="412">
        <f>SUM(E287:L287)</f>
        <v>533</v>
      </c>
    </row>
    <row r="288" spans="1:13" s="270" customFormat="1" ht="15">
      <c r="A288" s="428">
        <v>276</v>
      </c>
      <c r="B288" s="265"/>
      <c r="C288" s="266"/>
      <c r="D288" s="267" t="s">
        <v>46</v>
      </c>
      <c r="E288" s="268"/>
      <c r="F288" s="268"/>
      <c r="G288" s="268"/>
      <c r="H288" s="268"/>
      <c r="I288" s="268"/>
      <c r="J288" s="268"/>
      <c r="K288" s="268"/>
      <c r="L288" s="268"/>
      <c r="M288" s="269">
        <f>SUM(E288:L288)</f>
        <v>0</v>
      </c>
    </row>
    <row r="289" spans="1:13" s="203" customFormat="1" ht="15">
      <c r="A289" s="428">
        <v>277</v>
      </c>
      <c r="B289" s="195"/>
      <c r="C289" s="196"/>
      <c r="D289" s="200" t="s">
        <v>94</v>
      </c>
      <c r="E289" s="201">
        <f aca="true" t="shared" si="70" ref="E289:L289">SUM(E287:E288)</f>
        <v>0</v>
      </c>
      <c r="F289" s="201">
        <f t="shared" si="70"/>
        <v>0</v>
      </c>
      <c r="G289" s="201">
        <f t="shared" si="70"/>
        <v>533</v>
      </c>
      <c r="H289" s="201">
        <f t="shared" si="70"/>
        <v>0</v>
      </c>
      <c r="I289" s="201">
        <f t="shared" si="70"/>
        <v>0</v>
      </c>
      <c r="J289" s="201">
        <f t="shared" si="70"/>
        <v>0</v>
      </c>
      <c r="K289" s="201">
        <f t="shared" si="70"/>
        <v>0</v>
      </c>
      <c r="L289" s="201">
        <f t="shared" si="70"/>
        <v>0</v>
      </c>
      <c r="M289" s="202">
        <f>SUM(E289:L289)</f>
        <v>533</v>
      </c>
    </row>
    <row r="290" spans="1:13" s="112" customFormat="1" ht="19.5" customHeight="1">
      <c r="A290" s="428">
        <v>278</v>
      </c>
      <c r="B290" s="187"/>
      <c r="C290" s="116">
        <v>6</v>
      </c>
      <c r="D290" s="117" t="s">
        <v>356</v>
      </c>
      <c r="E290" s="92"/>
      <c r="F290" s="92"/>
      <c r="G290" s="92"/>
      <c r="H290" s="92"/>
      <c r="I290" s="92"/>
      <c r="J290" s="92"/>
      <c r="K290" s="92"/>
      <c r="L290" s="92"/>
      <c r="M290" s="118"/>
    </row>
    <row r="291" spans="1:13" s="112" customFormat="1" ht="15">
      <c r="A291" s="428">
        <v>279</v>
      </c>
      <c r="B291" s="187"/>
      <c r="C291" s="116"/>
      <c r="D291" s="117" t="s">
        <v>94</v>
      </c>
      <c r="E291" s="92">
        <v>8440</v>
      </c>
      <c r="F291" s="92">
        <v>1140</v>
      </c>
      <c r="G291" s="92">
        <v>100</v>
      </c>
      <c r="H291" s="92"/>
      <c r="I291" s="92"/>
      <c r="J291" s="92"/>
      <c r="K291" s="92"/>
      <c r="L291" s="92"/>
      <c r="M291" s="412">
        <f>SUM(E291:L291)</f>
        <v>9680</v>
      </c>
    </row>
    <row r="292" spans="1:13" s="270" customFormat="1" ht="15">
      <c r="A292" s="428">
        <v>280</v>
      </c>
      <c r="B292" s="265"/>
      <c r="C292" s="266"/>
      <c r="D292" s="267" t="s">
        <v>95</v>
      </c>
      <c r="E292" s="268"/>
      <c r="F292" s="268"/>
      <c r="G292" s="268"/>
      <c r="H292" s="268"/>
      <c r="I292" s="268"/>
      <c r="J292" s="268"/>
      <c r="K292" s="268"/>
      <c r="L292" s="268"/>
      <c r="M292" s="269">
        <f>SUM(E292:L292)</f>
        <v>0</v>
      </c>
    </row>
    <row r="293" spans="1:13" s="203" customFormat="1" ht="15">
      <c r="A293" s="428">
        <v>281</v>
      </c>
      <c r="B293" s="195"/>
      <c r="C293" s="196"/>
      <c r="D293" s="200" t="s">
        <v>94</v>
      </c>
      <c r="E293" s="201">
        <f aca="true" t="shared" si="71" ref="E293:L293">SUM(E291:E292)</f>
        <v>8440</v>
      </c>
      <c r="F293" s="201">
        <f t="shared" si="71"/>
        <v>1140</v>
      </c>
      <c r="G293" s="201">
        <f t="shared" si="71"/>
        <v>100</v>
      </c>
      <c r="H293" s="201">
        <f t="shared" si="71"/>
        <v>0</v>
      </c>
      <c r="I293" s="201">
        <f t="shared" si="71"/>
        <v>0</v>
      </c>
      <c r="J293" s="201">
        <f t="shared" si="71"/>
        <v>0</v>
      </c>
      <c r="K293" s="201">
        <f t="shared" si="71"/>
        <v>0</v>
      </c>
      <c r="L293" s="201">
        <f t="shared" si="71"/>
        <v>0</v>
      </c>
      <c r="M293" s="202">
        <f>SUM(E293:L293)</f>
        <v>9680</v>
      </c>
    </row>
    <row r="294" spans="1:13" s="112" customFormat="1" ht="19.5" customHeight="1">
      <c r="A294" s="428">
        <v>282</v>
      </c>
      <c r="B294" s="187"/>
      <c r="C294" s="116">
        <v>7</v>
      </c>
      <c r="D294" s="117" t="s">
        <v>281</v>
      </c>
      <c r="E294" s="92"/>
      <c r="F294" s="92"/>
      <c r="G294" s="92"/>
      <c r="H294" s="92"/>
      <c r="I294" s="92"/>
      <c r="J294" s="92"/>
      <c r="K294" s="92"/>
      <c r="L294" s="92"/>
      <c r="M294" s="202"/>
    </row>
    <row r="295" spans="1:13" s="112" customFormat="1" ht="15">
      <c r="A295" s="428">
        <v>283</v>
      </c>
      <c r="B295" s="187"/>
      <c r="C295" s="116"/>
      <c r="D295" s="117" t="s">
        <v>94</v>
      </c>
      <c r="E295" s="92">
        <v>4354</v>
      </c>
      <c r="F295" s="92">
        <v>1180</v>
      </c>
      <c r="G295" s="92">
        <v>90</v>
      </c>
      <c r="H295" s="92"/>
      <c r="I295" s="92"/>
      <c r="J295" s="92"/>
      <c r="K295" s="92"/>
      <c r="L295" s="92"/>
      <c r="M295" s="412">
        <f>SUM(E295:L295)</f>
        <v>5624</v>
      </c>
    </row>
    <row r="296" spans="1:13" s="465" customFormat="1" ht="15">
      <c r="A296" s="428">
        <v>284</v>
      </c>
      <c r="B296" s="461"/>
      <c r="C296" s="462"/>
      <c r="D296" s="267" t="s">
        <v>921</v>
      </c>
      <c r="E296" s="463">
        <v>45</v>
      </c>
      <c r="F296" s="463">
        <v>-5</v>
      </c>
      <c r="G296" s="463">
        <v>-40</v>
      </c>
      <c r="H296" s="463"/>
      <c r="I296" s="463"/>
      <c r="J296" s="463"/>
      <c r="K296" s="463"/>
      <c r="L296" s="463"/>
      <c r="M296" s="269">
        <f>SUM(E296:L296)</f>
        <v>0</v>
      </c>
    </row>
    <row r="297" spans="1:13" s="203" customFormat="1" ht="15">
      <c r="A297" s="428">
        <v>285</v>
      </c>
      <c r="B297" s="195"/>
      <c r="C297" s="196"/>
      <c r="D297" s="200" t="s">
        <v>94</v>
      </c>
      <c r="E297" s="201">
        <f aca="true" t="shared" si="72" ref="E297:L297">SUM(E295:E296)</f>
        <v>4399</v>
      </c>
      <c r="F297" s="201">
        <f t="shared" si="72"/>
        <v>1175</v>
      </c>
      <c r="G297" s="201">
        <f t="shared" si="72"/>
        <v>50</v>
      </c>
      <c r="H297" s="201">
        <f t="shared" si="72"/>
        <v>0</v>
      </c>
      <c r="I297" s="201">
        <f t="shared" si="72"/>
        <v>0</v>
      </c>
      <c r="J297" s="201">
        <f t="shared" si="72"/>
        <v>0</v>
      </c>
      <c r="K297" s="201">
        <f t="shared" si="72"/>
        <v>0</v>
      </c>
      <c r="L297" s="201">
        <f t="shared" si="72"/>
        <v>0</v>
      </c>
      <c r="M297" s="202">
        <f>SUM(E297:L297)</f>
        <v>5624</v>
      </c>
    </row>
    <row r="298" spans="1:13" s="112" customFormat="1" ht="19.5" customHeight="1">
      <c r="A298" s="428">
        <v>286</v>
      </c>
      <c r="B298" s="187"/>
      <c r="C298" s="116">
        <v>8</v>
      </c>
      <c r="D298" s="117" t="s">
        <v>108</v>
      </c>
      <c r="E298" s="92"/>
      <c r="F298" s="92"/>
      <c r="G298" s="92"/>
      <c r="H298" s="92"/>
      <c r="I298" s="92"/>
      <c r="J298" s="92"/>
      <c r="K298" s="92"/>
      <c r="L298" s="92"/>
      <c r="M298" s="202"/>
    </row>
    <row r="299" spans="1:13" s="112" customFormat="1" ht="15">
      <c r="A299" s="428">
        <v>287</v>
      </c>
      <c r="B299" s="187"/>
      <c r="C299" s="116"/>
      <c r="D299" s="117" t="s">
        <v>94</v>
      </c>
      <c r="E299" s="92">
        <v>3452</v>
      </c>
      <c r="F299" s="92">
        <v>931</v>
      </c>
      <c r="G299" s="92"/>
      <c r="H299" s="92"/>
      <c r="I299" s="92"/>
      <c r="J299" s="92"/>
      <c r="K299" s="92"/>
      <c r="L299" s="92"/>
      <c r="M299" s="412">
        <f>SUM(E299:L299)</f>
        <v>4383</v>
      </c>
    </row>
    <row r="300" spans="1:13" s="465" customFormat="1" ht="15">
      <c r="A300" s="428">
        <v>288</v>
      </c>
      <c r="B300" s="461"/>
      <c r="C300" s="462"/>
      <c r="D300" s="267" t="s">
        <v>95</v>
      </c>
      <c r="E300" s="463"/>
      <c r="F300" s="463"/>
      <c r="G300" s="463"/>
      <c r="H300" s="463"/>
      <c r="I300" s="463"/>
      <c r="J300" s="463"/>
      <c r="K300" s="463"/>
      <c r="L300" s="463"/>
      <c r="M300" s="464">
        <f>SUM(E300:L300)</f>
        <v>0</v>
      </c>
    </row>
    <row r="301" spans="1:13" s="203" customFormat="1" ht="19.5" customHeight="1">
      <c r="A301" s="446">
        <v>289</v>
      </c>
      <c r="B301" s="195"/>
      <c r="C301" s="196"/>
      <c r="D301" s="200" t="s">
        <v>94</v>
      </c>
      <c r="E301" s="201">
        <f aca="true" t="shared" si="73" ref="E301:L301">SUM(E299:E300)</f>
        <v>3452</v>
      </c>
      <c r="F301" s="201">
        <f t="shared" si="73"/>
        <v>931</v>
      </c>
      <c r="G301" s="201">
        <f t="shared" si="73"/>
        <v>0</v>
      </c>
      <c r="H301" s="201">
        <f t="shared" si="73"/>
        <v>0</v>
      </c>
      <c r="I301" s="201">
        <f t="shared" si="73"/>
        <v>0</v>
      </c>
      <c r="J301" s="201">
        <f t="shared" si="73"/>
        <v>0</v>
      </c>
      <c r="K301" s="201">
        <f t="shared" si="73"/>
        <v>0</v>
      </c>
      <c r="L301" s="201">
        <f t="shared" si="73"/>
        <v>0</v>
      </c>
      <c r="M301" s="202">
        <f>SUM(E301:L301)</f>
        <v>4383</v>
      </c>
    </row>
    <row r="302" spans="1:13" s="250" customFormat="1" ht="15">
      <c r="A302" s="428">
        <v>290</v>
      </c>
      <c r="B302" s="262">
        <v>10</v>
      </c>
      <c r="C302" s="813" t="s">
        <v>881</v>
      </c>
      <c r="D302" s="813"/>
      <c r="E302" s="124"/>
      <c r="F302" s="124"/>
      <c r="G302" s="124"/>
      <c r="H302" s="124"/>
      <c r="I302" s="124"/>
      <c r="J302" s="124"/>
      <c r="K302" s="124"/>
      <c r="L302" s="124"/>
      <c r="M302" s="205"/>
    </row>
    <row r="303" spans="1:13" s="250" customFormat="1" ht="15">
      <c r="A303" s="428">
        <v>291</v>
      </c>
      <c r="B303" s="228"/>
      <c r="C303" s="253"/>
      <c r="D303" s="209" t="s">
        <v>94</v>
      </c>
      <c r="E303" s="209">
        <f aca="true" t="shared" si="74" ref="E303:M303">SUM(E283,E279,E275,E271,E291,E287)+E295+E299</f>
        <v>1011342</v>
      </c>
      <c r="F303" s="209">
        <f t="shared" si="74"/>
        <v>268560</v>
      </c>
      <c r="G303" s="209">
        <f t="shared" si="74"/>
        <v>287301</v>
      </c>
      <c r="H303" s="209">
        <f t="shared" si="74"/>
        <v>1500</v>
      </c>
      <c r="I303" s="209">
        <f t="shared" si="74"/>
        <v>0</v>
      </c>
      <c r="J303" s="209">
        <f t="shared" si="74"/>
        <v>0</v>
      </c>
      <c r="K303" s="209">
        <f t="shared" si="74"/>
        <v>10005</v>
      </c>
      <c r="L303" s="209">
        <f t="shared" si="74"/>
        <v>0</v>
      </c>
      <c r="M303" s="210">
        <f t="shared" si="74"/>
        <v>1578708</v>
      </c>
    </row>
    <row r="304" spans="1:13" s="257" customFormat="1" ht="15">
      <c r="A304" s="428">
        <v>292</v>
      </c>
      <c r="B304" s="255"/>
      <c r="C304" s="256"/>
      <c r="D304" s="599" t="s">
        <v>585</v>
      </c>
      <c r="E304" s="207">
        <f>SUM(E284:E284,E280:E280,E276:E276,E272:E272)+E288+E292+E296+E300</f>
        <v>483</v>
      </c>
      <c r="F304" s="207">
        <f aca="true" t="shared" si="75" ref="F304:M304">SUM(F284:F284,F280:F280,F276:F276,F272:F272)+F288+F292+F296+F300</f>
        <v>114</v>
      </c>
      <c r="G304" s="207">
        <f t="shared" si="75"/>
        <v>-91</v>
      </c>
      <c r="H304" s="207">
        <f t="shared" si="75"/>
        <v>0</v>
      </c>
      <c r="I304" s="207">
        <f t="shared" si="75"/>
        <v>0</v>
      </c>
      <c r="J304" s="207">
        <f t="shared" si="75"/>
        <v>0</v>
      </c>
      <c r="K304" s="207">
        <f t="shared" si="75"/>
        <v>0</v>
      </c>
      <c r="L304" s="207">
        <f t="shared" si="75"/>
        <v>0</v>
      </c>
      <c r="M304" s="220">
        <f t="shared" si="75"/>
        <v>506</v>
      </c>
    </row>
    <row r="305" spans="1:13" s="203" customFormat="1" ht="19.5" customHeight="1" thickBot="1">
      <c r="A305" s="446">
        <v>293</v>
      </c>
      <c r="B305" s="244"/>
      <c r="C305" s="245"/>
      <c r="D305" s="246" t="s">
        <v>94</v>
      </c>
      <c r="E305" s="247">
        <f aca="true" t="shared" si="76" ref="E305:M305">SUM(E303:E304)</f>
        <v>1011825</v>
      </c>
      <c r="F305" s="247">
        <f t="shared" si="76"/>
        <v>268674</v>
      </c>
      <c r="G305" s="247">
        <f t="shared" si="76"/>
        <v>287210</v>
      </c>
      <c r="H305" s="247">
        <f t="shared" si="76"/>
        <v>1500</v>
      </c>
      <c r="I305" s="247">
        <f t="shared" si="76"/>
        <v>0</v>
      </c>
      <c r="J305" s="247">
        <f t="shared" si="76"/>
        <v>0</v>
      </c>
      <c r="K305" s="247">
        <f t="shared" si="76"/>
        <v>10005</v>
      </c>
      <c r="L305" s="247">
        <f t="shared" si="76"/>
        <v>0</v>
      </c>
      <c r="M305" s="248">
        <f t="shared" si="76"/>
        <v>1579214</v>
      </c>
    </row>
    <row r="306" spans="1:13" s="123" customFormat="1" ht="19.5" customHeight="1" thickTop="1">
      <c r="A306" s="428">
        <v>294</v>
      </c>
      <c r="B306" s="636"/>
      <c r="C306" s="637"/>
      <c r="D306" s="637" t="s">
        <v>967</v>
      </c>
      <c r="E306" s="92"/>
      <c r="F306" s="92"/>
      <c r="G306" s="92"/>
      <c r="H306" s="92"/>
      <c r="I306" s="92"/>
      <c r="J306" s="92"/>
      <c r="K306" s="92"/>
      <c r="L306" s="92"/>
      <c r="M306" s="118"/>
    </row>
    <row r="307" spans="1:13" s="223" customFormat="1" ht="15">
      <c r="A307" s="428">
        <v>295</v>
      </c>
      <c r="B307" s="249"/>
      <c r="C307" s="229"/>
      <c r="D307" s="209" t="s">
        <v>94</v>
      </c>
      <c r="E307" s="209">
        <f aca="true" t="shared" si="77" ref="E307:M307">SUM(E266,E303)</f>
        <v>5992166</v>
      </c>
      <c r="F307" s="209">
        <f t="shared" si="77"/>
        <v>1557198</v>
      </c>
      <c r="G307" s="209">
        <f t="shared" si="77"/>
        <v>3028080</v>
      </c>
      <c r="H307" s="209">
        <f t="shared" si="77"/>
        <v>7100</v>
      </c>
      <c r="I307" s="209">
        <f t="shared" si="77"/>
        <v>72554</v>
      </c>
      <c r="J307" s="209">
        <f t="shared" si="77"/>
        <v>0</v>
      </c>
      <c r="K307" s="209">
        <f t="shared" si="77"/>
        <v>77804</v>
      </c>
      <c r="L307" s="209">
        <f t="shared" si="77"/>
        <v>29227</v>
      </c>
      <c r="M307" s="210">
        <f t="shared" si="77"/>
        <v>10764129</v>
      </c>
    </row>
    <row r="308" spans="1:13" s="206" customFormat="1" ht="28.5">
      <c r="A308" s="446">
        <v>296</v>
      </c>
      <c r="B308" s="204"/>
      <c r="C308" s="207"/>
      <c r="D308" s="599" t="s">
        <v>598</v>
      </c>
      <c r="E308" s="207">
        <f aca="true" t="shared" si="78" ref="E308:M308">SUM(E304,E267)</f>
        <v>2811</v>
      </c>
      <c r="F308" s="207">
        <f t="shared" si="78"/>
        <v>8552</v>
      </c>
      <c r="G308" s="207">
        <f t="shared" si="78"/>
        <v>47041</v>
      </c>
      <c r="H308" s="207">
        <f t="shared" si="78"/>
        <v>2464</v>
      </c>
      <c r="I308" s="207">
        <f t="shared" si="78"/>
        <v>2772</v>
      </c>
      <c r="J308" s="207">
        <f t="shared" si="78"/>
        <v>0</v>
      </c>
      <c r="K308" s="207">
        <f t="shared" si="78"/>
        <v>6687</v>
      </c>
      <c r="L308" s="207">
        <f t="shared" si="78"/>
        <v>-120</v>
      </c>
      <c r="M308" s="220">
        <f t="shared" si="78"/>
        <v>70207</v>
      </c>
    </row>
    <row r="309" spans="1:13" s="223" customFormat="1" ht="15.75" thickBot="1">
      <c r="A309" s="428">
        <v>297</v>
      </c>
      <c r="B309" s="263"/>
      <c r="C309" s="264"/>
      <c r="D309" s="231" t="s">
        <v>94</v>
      </c>
      <c r="E309" s="231">
        <f aca="true" t="shared" si="79" ref="E309:M309">SUM(E307:E308)</f>
        <v>5994977</v>
      </c>
      <c r="F309" s="231">
        <f t="shared" si="79"/>
        <v>1565750</v>
      </c>
      <c r="G309" s="231">
        <f t="shared" si="79"/>
        <v>3075121</v>
      </c>
      <c r="H309" s="231">
        <f t="shared" si="79"/>
        <v>9564</v>
      </c>
      <c r="I309" s="231">
        <f t="shared" si="79"/>
        <v>75326</v>
      </c>
      <c r="J309" s="231">
        <f t="shared" si="79"/>
        <v>0</v>
      </c>
      <c r="K309" s="231">
        <f t="shared" si="79"/>
        <v>84491</v>
      </c>
      <c r="L309" s="231">
        <f t="shared" si="79"/>
        <v>29107</v>
      </c>
      <c r="M309" s="233">
        <f t="shared" si="79"/>
        <v>10834336</v>
      </c>
    </row>
    <row r="310" spans="5:12" ht="15">
      <c r="E310" s="91"/>
      <c r="F310" s="91"/>
      <c r="G310" s="91"/>
      <c r="H310" s="91"/>
      <c r="I310" s="91"/>
      <c r="J310" s="91"/>
      <c r="K310" s="91"/>
      <c r="L310" s="91"/>
    </row>
    <row r="311" spans="5:12" ht="15">
      <c r="E311" s="91"/>
      <c r="F311" s="91"/>
      <c r="G311" s="91"/>
      <c r="H311" s="91"/>
      <c r="I311" s="91"/>
      <c r="J311" s="91"/>
      <c r="K311" s="91"/>
      <c r="L311" s="91"/>
    </row>
    <row r="312" spans="1:13" s="27" customFormat="1" ht="15">
      <c r="A312" s="446"/>
      <c r="B312" s="203"/>
      <c r="C312" s="203"/>
      <c r="M312" s="198"/>
    </row>
    <row r="319" spans="1:13" s="27" customFormat="1" ht="15">
      <c r="A319" s="446"/>
      <c r="B319" s="203"/>
      <c r="C319" s="203"/>
      <c r="E319" s="198"/>
      <c r="F319" s="198"/>
      <c r="G319" s="198"/>
      <c r="H319" s="198"/>
      <c r="I319" s="198"/>
      <c r="J319" s="198"/>
      <c r="K319" s="198"/>
      <c r="L319" s="198"/>
      <c r="M319" s="198"/>
    </row>
    <row r="320" spans="5:12" ht="15">
      <c r="E320" s="91"/>
      <c r="F320" s="91"/>
      <c r="G320" s="91"/>
      <c r="H320" s="91"/>
      <c r="I320" s="91"/>
      <c r="J320" s="91"/>
      <c r="K320" s="91"/>
      <c r="L320" s="91"/>
    </row>
    <row r="321" spans="3:12" ht="15">
      <c r="C321" s="26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3:12" ht="15">
      <c r="C322" s="26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3:12" ht="15">
      <c r="C323" s="261"/>
      <c r="D323" s="93"/>
      <c r="E323" s="91"/>
      <c r="F323" s="91"/>
      <c r="G323" s="91"/>
      <c r="H323" s="91"/>
      <c r="I323" s="91"/>
      <c r="J323" s="91"/>
      <c r="K323" s="91"/>
      <c r="L323" s="91"/>
    </row>
    <row r="324" spans="5:12" ht="15">
      <c r="E324" s="91"/>
      <c r="F324" s="91"/>
      <c r="G324" s="91"/>
      <c r="H324" s="91"/>
      <c r="I324" s="91"/>
      <c r="J324" s="91"/>
      <c r="K324" s="91"/>
      <c r="L324" s="91"/>
    </row>
    <row r="325" spans="2:12" ht="15">
      <c r="B325" s="261"/>
      <c r="C325" s="26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1:13" s="27" customFormat="1" ht="15">
      <c r="A326" s="446"/>
      <c r="B326" s="261"/>
      <c r="C326" s="261"/>
      <c r="D326" s="91"/>
      <c r="E326" s="198"/>
      <c r="F326" s="198"/>
      <c r="G326" s="198"/>
      <c r="H326" s="198"/>
      <c r="I326" s="198"/>
      <c r="J326" s="198"/>
      <c r="K326" s="198"/>
      <c r="L326" s="198"/>
      <c r="M326" s="198"/>
    </row>
    <row r="327" spans="2:12" ht="15">
      <c r="B327" s="201"/>
      <c r="C327" s="201"/>
      <c r="D327" s="198"/>
      <c r="E327" s="91"/>
      <c r="F327" s="91"/>
      <c r="G327" s="91"/>
      <c r="H327" s="91"/>
      <c r="I327" s="91"/>
      <c r="J327" s="91"/>
      <c r="K327" s="91"/>
      <c r="L327" s="91"/>
    </row>
    <row r="328" spans="5:12" ht="15">
      <c r="E328" s="91"/>
      <c r="F328" s="91"/>
      <c r="G328" s="91"/>
      <c r="H328" s="91"/>
      <c r="I328" s="91"/>
      <c r="J328" s="91"/>
      <c r="K328" s="91"/>
      <c r="L328" s="91"/>
    </row>
    <row r="329" spans="1:13" s="27" customFormat="1" ht="15">
      <c r="A329" s="446"/>
      <c r="B329" s="177"/>
      <c r="C329" s="177"/>
      <c r="D329" s="26"/>
      <c r="E329" s="198"/>
      <c r="F329" s="198"/>
      <c r="G329" s="198"/>
      <c r="H329" s="198"/>
      <c r="I329" s="198"/>
      <c r="J329" s="198"/>
      <c r="K329" s="198"/>
      <c r="L329" s="198"/>
      <c r="M329" s="198"/>
    </row>
    <row r="330" spans="5:12" ht="15">
      <c r="E330" s="91"/>
      <c r="F330" s="91"/>
      <c r="G330" s="91"/>
      <c r="H330" s="91"/>
      <c r="I330" s="91"/>
      <c r="J330" s="91"/>
      <c r="K330" s="91"/>
      <c r="L330" s="91"/>
    </row>
    <row r="331" spans="5:12" ht="15">
      <c r="E331" s="91"/>
      <c r="F331" s="91"/>
      <c r="G331" s="91"/>
      <c r="H331" s="91"/>
      <c r="I331" s="91"/>
      <c r="J331" s="91"/>
      <c r="K331" s="91"/>
      <c r="L331" s="91"/>
    </row>
    <row r="332" spans="1:13" s="27" customFormat="1" ht="15">
      <c r="A332" s="446"/>
      <c r="B332" s="203"/>
      <c r="C332" s="203"/>
      <c r="E332" s="198"/>
      <c r="F332" s="198"/>
      <c r="G332" s="198"/>
      <c r="H332" s="198"/>
      <c r="I332" s="198"/>
      <c r="J332" s="198"/>
      <c r="K332" s="198"/>
      <c r="L332" s="198"/>
      <c r="M332" s="198"/>
    </row>
    <row r="333" spans="5:12" ht="15">
      <c r="E333" s="91"/>
      <c r="F333" s="91"/>
      <c r="G333" s="91"/>
      <c r="H333" s="91"/>
      <c r="I333" s="91"/>
      <c r="J333" s="91"/>
      <c r="K333" s="91"/>
      <c r="L333" s="91"/>
    </row>
    <row r="334" spans="5:12" ht="15">
      <c r="E334" s="91"/>
      <c r="F334" s="91"/>
      <c r="G334" s="91"/>
      <c r="H334" s="91"/>
      <c r="I334" s="91"/>
      <c r="J334" s="91"/>
      <c r="K334" s="91"/>
      <c r="L334" s="91"/>
    </row>
  </sheetData>
  <mergeCells count="29">
    <mergeCell ref="B8:B12"/>
    <mergeCell ref="C8:C12"/>
    <mergeCell ref="E10:E12"/>
    <mergeCell ref="F10:F12"/>
    <mergeCell ref="A4:M4"/>
    <mergeCell ref="A5:M5"/>
    <mergeCell ref="B3:F3"/>
    <mergeCell ref="L6:M6"/>
    <mergeCell ref="J3:L3"/>
    <mergeCell ref="D14:G14"/>
    <mergeCell ref="M8:M12"/>
    <mergeCell ref="I10:I12"/>
    <mergeCell ref="E9:J9"/>
    <mergeCell ref="J10:J12"/>
    <mergeCell ref="H10:H12"/>
    <mergeCell ref="E8:L8"/>
    <mergeCell ref="G10:G12"/>
    <mergeCell ref="K9:L9"/>
    <mergeCell ref="C256:D256"/>
    <mergeCell ref="C239:D239"/>
    <mergeCell ref="D45:F45"/>
    <mergeCell ref="D20:F20"/>
    <mergeCell ref="D26:G26"/>
    <mergeCell ref="D39:F39"/>
    <mergeCell ref="D33:F33"/>
    <mergeCell ref="B265:D265"/>
    <mergeCell ref="C260:D260"/>
    <mergeCell ref="C269:D269"/>
    <mergeCell ref="C302:D30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0"/>
  <sheetViews>
    <sheetView view="pageBreakPreview" zoomScale="85" zoomScaleNormal="75" zoomScaleSheetLayoutView="85" workbookViewId="0" topLeftCell="A1">
      <selection activeCell="D10" sqref="D10"/>
    </sheetView>
  </sheetViews>
  <sheetFormatPr defaultColWidth="9.00390625" defaultRowHeight="12.75"/>
  <cols>
    <col min="1" max="1" width="3.75390625" style="601" bestFit="1" customWidth="1"/>
    <col min="2" max="2" width="4.75390625" style="28" bestFit="1" customWidth="1"/>
    <col min="3" max="3" width="4.125" style="62" bestFit="1" customWidth="1"/>
    <col min="4" max="4" width="68.75390625" style="28" bestFit="1" customWidth="1"/>
    <col min="5" max="11" width="14.75390625" style="174" customWidth="1"/>
    <col min="12" max="12" width="14.75390625" style="33" customWidth="1"/>
    <col min="13" max="16384" width="9.125" style="28" customWidth="1"/>
  </cols>
  <sheetData>
    <row r="1" spans="2:4" ht="18">
      <c r="B1" s="842" t="s">
        <v>506</v>
      </c>
      <c r="C1" s="842"/>
      <c r="D1" s="842"/>
    </row>
    <row r="2" spans="1:12" s="281" customFormat="1" ht="18">
      <c r="A2" s="602"/>
      <c r="B2" s="843" t="s">
        <v>839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</row>
    <row r="3" spans="4:12" ht="18">
      <c r="D3" s="64"/>
      <c r="K3" s="850" t="s">
        <v>851</v>
      </c>
      <c r="L3" s="850"/>
    </row>
    <row r="4" spans="1:12" s="62" customFormat="1" ht="15.75" thickBot="1">
      <c r="A4" s="603"/>
      <c r="B4" s="62" t="s">
        <v>127</v>
      </c>
      <c r="C4" s="282" t="s">
        <v>128</v>
      </c>
      <c r="D4" s="282" t="s">
        <v>129</v>
      </c>
      <c r="E4" s="62" t="s">
        <v>130</v>
      </c>
      <c r="F4" s="62" t="s">
        <v>131</v>
      </c>
      <c r="G4" s="62" t="s">
        <v>132</v>
      </c>
      <c r="H4" s="62" t="s">
        <v>133</v>
      </c>
      <c r="I4" s="62" t="s">
        <v>134</v>
      </c>
      <c r="J4" s="62" t="s">
        <v>135</v>
      </c>
      <c r="K4" s="62" t="s">
        <v>136</v>
      </c>
      <c r="L4" s="63" t="s">
        <v>137</v>
      </c>
    </row>
    <row r="5" spans="1:12" s="280" customFormat="1" ht="18">
      <c r="A5" s="604"/>
      <c r="B5" s="830" t="s">
        <v>896</v>
      </c>
      <c r="C5" s="839" t="s">
        <v>897</v>
      </c>
      <c r="D5" s="833" t="s">
        <v>852</v>
      </c>
      <c r="E5" s="836" t="s">
        <v>172</v>
      </c>
      <c r="F5" s="836" t="s">
        <v>173</v>
      </c>
      <c r="G5" s="844" t="s">
        <v>99</v>
      </c>
      <c r="H5" s="844" t="s">
        <v>813</v>
      </c>
      <c r="I5" s="844" t="s">
        <v>245</v>
      </c>
      <c r="J5" s="844" t="s">
        <v>964</v>
      </c>
      <c r="K5" s="847" t="s">
        <v>45</v>
      </c>
      <c r="L5" s="836" t="s">
        <v>4</v>
      </c>
    </row>
    <row r="6" spans="1:12" s="280" customFormat="1" ht="18">
      <c r="A6" s="604"/>
      <c r="B6" s="831"/>
      <c r="C6" s="840"/>
      <c r="D6" s="834"/>
      <c r="E6" s="837"/>
      <c r="F6" s="837"/>
      <c r="G6" s="845"/>
      <c r="H6" s="845" t="s">
        <v>848</v>
      </c>
      <c r="I6" s="845" t="s">
        <v>100</v>
      </c>
      <c r="J6" s="845" t="s">
        <v>795</v>
      </c>
      <c r="K6" s="848"/>
      <c r="L6" s="837"/>
    </row>
    <row r="7" spans="1:12" s="280" customFormat="1" ht="18.75" thickBot="1">
      <c r="A7" s="604"/>
      <c r="B7" s="832"/>
      <c r="C7" s="841"/>
      <c r="D7" s="835"/>
      <c r="E7" s="838"/>
      <c r="F7" s="838"/>
      <c r="G7" s="846"/>
      <c r="H7" s="846" t="s">
        <v>846</v>
      </c>
      <c r="I7" s="846" t="s">
        <v>847</v>
      </c>
      <c r="J7" s="846"/>
      <c r="K7" s="849"/>
      <c r="L7" s="838"/>
    </row>
    <row r="8" spans="1:12" s="285" customFormat="1" ht="18">
      <c r="A8" s="603">
        <v>1</v>
      </c>
      <c r="B8" s="283">
        <v>11</v>
      </c>
      <c r="C8" s="63"/>
      <c r="D8" s="284" t="s">
        <v>930</v>
      </c>
      <c r="E8" s="33"/>
      <c r="F8" s="33"/>
      <c r="G8" s="33"/>
      <c r="H8" s="33"/>
      <c r="I8" s="33"/>
      <c r="J8" s="33"/>
      <c r="K8" s="33"/>
      <c r="L8" s="413"/>
    </row>
    <row r="9" spans="1:12" s="285" customFormat="1" ht="24.75" customHeight="1">
      <c r="A9" s="603">
        <v>2</v>
      </c>
      <c r="B9" s="283"/>
      <c r="C9" s="63">
        <v>1</v>
      </c>
      <c r="D9" s="173" t="s">
        <v>853</v>
      </c>
      <c r="E9" s="33"/>
      <c r="F9" s="33"/>
      <c r="G9" s="33"/>
      <c r="H9" s="33"/>
      <c r="I9" s="33"/>
      <c r="J9" s="33"/>
      <c r="K9" s="33"/>
      <c r="L9" s="413"/>
    </row>
    <row r="10" spans="1:12" s="285" customFormat="1" ht="18">
      <c r="A10" s="603">
        <v>3</v>
      </c>
      <c r="B10" s="283"/>
      <c r="C10" s="63"/>
      <c r="D10" s="18" t="s">
        <v>94</v>
      </c>
      <c r="E10" s="33">
        <v>185</v>
      </c>
      <c r="F10" s="33">
        <v>175</v>
      </c>
      <c r="G10" s="33">
        <v>5885</v>
      </c>
      <c r="H10" s="33"/>
      <c r="I10" s="33"/>
      <c r="J10" s="33"/>
      <c r="K10" s="33"/>
      <c r="L10" s="413">
        <f>SUM(E10:K10)</f>
        <v>6245</v>
      </c>
    </row>
    <row r="11" spans="1:12" s="288" customFormat="1" ht="19.5">
      <c r="A11" s="603">
        <v>4</v>
      </c>
      <c r="B11" s="286"/>
      <c r="C11" s="136"/>
      <c r="D11" s="287" t="s">
        <v>921</v>
      </c>
      <c r="E11" s="141">
        <v>25</v>
      </c>
      <c r="F11" s="141">
        <v>167</v>
      </c>
      <c r="G11" s="141">
        <v>-192</v>
      </c>
      <c r="H11" s="141"/>
      <c r="I11" s="141"/>
      <c r="J11" s="141"/>
      <c r="K11" s="141"/>
      <c r="L11" s="414">
        <f>SUM(E11:K11)</f>
        <v>0</v>
      </c>
    </row>
    <row r="12" spans="1:12" s="290" customFormat="1" ht="18">
      <c r="A12" s="603">
        <v>5</v>
      </c>
      <c r="B12" s="289"/>
      <c r="C12" s="135"/>
      <c r="D12" s="175" t="s">
        <v>94</v>
      </c>
      <c r="E12" s="29">
        <f aca="true" t="shared" si="0" ref="E12:L12">SUM(E10:E11)</f>
        <v>210</v>
      </c>
      <c r="F12" s="29">
        <f t="shared" si="0"/>
        <v>342</v>
      </c>
      <c r="G12" s="29">
        <f t="shared" si="0"/>
        <v>5693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415">
        <f t="shared" si="0"/>
        <v>6245</v>
      </c>
    </row>
    <row r="13" spans="1:12" s="285" customFormat="1" ht="24.75" customHeight="1">
      <c r="A13" s="603">
        <v>6</v>
      </c>
      <c r="B13" s="283"/>
      <c r="C13" s="63">
        <v>2</v>
      </c>
      <c r="D13" s="173" t="s">
        <v>163</v>
      </c>
      <c r="E13" s="33"/>
      <c r="F13" s="33"/>
      <c r="G13" s="33"/>
      <c r="H13" s="33"/>
      <c r="I13" s="33"/>
      <c r="J13" s="33"/>
      <c r="K13" s="33"/>
      <c r="L13" s="413"/>
    </row>
    <row r="14" spans="1:12" s="285" customFormat="1" ht="18">
      <c r="A14" s="603">
        <v>7</v>
      </c>
      <c r="B14" s="283"/>
      <c r="C14" s="63"/>
      <c r="D14" s="18" t="s">
        <v>94</v>
      </c>
      <c r="E14" s="33">
        <v>2150</v>
      </c>
      <c r="F14" s="33">
        <v>2447</v>
      </c>
      <c r="G14" s="33">
        <v>4779</v>
      </c>
      <c r="H14" s="33">
        <v>100</v>
      </c>
      <c r="I14" s="33"/>
      <c r="J14" s="33">
        <v>100</v>
      </c>
      <c r="K14" s="33"/>
      <c r="L14" s="413">
        <f>SUM(E14:K14)</f>
        <v>9576</v>
      </c>
    </row>
    <row r="15" spans="1:12" s="317" customFormat="1" ht="17.25">
      <c r="A15" s="603">
        <v>8</v>
      </c>
      <c r="B15" s="314"/>
      <c r="C15" s="315"/>
      <c r="D15" s="451" t="s">
        <v>921</v>
      </c>
      <c r="E15" s="316"/>
      <c r="F15" s="316">
        <v>-293</v>
      </c>
      <c r="G15" s="316">
        <v>293</v>
      </c>
      <c r="H15" s="316"/>
      <c r="I15" s="316"/>
      <c r="J15" s="316"/>
      <c r="K15" s="316"/>
      <c r="L15" s="417">
        <f>SUM(E15:K15)</f>
        <v>0</v>
      </c>
    </row>
    <row r="16" spans="1:12" s="290" customFormat="1" ht="18">
      <c r="A16" s="603">
        <v>9</v>
      </c>
      <c r="B16" s="289"/>
      <c r="C16" s="135"/>
      <c r="D16" s="175" t="s">
        <v>94</v>
      </c>
      <c r="E16" s="29">
        <f aca="true" t="shared" si="1" ref="E16:L16">SUM(E14:E15)</f>
        <v>2150</v>
      </c>
      <c r="F16" s="29">
        <f t="shared" si="1"/>
        <v>2154</v>
      </c>
      <c r="G16" s="29">
        <f t="shared" si="1"/>
        <v>5072</v>
      </c>
      <c r="H16" s="29">
        <f t="shared" si="1"/>
        <v>100</v>
      </c>
      <c r="I16" s="29">
        <f t="shared" si="1"/>
        <v>0</v>
      </c>
      <c r="J16" s="29">
        <f t="shared" si="1"/>
        <v>100</v>
      </c>
      <c r="K16" s="29">
        <f t="shared" si="1"/>
        <v>0</v>
      </c>
      <c r="L16" s="415">
        <f t="shared" si="1"/>
        <v>9576</v>
      </c>
    </row>
    <row r="17" spans="1:12" s="285" customFormat="1" ht="24.75" customHeight="1">
      <c r="A17" s="603">
        <v>10</v>
      </c>
      <c r="B17" s="283"/>
      <c r="C17" s="63">
        <v>3</v>
      </c>
      <c r="D17" s="173" t="s">
        <v>814</v>
      </c>
      <c r="E17" s="33"/>
      <c r="F17" s="33"/>
      <c r="G17" s="33"/>
      <c r="H17" s="33"/>
      <c r="I17" s="33"/>
      <c r="J17" s="33"/>
      <c r="K17" s="33"/>
      <c r="L17" s="413"/>
    </row>
    <row r="18" spans="1:12" s="285" customFormat="1" ht="18">
      <c r="A18" s="603">
        <v>11</v>
      </c>
      <c r="B18" s="283"/>
      <c r="C18" s="63"/>
      <c r="D18" s="18" t="s">
        <v>94</v>
      </c>
      <c r="E18" s="33"/>
      <c r="F18" s="33"/>
      <c r="G18" s="33">
        <v>300</v>
      </c>
      <c r="H18" s="33"/>
      <c r="I18" s="33"/>
      <c r="J18" s="33"/>
      <c r="K18" s="33"/>
      <c r="L18" s="413">
        <f>SUM(E18:K18)</f>
        <v>300</v>
      </c>
    </row>
    <row r="19" spans="1:12" s="288" customFormat="1" ht="19.5">
      <c r="A19" s="603">
        <v>12</v>
      </c>
      <c r="B19" s="286"/>
      <c r="C19" s="136"/>
      <c r="D19" s="287" t="s">
        <v>95</v>
      </c>
      <c r="E19" s="141"/>
      <c r="F19" s="141"/>
      <c r="G19" s="141"/>
      <c r="H19" s="141"/>
      <c r="I19" s="141"/>
      <c r="J19" s="141"/>
      <c r="K19" s="141"/>
      <c r="L19" s="414">
        <f>SUM(E19:K19)</f>
        <v>0</v>
      </c>
    </row>
    <row r="20" spans="1:12" s="290" customFormat="1" ht="18">
      <c r="A20" s="603">
        <v>13</v>
      </c>
      <c r="B20" s="289"/>
      <c r="C20" s="135"/>
      <c r="D20" s="175" t="s">
        <v>94</v>
      </c>
      <c r="E20" s="29">
        <f aca="true" t="shared" si="2" ref="E20:K20">SUM(E18:E19)</f>
        <v>0</v>
      </c>
      <c r="F20" s="29">
        <f t="shared" si="2"/>
        <v>0</v>
      </c>
      <c r="G20" s="29">
        <f t="shared" si="2"/>
        <v>300</v>
      </c>
      <c r="H20" s="29">
        <f t="shared" si="2"/>
        <v>0</v>
      </c>
      <c r="I20" s="29">
        <f t="shared" si="2"/>
        <v>0</v>
      </c>
      <c r="J20" s="29">
        <f t="shared" si="2"/>
        <v>0</v>
      </c>
      <c r="K20" s="29">
        <f t="shared" si="2"/>
        <v>0</v>
      </c>
      <c r="L20" s="415">
        <f>SUM(E20:K20)</f>
        <v>300</v>
      </c>
    </row>
    <row r="21" spans="1:12" s="285" customFormat="1" ht="24.75" customHeight="1">
      <c r="A21" s="603">
        <v>14</v>
      </c>
      <c r="B21" s="283"/>
      <c r="C21" s="63">
        <v>4</v>
      </c>
      <c r="D21" s="173" t="s">
        <v>815</v>
      </c>
      <c r="E21" s="33"/>
      <c r="F21" s="33"/>
      <c r="G21" s="33"/>
      <c r="H21" s="33"/>
      <c r="I21" s="33"/>
      <c r="J21" s="33"/>
      <c r="K21" s="33"/>
      <c r="L21" s="413"/>
    </row>
    <row r="22" spans="1:12" s="285" customFormat="1" ht="18">
      <c r="A22" s="603">
        <v>15</v>
      </c>
      <c r="B22" s="283"/>
      <c r="C22" s="63"/>
      <c r="D22" s="18" t="s">
        <v>94</v>
      </c>
      <c r="E22" s="33"/>
      <c r="F22" s="33"/>
      <c r="G22" s="33">
        <v>10021</v>
      </c>
      <c r="H22" s="33"/>
      <c r="I22" s="33"/>
      <c r="J22" s="33"/>
      <c r="K22" s="33"/>
      <c r="L22" s="413">
        <f>SUM(E22:K22)</f>
        <v>10021</v>
      </c>
    </row>
    <row r="23" spans="1:12" s="288" customFormat="1" ht="19.5">
      <c r="A23" s="603">
        <v>16</v>
      </c>
      <c r="B23" s="286"/>
      <c r="C23" s="136"/>
      <c r="D23" s="287" t="s">
        <v>95</v>
      </c>
      <c r="E23" s="141"/>
      <c r="F23" s="141"/>
      <c r="G23" s="141"/>
      <c r="H23" s="141"/>
      <c r="I23" s="141"/>
      <c r="J23" s="141"/>
      <c r="K23" s="141"/>
      <c r="L23" s="414">
        <f>SUM(E23:K23)</f>
        <v>0</v>
      </c>
    </row>
    <row r="24" spans="1:12" s="290" customFormat="1" ht="18">
      <c r="A24" s="603">
        <v>17</v>
      </c>
      <c r="B24" s="289"/>
      <c r="C24" s="135"/>
      <c r="D24" s="175" t="s">
        <v>94</v>
      </c>
      <c r="E24" s="29">
        <f aca="true" t="shared" si="3" ref="E24:K24">SUM(E22:E23)</f>
        <v>0</v>
      </c>
      <c r="F24" s="29">
        <f t="shared" si="3"/>
        <v>0</v>
      </c>
      <c r="G24" s="29">
        <f t="shared" si="3"/>
        <v>10021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415">
        <f>SUM(E24:K24)</f>
        <v>10021</v>
      </c>
    </row>
    <row r="25" spans="1:12" s="285" customFormat="1" ht="24.75" customHeight="1">
      <c r="A25" s="603">
        <v>18</v>
      </c>
      <c r="B25" s="283"/>
      <c r="C25" s="63">
        <v>5</v>
      </c>
      <c r="D25" s="173" t="s">
        <v>854</v>
      </c>
      <c r="E25" s="33"/>
      <c r="F25" s="33"/>
      <c r="G25" s="33"/>
      <c r="H25" s="33"/>
      <c r="I25" s="33"/>
      <c r="J25" s="33"/>
      <c r="K25" s="33"/>
      <c r="L25" s="413"/>
    </row>
    <row r="26" spans="1:12" s="285" customFormat="1" ht="18">
      <c r="A26" s="603">
        <v>19</v>
      </c>
      <c r="B26" s="283"/>
      <c r="C26" s="63"/>
      <c r="D26" s="18" t="s">
        <v>94</v>
      </c>
      <c r="E26" s="33">
        <v>74</v>
      </c>
      <c r="F26" s="33">
        <v>135</v>
      </c>
      <c r="G26" s="33">
        <v>745</v>
      </c>
      <c r="H26" s="33"/>
      <c r="I26" s="33"/>
      <c r="J26" s="33"/>
      <c r="K26" s="33"/>
      <c r="L26" s="413">
        <f>SUM(E26:K26)</f>
        <v>954</v>
      </c>
    </row>
    <row r="27" spans="1:12" s="288" customFormat="1" ht="19.5">
      <c r="A27" s="603">
        <v>20</v>
      </c>
      <c r="B27" s="286"/>
      <c r="C27" s="136"/>
      <c r="D27" s="287" t="s">
        <v>46</v>
      </c>
      <c r="E27" s="141"/>
      <c r="F27" s="141"/>
      <c r="G27" s="141"/>
      <c r="H27" s="141"/>
      <c r="I27" s="141"/>
      <c r="J27" s="141"/>
      <c r="K27" s="141"/>
      <c r="L27" s="414">
        <f>SUM(E27:K27)</f>
        <v>0</v>
      </c>
    </row>
    <row r="28" spans="1:12" s="290" customFormat="1" ht="18">
      <c r="A28" s="603">
        <v>21</v>
      </c>
      <c r="B28" s="289"/>
      <c r="C28" s="135"/>
      <c r="D28" s="175" t="s">
        <v>94</v>
      </c>
      <c r="E28" s="29">
        <f aca="true" t="shared" si="4" ref="E28:K28">SUM(E26:E27)</f>
        <v>74</v>
      </c>
      <c r="F28" s="29">
        <f t="shared" si="4"/>
        <v>135</v>
      </c>
      <c r="G28" s="29">
        <f t="shared" si="4"/>
        <v>745</v>
      </c>
      <c r="H28" s="29">
        <f t="shared" si="4"/>
        <v>0</v>
      </c>
      <c r="I28" s="29">
        <f t="shared" si="4"/>
        <v>0</v>
      </c>
      <c r="J28" s="29">
        <f t="shared" si="4"/>
        <v>0</v>
      </c>
      <c r="K28" s="29">
        <f t="shared" si="4"/>
        <v>0</v>
      </c>
      <c r="L28" s="415">
        <f>SUM(E28:K28)</f>
        <v>954</v>
      </c>
    </row>
    <row r="29" spans="1:12" s="285" customFormat="1" ht="24.75" customHeight="1">
      <c r="A29" s="603">
        <v>22</v>
      </c>
      <c r="B29" s="283"/>
      <c r="C29" s="63">
        <v>6</v>
      </c>
      <c r="D29" s="173" t="s">
        <v>980</v>
      </c>
      <c r="E29" s="33"/>
      <c r="F29" s="33"/>
      <c r="G29" s="33"/>
      <c r="H29" s="33"/>
      <c r="I29" s="33"/>
      <c r="J29" s="33"/>
      <c r="K29" s="33"/>
      <c r="L29" s="413"/>
    </row>
    <row r="30" spans="1:12" s="285" customFormat="1" ht="18">
      <c r="A30" s="603">
        <v>23</v>
      </c>
      <c r="B30" s="283"/>
      <c r="C30" s="63"/>
      <c r="D30" s="18" t="s">
        <v>94</v>
      </c>
      <c r="E30" s="33">
        <f>SUM(E34,E38,E42,E46)</f>
        <v>0</v>
      </c>
      <c r="F30" s="33">
        <v>25</v>
      </c>
      <c r="G30" s="33">
        <v>677</v>
      </c>
      <c r="H30" s="33">
        <v>33593</v>
      </c>
      <c r="I30" s="33">
        <f>SUM(I34,I38,I42,I46)</f>
        <v>0</v>
      </c>
      <c r="J30" s="33">
        <f>SUM(J34,J38,J42,J46)</f>
        <v>0</v>
      </c>
      <c r="K30" s="33">
        <f>SUM(K34,K38,K42,K46)</f>
        <v>0</v>
      </c>
      <c r="L30" s="413">
        <f>SUM(L34,L38,L42,L46)</f>
        <v>34295</v>
      </c>
    </row>
    <row r="31" spans="1:12" s="288" customFormat="1" ht="19.5">
      <c r="A31" s="603">
        <v>24</v>
      </c>
      <c r="B31" s="286"/>
      <c r="C31" s="136"/>
      <c r="D31" s="287" t="s">
        <v>46</v>
      </c>
      <c r="E31" s="141"/>
      <c r="F31" s="141"/>
      <c r="G31" s="141"/>
      <c r="H31" s="141"/>
      <c r="I31" s="141"/>
      <c r="J31" s="141"/>
      <c r="K31" s="141"/>
      <c r="L31" s="414">
        <f>SUM(E31:K31)</f>
        <v>0</v>
      </c>
    </row>
    <row r="32" spans="1:12" s="290" customFormat="1" ht="18">
      <c r="A32" s="603">
        <v>25</v>
      </c>
      <c r="B32" s="289"/>
      <c r="C32" s="135"/>
      <c r="D32" s="175" t="s">
        <v>94</v>
      </c>
      <c r="E32" s="29">
        <f aca="true" t="shared" si="5" ref="E32:K32">SUM(E30:E31)</f>
        <v>0</v>
      </c>
      <c r="F32" s="29">
        <f t="shared" si="5"/>
        <v>25</v>
      </c>
      <c r="G32" s="29">
        <f t="shared" si="5"/>
        <v>677</v>
      </c>
      <c r="H32" s="29">
        <f t="shared" si="5"/>
        <v>33593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415">
        <f>SUM(E32:K32)</f>
        <v>34295</v>
      </c>
    </row>
    <row r="33" spans="1:12" s="313" customFormat="1" ht="17.25">
      <c r="A33" s="603">
        <v>26</v>
      </c>
      <c r="B33" s="318"/>
      <c r="C33" s="319">
        <v>7</v>
      </c>
      <c r="D33" s="320" t="s">
        <v>381</v>
      </c>
      <c r="E33" s="322"/>
      <c r="F33" s="322"/>
      <c r="G33" s="322"/>
      <c r="H33" s="322"/>
      <c r="I33" s="322"/>
      <c r="J33" s="322"/>
      <c r="K33" s="322"/>
      <c r="L33" s="416"/>
    </row>
    <row r="34" spans="1:12" s="313" customFormat="1" ht="16.5">
      <c r="A34" s="603">
        <v>27</v>
      </c>
      <c r="B34" s="318"/>
      <c r="C34" s="319"/>
      <c r="D34" s="321" t="s">
        <v>94</v>
      </c>
      <c r="E34" s="322"/>
      <c r="F34" s="322"/>
      <c r="G34" s="322"/>
      <c r="H34" s="322">
        <v>22000</v>
      </c>
      <c r="I34" s="322"/>
      <c r="J34" s="322"/>
      <c r="K34" s="322"/>
      <c r="L34" s="416">
        <f>SUM(E34:K34)</f>
        <v>22000</v>
      </c>
    </row>
    <row r="35" spans="1:12" s="317" customFormat="1" ht="17.25">
      <c r="A35" s="603">
        <v>28</v>
      </c>
      <c r="B35" s="314"/>
      <c r="C35" s="315"/>
      <c r="D35" s="323" t="s">
        <v>95</v>
      </c>
      <c r="E35" s="316"/>
      <c r="F35" s="316"/>
      <c r="G35" s="316"/>
      <c r="H35" s="316"/>
      <c r="I35" s="316"/>
      <c r="J35" s="316"/>
      <c r="K35" s="316"/>
      <c r="L35" s="417">
        <f>SUM(E35:K35)</f>
        <v>0</v>
      </c>
    </row>
    <row r="36" spans="1:12" s="328" customFormat="1" ht="17.25">
      <c r="A36" s="603">
        <v>29</v>
      </c>
      <c r="B36" s="324"/>
      <c r="C36" s="325"/>
      <c r="D36" s="326" t="s">
        <v>94</v>
      </c>
      <c r="E36" s="327">
        <f aca="true" t="shared" si="6" ref="E36:K36">SUM(E34:E35)</f>
        <v>0</v>
      </c>
      <c r="F36" s="327">
        <f t="shared" si="6"/>
        <v>0</v>
      </c>
      <c r="G36" s="327">
        <f t="shared" si="6"/>
        <v>0</v>
      </c>
      <c r="H36" s="327">
        <f t="shared" si="6"/>
        <v>22000</v>
      </c>
      <c r="I36" s="327">
        <f t="shared" si="6"/>
        <v>0</v>
      </c>
      <c r="J36" s="327">
        <f t="shared" si="6"/>
        <v>0</v>
      </c>
      <c r="K36" s="327">
        <f t="shared" si="6"/>
        <v>0</v>
      </c>
      <c r="L36" s="418">
        <f>SUM(E36:K36)</f>
        <v>22000</v>
      </c>
    </row>
    <row r="37" spans="1:12" s="313" customFormat="1" ht="24.75" customHeight="1">
      <c r="A37" s="603">
        <v>30</v>
      </c>
      <c r="B37" s="318"/>
      <c r="C37" s="319">
        <v>8</v>
      </c>
      <c r="D37" s="321" t="s">
        <v>48</v>
      </c>
      <c r="E37" s="322"/>
      <c r="F37" s="322"/>
      <c r="G37" s="322"/>
      <c r="H37" s="322"/>
      <c r="I37" s="322"/>
      <c r="J37" s="322"/>
      <c r="K37" s="322"/>
      <c r="L37" s="416"/>
    </row>
    <row r="38" spans="1:13" s="313" customFormat="1" ht="16.5">
      <c r="A38" s="603">
        <v>31</v>
      </c>
      <c r="B38" s="318"/>
      <c r="C38" s="319"/>
      <c r="D38" s="321" t="s">
        <v>94</v>
      </c>
      <c r="E38" s="322"/>
      <c r="F38" s="322">
        <v>25</v>
      </c>
      <c r="G38" s="322">
        <v>677</v>
      </c>
      <c r="H38" s="322">
        <v>1593</v>
      </c>
      <c r="I38" s="322"/>
      <c r="J38" s="322"/>
      <c r="K38" s="322"/>
      <c r="L38" s="416">
        <f>SUM(E38:K38)</f>
        <v>2295</v>
      </c>
      <c r="M38" s="313">
        <f>SUM(L30,L26,L22,L18,L14,L10)</f>
        <v>61391</v>
      </c>
    </row>
    <row r="39" spans="1:13" s="317" customFormat="1" ht="17.25">
      <c r="A39" s="603">
        <v>32</v>
      </c>
      <c r="B39" s="314"/>
      <c r="C39" s="315"/>
      <c r="D39" s="323" t="s">
        <v>95</v>
      </c>
      <c r="E39" s="316"/>
      <c r="F39" s="316"/>
      <c r="G39" s="316"/>
      <c r="H39" s="316"/>
      <c r="I39" s="316"/>
      <c r="J39" s="316"/>
      <c r="K39" s="316"/>
      <c r="L39" s="417">
        <f>SUM(E39:K39)</f>
        <v>0</v>
      </c>
      <c r="M39" s="317">
        <f>SUM(L31,L27,L23,L19,L15,L11)</f>
        <v>0</v>
      </c>
    </row>
    <row r="40" spans="1:13" s="328" customFormat="1" ht="17.25">
      <c r="A40" s="603">
        <v>33</v>
      </c>
      <c r="B40" s="324"/>
      <c r="C40" s="325"/>
      <c r="D40" s="326" t="s">
        <v>94</v>
      </c>
      <c r="E40" s="327">
        <f aca="true" t="shared" si="7" ref="E40:L40">SUM(E38:E39)</f>
        <v>0</v>
      </c>
      <c r="F40" s="327">
        <f t="shared" si="7"/>
        <v>25</v>
      </c>
      <c r="G40" s="327">
        <f t="shared" si="7"/>
        <v>677</v>
      </c>
      <c r="H40" s="327">
        <f t="shared" si="7"/>
        <v>1593</v>
      </c>
      <c r="I40" s="327">
        <f t="shared" si="7"/>
        <v>0</v>
      </c>
      <c r="J40" s="327">
        <f t="shared" si="7"/>
        <v>0</v>
      </c>
      <c r="K40" s="327">
        <f t="shared" si="7"/>
        <v>0</v>
      </c>
      <c r="L40" s="418">
        <f t="shared" si="7"/>
        <v>2295</v>
      </c>
      <c r="M40" s="328">
        <f>SUM(L32,L28,L24,L20,L16,L12)</f>
        <v>61391</v>
      </c>
    </row>
    <row r="41" spans="1:12" s="313" customFormat="1" ht="24.75" customHeight="1">
      <c r="A41" s="603">
        <v>34</v>
      </c>
      <c r="B41" s="318"/>
      <c r="C41" s="319">
        <v>9</v>
      </c>
      <c r="D41" s="321" t="s">
        <v>49</v>
      </c>
      <c r="E41" s="322"/>
      <c r="F41" s="322"/>
      <c r="G41" s="322"/>
      <c r="H41" s="322"/>
      <c r="I41" s="322"/>
      <c r="J41" s="322"/>
      <c r="K41" s="322"/>
      <c r="L41" s="416"/>
    </row>
    <row r="42" spans="1:12" s="313" customFormat="1" ht="16.5">
      <c r="A42" s="603">
        <v>35</v>
      </c>
      <c r="B42" s="318"/>
      <c r="C42" s="319"/>
      <c r="D42" s="321" t="s">
        <v>94</v>
      </c>
      <c r="E42" s="322"/>
      <c r="F42" s="322"/>
      <c r="G42" s="322"/>
      <c r="H42" s="322">
        <v>2000</v>
      </c>
      <c r="I42" s="322"/>
      <c r="J42" s="322"/>
      <c r="K42" s="322"/>
      <c r="L42" s="416">
        <f>SUM(E42:K42)</f>
        <v>2000</v>
      </c>
    </row>
    <row r="43" spans="1:12" s="317" customFormat="1" ht="17.25">
      <c r="A43" s="603">
        <v>36</v>
      </c>
      <c r="B43" s="314"/>
      <c r="C43" s="315"/>
      <c r="D43" s="323" t="s">
        <v>46</v>
      </c>
      <c r="E43" s="316"/>
      <c r="F43" s="316"/>
      <c r="G43" s="316"/>
      <c r="H43" s="316"/>
      <c r="I43" s="316"/>
      <c r="J43" s="316"/>
      <c r="K43" s="316"/>
      <c r="L43" s="417">
        <f>SUM(E43:K43)</f>
        <v>0</v>
      </c>
    </row>
    <row r="44" spans="1:12" s="328" customFormat="1" ht="17.25">
      <c r="A44" s="603">
        <v>37</v>
      </c>
      <c r="B44" s="324"/>
      <c r="C44" s="325"/>
      <c r="D44" s="326" t="s">
        <v>94</v>
      </c>
      <c r="E44" s="327">
        <f aca="true" t="shared" si="8" ref="E44:K44">SUM(E42:E43)</f>
        <v>0</v>
      </c>
      <c r="F44" s="327">
        <f t="shared" si="8"/>
        <v>0</v>
      </c>
      <c r="G44" s="327">
        <f t="shared" si="8"/>
        <v>0</v>
      </c>
      <c r="H44" s="327">
        <f t="shared" si="8"/>
        <v>2000</v>
      </c>
      <c r="I44" s="327">
        <f t="shared" si="8"/>
        <v>0</v>
      </c>
      <c r="J44" s="327">
        <f t="shared" si="8"/>
        <v>0</v>
      </c>
      <c r="K44" s="327">
        <f t="shared" si="8"/>
        <v>0</v>
      </c>
      <c r="L44" s="418">
        <f>SUM(E44:K44)</f>
        <v>2000</v>
      </c>
    </row>
    <row r="45" spans="1:12" s="313" customFormat="1" ht="16.5">
      <c r="A45" s="603">
        <v>38</v>
      </c>
      <c r="B45" s="318"/>
      <c r="C45" s="319">
        <v>10</v>
      </c>
      <c r="D45" s="321" t="s">
        <v>50</v>
      </c>
      <c r="E45" s="322"/>
      <c r="F45" s="322"/>
      <c r="G45" s="322"/>
      <c r="H45" s="322"/>
      <c r="I45" s="322"/>
      <c r="J45" s="322"/>
      <c r="K45" s="322"/>
      <c r="L45" s="416"/>
    </row>
    <row r="46" spans="1:12" s="313" customFormat="1" ht="16.5">
      <c r="A46" s="603">
        <v>39</v>
      </c>
      <c r="B46" s="318"/>
      <c r="C46" s="319"/>
      <c r="D46" s="321" t="s">
        <v>94</v>
      </c>
      <c r="E46" s="322"/>
      <c r="F46" s="322"/>
      <c r="G46" s="322"/>
      <c r="H46" s="322">
        <v>8000</v>
      </c>
      <c r="I46" s="322"/>
      <c r="J46" s="322"/>
      <c r="K46" s="322"/>
      <c r="L46" s="416">
        <f>SUM(E46:K46)</f>
        <v>8000</v>
      </c>
    </row>
    <row r="47" spans="1:12" s="317" customFormat="1" ht="17.25">
      <c r="A47" s="603">
        <v>40</v>
      </c>
      <c r="B47" s="314"/>
      <c r="C47" s="315"/>
      <c r="D47" s="323" t="s">
        <v>46</v>
      </c>
      <c r="E47" s="316"/>
      <c r="F47" s="316"/>
      <c r="G47" s="316"/>
      <c r="H47" s="316"/>
      <c r="I47" s="316"/>
      <c r="J47" s="316"/>
      <c r="K47" s="316"/>
      <c r="L47" s="417">
        <f>SUM(E47:K47)</f>
        <v>0</v>
      </c>
    </row>
    <row r="48" spans="1:12" s="328" customFormat="1" ht="17.25">
      <c r="A48" s="603">
        <v>41</v>
      </c>
      <c r="B48" s="324"/>
      <c r="C48" s="325"/>
      <c r="D48" s="326" t="s">
        <v>94</v>
      </c>
      <c r="E48" s="327">
        <f aca="true" t="shared" si="9" ref="E48:K48">SUM(E46:E47)</f>
        <v>0</v>
      </c>
      <c r="F48" s="327">
        <f t="shared" si="9"/>
        <v>0</v>
      </c>
      <c r="G48" s="327">
        <f t="shared" si="9"/>
        <v>0</v>
      </c>
      <c r="H48" s="327">
        <f t="shared" si="9"/>
        <v>8000</v>
      </c>
      <c r="I48" s="327">
        <f t="shared" si="9"/>
        <v>0</v>
      </c>
      <c r="J48" s="327">
        <f t="shared" si="9"/>
        <v>0</v>
      </c>
      <c r="K48" s="327">
        <f t="shared" si="9"/>
        <v>0</v>
      </c>
      <c r="L48" s="418">
        <f>SUM(E48:K48)</f>
        <v>8000</v>
      </c>
    </row>
    <row r="49" spans="1:12" s="285" customFormat="1" ht="21.75" customHeight="1">
      <c r="A49" s="603">
        <v>42</v>
      </c>
      <c r="B49" s="283"/>
      <c r="C49" s="63">
        <v>11</v>
      </c>
      <c r="D49" s="173" t="s">
        <v>358</v>
      </c>
      <c r="E49" s="33"/>
      <c r="F49" s="33"/>
      <c r="G49" s="33"/>
      <c r="H49" s="33"/>
      <c r="I49" s="33"/>
      <c r="J49" s="33"/>
      <c r="K49" s="33"/>
      <c r="L49" s="413"/>
    </row>
    <row r="50" spans="1:12" s="285" customFormat="1" ht="18">
      <c r="A50" s="603">
        <v>43</v>
      </c>
      <c r="B50" s="283"/>
      <c r="C50" s="63"/>
      <c r="D50" s="18" t="s">
        <v>688</v>
      </c>
      <c r="E50" s="33"/>
      <c r="F50" s="33"/>
      <c r="G50" s="33">
        <v>45</v>
      </c>
      <c r="H50" s="33">
        <v>3455</v>
      </c>
      <c r="I50" s="33"/>
      <c r="J50" s="33"/>
      <c r="K50" s="33"/>
      <c r="L50" s="413">
        <f>SUM(E50:K50)</f>
        <v>3500</v>
      </c>
    </row>
    <row r="51" spans="1:12" s="288" customFormat="1" ht="19.5">
      <c r="A51" s="603">
        <v>44</v>
      </c>
      <c r="B51" s="286"/>
      <c r="C51" s="136"/>
      <c r="D51" s="287" t="s">
        <v>95</v>
      </c>
      <c r="E51" s="141"/>
      <c r="F51" s="141"/>
      <c r="G51" s="141"/>
      <c r="H51" s="141"/>
      <c r="I51" s="141"/>
      <c r="J51" s="141"/>
      <c r="K51" s="141"/>
      <c r="L51" s="414">
        <f>SUM(E51:K51)</f>
        <v>0</v>
      </c>
    </row>
    <row r="52" spans="1:12" s="290" customFormat="1" ht="18">
      <c r="A52" s="603">
        <v>45</v>
      </c>
      <c r="B52" s="289"/>
      <c r="C52" s="135"/>
      <c r="D52" s="175" t="s">
        <v>94</v>
      </c>
      <c r="E52" s="29">
        <f aca="true" t="shared" si="10" ref="E52:K52">SUM(E50:E51)</f>
        <v>0</v>
      </c>
      <c r="F52" s="29">
        <f t="shared" si="10"/>
        <v>0</v>
      </c>
      <c r="G52" s="29">
        <f t="shared" si="10"/>
        <v>45</v>
      </c>
      <c r="H52" s="29">
        <f t="shared" si="10"/>
        <v>3455</v>
      </c>
      <c r="I52" s="29">
        <f t="shared" si="10"/>
        <v>0</v>
      </c>
      <c r="J52" s="29">
        <f t="shared" si="10"/>
        <v>0</v>
      </c>
      <c r="K52" s="29">
        <f t="shared" si="10"/>
        <v>0</v>
      </c>
      <c r="L52" s="415">
        <f>SUM(E52:K52)</f>
        <v>3500</v>
      </c>
    </row>
    <row r="53" spans="1:12" s="285" customFormat="1" ht="21.75" customHeight="1">
      <c r="A53" s="603">
        <v>46</v>
      </c>
      <c r="B53" s="283"/>
      <c r="C53" s="63">
        <v>12</v>
      </c>
      <c r="D53" s="173" t="s">
        <v>990</v>
      </c>
      <c r="E53" s="33"/>
      <c r="F53" s="33"/>
      <c r="G53" s="33"/>
      <c r="H53" s="33"/>
      <c r="I53" s="33"/>
      <c r="J53" s="33"/>
      <c r="K53" s="33"/>
      <c r="L53" s="413"/>
    </row>
    <row r="54" spans="1:12" s="285" customFormat="1" ht="18">
      <c r="A54" s="603">
        <v>47</v>
      </c>
      <c r="B54" s="283"/>
      <c r="C54" s="63"/>
      <c r="D54" s="18" t="s">
        <v>94</v>
      </c>
      <c r="E54" s="33">
        <v>400</v>
      </c>
      <c r="F54" s="33">
        <v>235</v>
      </c>
      <c r="G54" s="33">
        <v>4595</v>
      </c>
      <c r="H54" s="33"/>
      <c r="I54" s="33"/>
      <c r="J54" s="33"/>
      <c r="K54" s="33"/>
      <c r="L54" s="413">
        <f>SUM(E54:K54)</f>
        <v>5230</v>
      </c>
    </row>
    <row r="55" spans="1:12" s="288" customFormat="1" ht="19.5">
      <c r="A55" s="603">
        <v>48</v>
      </c>
      <c r="B55" s="286"/>
      <c r="C55" s="136"/>
      <c r="D55" s="287" t="s">
        <v>95</v>
      </c>
      <c r="E55" s="141"/>
      <c r="F55" s="141"/>
      <c r="G55" s="141"/>
      <c r="H55" s="141"/>
      <c r="I55" s="141"/>
      <c r="J55" s="141"/>
      <c r="K55" s="141"/>
      <c r="L55" s="414">
        <f>SUM(E55:K55)</f>
        <v>0</v>
      </c>
    </row>
    <row r="56" spans="1:12" s="290" customFormat="1" ht="18">
      <c r="A56" s="603">
        <v>49</v>
      </c>
      <c r="B56" s="289"/>
      <c r="C56" s="135"/>
      <c r="D56" s="175" t="s">
        <v>94</v>
      </c>
      <c r="E56" s="29">
        <f aca="true" t="shared" si="11" ref="E56:L56">SUM(E54:E55)</f>
        <v>400</v>
      </c>
      <c r="F56" s="29">
        <f t="shared" si="11"/>
        <v>235</v>
      </c>
      <c r="G56" s="29">
        <f t="shared" si="11"/>
        <v>4595</v>
      </c>
      <c r="H56" s="29">
        <f t="shared" si="11"/>
        <v>0</v>
      </c>
      <c r="I56" s="29">
        <f t="shared" si="11"/>
        <v>0</v>
      </c>
      <c r="J56" s="29">
        <f t="shared" si="11"/>
        <v>0</v>
      </c>
      <c r="K56" s="29">
        <f t="shared" si="11"/>
        <v>0</v>
      </c>
      <c r="L56" s="415">
        <f t="shared" si="11"/>
        <v>5230</v>
      </c>
    </row>
    <row r="57" spans="1:12" s="285" customFormat="1" ht="21.75" customHeight="1">
      <c r="A57" s="603">
        <v>50</v>
      </c>
      <c r="B57" s="283"/>
      <c r="C57" s="63">
        <v>13</v>
      </c>
      <c r="D57" s="173" t="s">
        <v>855</v>
      </c>
      <c r="E57" s="33"/>
      <c r="F57" s="33"/>
      <c r="G57" s="33"/>
      <c r="H57" s="33"/>
      <c r="I57" s="33"/>
      <c r="J57" s="33"/>
      <c r="K57" s="33"/>
      <c r="L57" s="413"/>
    </row>
    <row r="58" spans="1:12" s="285" customFormat="1" ht="18">
      <c r="A58" s="603">
        <v>51</v>
      </c>
      <c r="B58" s="283"/>
      <c r="C58" s="63"/>
      <c r="D58" s="18" t="s">
        <v>94</v>
      </c>
      <c r="E58" s="33">
        <v>157</v>
      </c>
      <c r="F58" s="33">
        <v>843</v>
      </c>
      <c r="G58" s="33">
        <v>5332</v>
      </c>
      <c r="H58" s="33"/>
      <c r="I58" s="33"/>
      <c r="J58" s="33"/>
      <c r="K58" s="33"/>
      <c r="L58" s="413">
        <f>SUM(E58:K58)</f>
        <v>6332</v>
      </c>
    </row>
    <row r="59" spans="1:12" s="288" customFormat="1" ht="19.5">
      <c r="A59" s="603">
        <v>52</v>
      </c>
      <c r="B59" s="286"/>
      <c r="C59" s="136"/>
      <c r="D59" s="287" t="s">
        <v>95</v>
      </c>
      <c r="E59" s="141"/>
      <c r="F59" s="141"/>
      <c r="G59" s="141"/>
      <c r="H59" s="141"/>
      <c r="I59" s="141"/>
      <c r="J59" s="141"/>
      <c r="K59" s="141"/>
      <c r="L59" s="414">
        <f>SUM(E59:K59)</f>
        <v>0</v>
      </c>
    </row>
    <row r="60" spans="1:12" s="290" customFormat="1" ht="18">
      <c r="A60" s="603">
        <v>53</v>
      </c>
      <c r="B60" s="289"/>
      <c r="C60" s="135"/>
      <c r="D60" s="175" t="s">
        <v>94</v>
      </c>
      <c r="E60" s="29">
        <f aca="true" t="shared" si="12" ref="E60:L60">SUM(E58:E59)</f>
        <v>157</v>
      </c>
      <c r="F60" s="29">
        <f t="shared" si="12"/>
        <v>843</v>
      </c>
      <c r="G60" s="29">
        <f t="shared" si="12"/>
        <v>5332</v>
      </c>
      <c r="H60" s="29">
        <f t="shared" si="12"/>
        <v>0</v>
      </c>
      <c r="I60" s="29">
        <f t="shared" si="12"/>
        <v>0</v>
      </c>
      <c r="J60" s="29">
        <f t="shared" si="12"/>
        <v>0</v>
      </c>
      <c r="K60" s="29">
        <f t="shared" si="12"/>
        <v>0</v>
      </c>
      <c r="L60" s="415">
        <f t="shared" si="12"/>
        <v>6332</v>
      </c>
    </row>
    <row r="61" spans="1:12" s="285" customFormat="1" ht="21.75" customHeight="1">
      <c r="A61" s="603">
        <v>54</v>
      </c>
      <c r="B61" s="283"/>
      <c r="C61" s="63">
        <v>14</v>
      </c>
      <c r="D61" s="173" t="s">
        <v>280</v>
      </c>
      <c r="E61" s="33"/>
      <c r="F61" s="33"/>
      <c r="G61" s="33"/>
      <c r="H61" s="33"/>
      <c r="I61" s="33"/>
      <c r="J61" s="33"/>
      <c r="K61" s="33"/>
      <c r="L61" s="413"/>
    </row>
    <row r="62" spans="1:12" s="285" customFormat="1" ht="18">
      <c r="A62" s="603">
        <v>55</v>
      </c>
      <c r="B62" s="283"/>
      <c r="C62" s="63"/>
      <c r="D62" s="18" t="s">
        <v>94</v>
      </c>
      <c r="E62" s="33"/>
      <c r="F62" s="33"/>
      <c r="G62" s="33"/>
      <c r="H62" s="33">
        <v>3000</v>
      </c>
      <c r="I62" s="33"/>
      <c r="J62" s="33"/>
      <c r="K62" s="33"/>
      <c r="L62" s="413">
        <f>SUM(E62:K62)</f>
        <v>3000</v>
      </c>
    </row>
    <row r="63" spans="1:12" s="288" customFormat="1" ht="19.5">
      <c r="A63" s="603">
        <v>56</v>
      </c>
      <c r="B63" s="286"/>
      <c r="C63" s="136"/>
      <c r="D63" s="287" t="s">
        <v>46</v>
      </c>
      <c r="E63" s="141"/>
      <c r="F63" s="141"/>
      <c r="G63" s="141"/>
      <c r="H63" s="141"/>
      <c r="I63" s="141"/>
      <c r="J63" s="141"/>
      <c r="K63" s="141"/>
      <c r="L63" s="414">
        <f>SUM(E63:K63)</f>
        <v>0</v>
      </c>
    </row>
    <row r="64" spans="1:12" s="290" customFormat="1" ht="18">
      <c r="A64" s="603">
        <v>57</v>
      </c>
      <c r="B64" s="289"/>
      <c r="C64" s="135"/>
      <c r="D64" s="175" t="s">
        <v>94</v>
      </c>
      <c r="E64" s="29">
        <f aca="true" t="shared" si="13" ref="E64:K64">SUM(E62:E63)</f>
        <v>0</v>
      </c>
      <c r="F64" s="29">
        <f t="shared" si="13"/>
        <v>0</v>
      </c>
      <c r="G64" s="29">
        <f t="shared" si="13"/>
        <v>0</v>
      </c>
      <c r="H64" s="29">
        <f t="shared" si="13"/>
        <v>3000</v>
      </c>
      <c r="I64" s="29">
        <f t="shared" si="13"/>
        <v>0</v>
      </c>
      <c r="J64" s="29">
        <f t="shared" si="13"/>
        <v>0</v>
      </c>
      <c r="K64" s="29">
        <f t="shared" si="13"/>
        <v>0</v>
      </c>
      <c r="L64" s="415">
        <f>SUM(E64:K64)</f>
        <v>3000</v>
      </c>
    </row>
    <row r="65" spans="1:12" s="285" customFormat="1" ht="21.75" customHeight="1">
      <c r="A65" s="603">
        <v>58</v>
      </c>
      <c r="B65" s="283"/>
      <c r="C65" s="63">
        <v>15</v>
      </c>
      <c r="D65" s="173" t="s">
        <v>856</v>
      </c>
      <c r="E65" s="33"/>
      <c r="F65" s="33"/>
      <c r="G65" s="33"/>
      <c r="H65" s="33"/>
      <c r="I65" s="33"/>
      <c r="J65" s="33"/>
      <c r="K65" s="33"/>
      <c r="L65" s="413"/>
    </row>
    <row r="66" spans="1:12" s="285" customFormat="1" ht="18">
      <c r="A66" s="603">
        <v>59</v>
      </c>
      <c r="B66" s="283"/>
      <c r="C66" s="63">
        <v>16</v>
      </c>
      <c r="D66" s="291" t="s">
        <v>312</v>
      </c>
      <c r="E66" s="33"/>
      <c r="F66" s="33"/>
      <c r="G66" s="33"/>
      <c r="H66" s="33"/>
      <c r="I66" s="33"/>
      <c r="J66" s="33"/>
      <c r="K66" s="33"/>
      <c r="L66" s="413"/>
    </row>
    <row r="67" spans="1:12" s="285" customFormat="1" ht="18">
      <c r="A67" s="603">
        <v>60</v>
      </c>
      <c r="B67" s="283"/>
      <c r="C67" s="63"/>
      <c r="D67" s="291" t="s">
        <v>94</v>
      </c>
      <c r="E67" s="33"/>
      <c r="F67" s="33"/>
      <c r="G67" s="33"/>
      <c r="H67" s="33">
        <v>8500</v>
      </c>
      <c r="I67" s="33"/>
      <c r="J67" s="33"/>
      <c r="K67" s="33"/>
      <c r="L67" s="413">
        <f>SUM(E67:K67)</f>
        <v>8500</v>
      </c>
    </row>
    <row r="68" spans="1:12" s="288" customFormat="1" ht="19.5">
      <c r="A68" s="603">
        <v>61</v>
      </c>
      <c r="B68" s="286"/>
      <c r="C68" s="136"/>
      <c r="D68" s="292" t="s">
        <v>46</v>
      </c>
      <c r="E68" s="141"/>
      <c r="F68" s="141"/>
      <c r="G68" s="141"/>
      <c r="H68" s="141"/>
      <c r="I68" s="141"/>
      <c r="J68" s="141"/>
      <c r="K68" s="141"/>
      <c r="L68" s="414">
        <f>SUM(E68:K68)</f>
        <v>0</v>
      </c>
    </row>
    <row r="69" spans="1:12" s="290" customFormat="1" ht="18">
      <c r="A69" s="603">
        <v>62</v>
      </c>
      <c r="B69" s="289"/>
      <c r="C69" s="135"/>
      <c r="D69" s="293" t="s">
        <v>94</v>
      </c>
      <c r="E69" s="29">
        <f aca="true" t="shared" si="14" ref="E69:K69">SUM(E67:E68)</f>
        <v>0</v>
      </c>
      <c r="F69" s="29">
        <f t="shared" si="14"/>
        <v>0</v>
      </c>
      <c r="G69" s="29">
        <f t="shared" si="14"/>
        <v>0</v>
      </c>
      <c r="H69" s="29">
        <f t="shared" si="14"/>
        <v>8500</v>
      </c>
      <c r="I69" s="29">
        <f t="shared" si="14"/>
        <v>0</v>
      </c>
      <c r="J69" s="29">
        <f t="shared" si="14"/>
        <v>0</v>
      </c>
      <c r="K69" s="29">
        <f t="shared" si="14"/>
        <v>0</v>
      </c>
      <c r="L69" s="415">
        <f>SUM(E69:K69)</f>
        <v>8500</v>
      </c>
    </row>
    <row r="70" spans="1:12" s="285" customFormat="1" ht="18">
      <c r="A70" s="603">
        <v>63</v>
      </c>
      <c r="B70" s="283"/>
      <c r="C70" s="63">
        <v>17</v>
      </c>
      <c r="D70" s="291" t="s">
        <v>808</v>
      </c>
      <c r="E70" s="33"/>
      <c r="F70" s="33"/>
      <c r="G70" s="33"/>
      <c r="H70" s="33"/>
      <c r="I70" s="33"/>
      <c r="J70" s="33"/>
      <c r="K70" s="33"/>
      <c r="L70" s="413"/>
    </row>
    <row r="71" spans="1:13" s="285" customFormat="1" ht="18">
      <c r="A71" s="603">
        <v>64</v>
      </c>
      <c r="B71" s="283"/>
      <c r="C71" s="63"/>
      <c r="D71" s="291" t="s">
        <v>94</v>
      </c>
      <c r="E71" s="33"/>
      <c r="F71" s="33"/>
      <c r="G71" s="33"/>
      <c r="H71" s="33">
        <v>4200</v>
      </c>
      <c r="I71" s="33"/>
      <c r="J71" s="33"/>
      <c r="K71" s="33"/>
      <c r="L71" s="413">
        <f>SUM(E71:K71)</f>
        <v>4200</v>
      </c>
      <c r="M71" s="285">
        <f>SUM(L71,L67,L62,L58,L54,L50)</f>
        <v>30762</v>
      </c>
    </row>
    <row r="72" spans="1:13" s="288" customFormat="1" ht="19.5">
      <c r="A72" s="603">
        <v>65</v>
      </c>
      <c r="B72" s="286"/>
      <c r="C72" s="136"/>
      <c r="D72" s="292" t="s">
        <v>46</v>
      </c>
      <c r="E72" s="141"/>
      <c r="F72" s="141"/>
      <c r="G72" s="141"/>
      <c r="H72" s="141"/>
      <c r="I72" s="141"/>
      <c r="J72" s="141"/>
      <c r="K72" s="141"/>
      <c r="L72" s="414">
        <f>SUM(E72:K72)</f>
        <v>0</v>
      </c>
      <c r="M72" s="288">
        <f>SUM(L72,L68,L63,L59,L55,L51)</f>
        <v>0</v>
      </c>
    </row>
    <row r="73" spans="1:13" s="290" customFormat="1" ht="18">
      <c r="A73" s="603">
        <v>66</v>
      </c>
      <c r="B73" s="289"/>
      <c r="C73" s="135"/>
      <c r="D73" s="293" t="s">
        <v>94</v>
      </c>
      <c r="E73" s="29">
        <f aca="true" t="shared" si="15" ref="E73:K73">SUM(E71:E72)</f>
        <v>0</v>
      </c>
      <c r="F73" s="29">
        <f t="shared" si="15"/>
        <v>0</v>
      </c>
      <c r="G73" s="29">
        <f t="shared" si="15"/>
        <v>0</v>
      </c>
      <c r="H73" s="29">
        <f t="shared" si="15"/>
        <v>4200</v>
      </c>
      <c r="I73" s="29">
        <f t="shared" si="15"/>
        <v>0</v>
      </c>
      <c r="J73" s="29">
        <f t="shared" si="15"/>
        <v>0</v>
      </c>
      <c r="K73" s="29">
        <f t="shared" si="15"/>
        <v>0</v>
      </c>
      <c r="L73" s="415">
        <f>SUM(E73:K73)</f>
        <v>4200</v>
      </c>
      <c r="M73" s="290">
        <f>SUM(L73,L69,L64,L60,L56,L52)</f>
        <v>30762</v>
      </c>
    </row>
    <row r="74" spans="1:12" s="285" customFormat="1" ht="18">
      <c r="A74" s="603">
        <v>67</v>
      </c>
      <c r="B74" s="283"/>
      <c r="C74" s="63">
        <v>18</v>
      </c>
      <c r="D74" s="291" t="s">
        <v>809</v>
      </c>
      <c r="E74" s="33"/>
      <c r="F74" s="33"/>
      <c r="G74" s="33"/>
      <c r="H74" s="33"/>
      <c r="I74" s="33"/>
      <c r="J74" s="33"/>
      <c r="K74" s="33"/>
      <c r="L74" s="413"/>
    </row>
    <row r="75" spans="1:12" s="285" customFormat="1" ht="18">
      <c r="A75" s="603">
        <v>68</v>
      </c>
      <c r="B75" s="283"/>
      <c r="C75" s="63"/>
      <c r="D75" s="291" t="s">
        <v>94</v>
      </c>
      <c r="E75" s="33"/>
      <c r="F75" s="33"/>
      <c r="G75" s="33"/>
      <c r="H75" s="33">
        <v>4500</v>
      </c>
      <c r="I75" s="33"/>
      <c r="J75" s="33"/>
      <c r="K75" s="33"/>
      <c r="L75" s="413">
        <f>SUM(E75:K75)</f>
        <v>4500</v>
      </c>
    </row>
    <row r="76" spans="1:12" s="288" customFormat="1" ht="19.5">
      <c r="A76" s="603">
        <v>69</v>
      </c>
      <c r="B76" s="286"/>
      <c r="C76" s="136"/>
      <c r="D76" s="292" t="s">
        <v>46</v>
      </c>
      <c r="E76" s="141"/>
      <c r="F76" s="141"/>
      <c r="G76" s="141"/>
      <c r="H76" s="141"/>
      <c r="I76" s="141"/>
      <c r="J76" s="141"/>
      <c r="K76" s="141"/>
      <c r="L76" s="414">
        <f>SUM(E76:K76)</f>
        <v>0</v>
      </c>
    </row>
    <row r="77" spans="1:12" s="290" customFormat="1" ht="18">
      <c r="A77" s="603">
        <v>70</v>
      </c>
      <c r="B77" s="289"/>
      <c r="C77" s="135"/>
      <c r="D77" s="293" t="s">
        <v>94</v>
      </c>
      <c r="E77" s="29">
        <f aca="true" t="shared" si="16" ref="E77:K77">SUM(E75:E76)</f>
        <v>0</v>
      </c>
      <c r="F77" s="29">
        <f t="shared" si="16"/>
        <v>0</v>
      </c>
      <c r="G77" s="29">
        <f t="shared" si="16"/>
        <v>0</v>
      </c>
      <c r="H77" s="29">
        <f t="shared" si="16"/>
        <v>4500</v>
      </c>
      <c r="I77" s="29">
        <f t="shared" si="16"/>
        <v>0</v>
      </c>
      <c r="J77" s="29">
        <f t="shared" si="16"/>
        <v>0</v>
      </c>
      <c r="K77" s="29">
        <f t="shared" si="16"/>
        <v>0</v>
      </c>
      <c r="L77" s="415">
        <f>SUM(E77:K77)</f>
        <v>4500</v>
      </c>
    </row>
    <row r="78" spans="1:12" s="285" customFormat="1" ht="24.75" customHeight="1">
      <c r="A78" s="603">
        <v>71</v>
      </c>
      <c r="B78" s="283"/>
      <c r="C78" s="63">
        <v>19</v>
      </c>
      <c r="D78" s="291" t="s">
        <v>810</v>
      </c>
      <c r="E78" s="33"/>
      <c r="F78" s="33"/>
      <c r="G78" s="33"/>
      <c r="H78" s="33"/>
      <c r="I78" s="33"/>
      <c r="J78" s="33"/>
      <c r="K78" s="33"/>
      <c r="L78" s="413"/>
    </row>
    <row r="79" spans="1:12" s="285" customFormat="1" ht="18">
      <c r="A79" s="603">
        <v>72</v>
      </c>
      <c r="B79" s="283"/>
      <c r="C79" s="63"/>
      <c r="D79" s="291" t="s">
        <v>94</v>
      </c>
      <c r="E79" s="33"/>
      <c r="F79" s="33"/>
      <c r="G79" s="33"/>
      <c r="H79" s="33">
        <v>2800</v>
      </c>
      <c r="I79" s="33"/>
      <c r="J79" s="33"/>
      <c r="K79" s="33"/>
      <c r="L79" s="413">
        <f>SUM(E79:K79)</f>
        <v>2800</v>
      </c>
    </row>
    <row r="80" spans="1:12" s="288" customFormat="1" ht="19.5">
      <c r="A80" s="603">
        <v>73</v>
      </c>
      <c r="B80" s="286"/>
      <c r="C80" s="136"/>
      <c r="D80" s="292" t="s">
        <v>46</v>
      </c>
      <c r="E80" s="141"/>
      <c r="F80" s="141"/>
      <c r="G80" s="141"/>
      <c r="H80" s="141"/>
      <c r="I80" s="141"/>
      <c r="J80" s="141"/>
      <c r="K80" s="141"/>
      <c r="L80" s="414">
        <f>SUM(E80:K80)</f>
        <v>0</v>
      </c>
    </row>
    <row r="81" spans="1:12" s="290" customFormat="1" ht="18">
      <c r="A81" s="603">
        <v>74</v>
      </c>
      <c r="B81" s="289"/>
      <c r="C81" s="135"/>
      <c r="D81" s="293" t="s">
        <v>94</v>
      </c>
      <c r="E81" s="29">
        <f aca="true" t="shared" si="17" ref="E81:K81">SUM(E79:E80)</f>
        <v>0</v>
      </c>
      <c r="F81" s="29">
        <f t="shared" si="17"/>
        <v>0</v>
      </c>
      <c r="G81" s="29">
        <f t="shared" si="17"/>
        <v>0</v>
      </c>
      <c r="H81" s="29">
        <f t="shared" si="17"/>
        <v>2800</v>
      </c>
      <c r="I81" s="29">
        <f t="shared" si="17"/>
        <v>0</v>
      </c>
      <c r="J81" s="29">
        <f t="shared" si="17"/>
        <v>0</v>
      </c>
      <c r="K81" s="29">
        <f t="shared" si="17"/>
        <v>0</v>
      </c>
      <c r="L81" s="415">
        <f>SUM(E81:K81)</f>
        <v>2800</v>
      </c>
    </row>
    <row r="82" spans="1:12" s="285" customFormat="1" ht="30" customHeight="1">
      <c r="A82" s="603">
        <v>75</v>
      </c>
      <c r="B82" s="283"/>
      <c r="C82" s="63">
        <v>20</v>
      </c>
      <c r="D82" s="173" t="s">
        <v>164</v>
      </c>
      <c r="E82" s="33"/>
      <c r="F82" s="33"/>
      <c r="G82" s="33"/>
      <c r="H82" s="33"/>
      <c r="I82" s="33"/>
      <c r="J82" s="33"/>
      <c r="K82" s="33"/>
      <c r="L82" s="413"/>
    </row>
    <row r="83" spans="1:12" s="285" customFormat="1" ht="18">
      <c r="A83" s="603">
        <v>76</v>
      </c>
      <c r="B83" s="283"/>
      <c r="C83" s="63"/>
      <c r="D83" s="18" t="s">
        <v>94</v>
      </c>
      <c r="E83" s="33"/>
      <c r="F83" s="33"/>
      <c r="G83" s="33"/>
      <c r="H83" s="33">
        <v>2500</v>
      </c>
      <c r="I83" s="33"/>
      <c r="J83" s="33"/>
      <c r="K83" s="33"/>
      <c r="L83" s="413">
        <f>SUM(E83:K83)</f>
        <v>2500</v>
      </c>
    </row>
    <row r="84" spans="1:12" s="288" customFormat="1" ht="19.5">
      <c r="A84" s="603">
        <v>77</v>
      </c>
      <c r="B84" s="286"/>
      <c r="C84" s="136"/>
      <c r="D84" s="287" t="s">
        <v>46</v>
      </c>
      <c r="E84" s="141"/>
      <c r="F84" s="141"/>
      <c r="G84" s="141"/>
      <c r="H84" s="141"/>
      <c r="I84" s="141"/>
      <c r="J84" s="141"/>
      <c r="K84" s="141"/>
      <c r="L84" s="414">
        <f>SUM(E84:K84)</f>
        <v>0</v>
      </c>
    </row>
    <row r="85" spans="1:12" s="290" customFormat="1" ht="18">
      <c r="A85" s="603">
        <v>78</v>
      </c>
      <c r="B85" s="289"/>
      <c r="C85" s="135"/>
      <c r="D85" s="175" t="s">
        <v>94</v>
      </c>
      <c r="E85" s="29">
        <f aca="true" t="shared" si="18" ref="E85:K85">SUM(E83:E84)</f>
        <v>0</v>
      </c>
      <c r="F85" s="29">
        <f t="shared" si="18"/>
        <v>0</v>
      </c>
      <c r="G85" s="29">
        <f t="shared" si="18"/>
        <v>0</v>
      </c>
      <c r="H85" s="29">
        <f t="shared" si="18"/>
        <v>2500</v>
      </c>
      <c r="I85" s="29">
        <f t="shared" si="18"/>
        <v>0</v>
      </c>
      <c r="J85" s="29">
        <f t="shared" si="18"/>
        <v>0</v>
      </c>
      <c r="K85" s="29">
        <f t="shared" si="18"/>
        <v>0</v>
      </c>
      <c r="L85" s="415">
        <f>SUM(E85:K85)</f>
        <v>2500</v>
      </c>
    </row>
    <row r="86" spans="1:12" s="285" customFormat="1" ht="30" customHeight="1">
      <c r="A86" s="603">
        <v>79</v>
      </c>
      <c r="B86" s="283"/>
      <c r="C86" s="63">
        <v>21</v>
      </c>
      <c r="D86" s="173" t="s">
        <v>313</v>
      </c>
      <c r="E86" s="33"/>
      <c r="F86" s="33"/>
      <c r="G86" s="33"/>
      <c r="H86" s="33"/>
      <c r="I86" s="33"/>
      <c r="J86" s="33"/>
      <c r="K86" s="33"/>
      <c r="L86" s="413"/>
    </row>
    <row r="87" spans="1:12" s="285" customFormat="1" ht="18">
      <c r="A87" s="603">
        <v>80</v>
      </c>
      <c r="B87" s="283"/>
      <c r="C87" s="63"/>
      <c r="D87" s="18" t="s">
        <v>94</v>
      </c>
      <c r="E87" s="33"/>
      <c r="F87" s="33"/>
      <c r="G87" s="33"/>
      <c r="H87" s="33">
        <v>1500</v>
      </c>
      <c r="I87" s="33"/>
      <c r="J87" s="33"/>
      <c r="K87" s="33"/>
      <c r="L87" s="413">
        <f>SUM(E87:K87)</f>
        <v>1500</v>
      </c>
    </row>
    <row r="88" spans="1:12" s="288" customFormat="1" ht="19.5">
      <c r="A88" s="603">
        <v>81</v>
      </c>
      <c r="B88" s="286"/>
      <c r="C88" s="136"/>
      <c r="D88" s="287" t="s">
        <v>46</v>
      </c>
      <c r="E88" s="141"/>
      <c r="F88" s="141"/>
      <c r="G88" s="141"/>
      <c r="H88" s="141"/>
      <c r="I88" s="141"/>
      <c r="J88" s="141"/>
      <c r="K88" s="141"/>
      <c r="L88" s="414">
        <f>SUM(E88:K88)</f>
        <v>0</v>
      </c>
    </row>
    <row r="89" spans="1:12" s="290" customFormat="1" ht="18">
      <c r="A89" s="603">
        <v>82</v>
      </c>
      <c r="B89" s="289"/>
      <c r="C89" s="135"/>
      <c r="D89" s="175" t="s">
        <v>94</v>
      </c>
      <c r="E89" s="29">
        <f aca="true" t="shared" si="19" ref="E89:K89">SUM(E87:E88)</f>
        <v>0</v>
      </c>
      <c r="F89" s="29">
        <f t="shared" si="19"/>
        <v>0</v>
      </c>
      <c r="G89" s="29">
        <f t="shared" si="19"/>
        <v>0</v>
      </c>
      <c r="H89" s="29">
        <f t="shared" si="19"/>
        <v>1500</v>
      </c>
      <c r="I89" s="29">
        <f t="shared" si="19"/>
        <v>0</v>
      </c>
      <c r="J89" s="29">
        <f t="shared" si="19"/>
        <v>0</v>
      </c>
      <c r="K89" s="29">
        <f t="shared" si="19"/>
        <v>0</v>
      </c>
      <c r="L89" s="415">
        <f>SUM(E89:K89)</f>
        <v>1500</v>
      </c>
    </row>
    <row r="90" spans="1:12" s="285" customFormat="1" ht="30" customHeight="1">
      <c r="A90" s="603">
        <v>83</v>
      </c>
      <c r="B90" s="283"/>
      <c r="C90" s="63">
        <v>22</v>
      </c>
      <c r="D90" s="173" t="s">
        <v>970</v>
      </c>
      <c r="E90" s="33"/>
      <c r="F90" s="33"/>
      <c r="G90" s="33"/>
      <c r="H90" s="33"/>
      <c r="I90" s="33"/>
      <c r="J90" s="33"/>
      <c r="K90" s="33"/>
      <c r="L90" s="413"/>
    </row>
    <row r="91" spans="1:12" s="285" customFormat="1" ht="18">
      <c r="A91" s="603">
        <v>84</v>
      </c>
      <c r="B91" s="283"/>
      <c r="C91" s="63"/>
      <c r="D91" s="18" t="s">
        <v>94</v>
      </c>
      <c r="E91" s="33"/>
      <c r="F91" s="33"/>
      <c r="G91" s="33"/>
      <c r="H91" s="33">
        <v>13000</v>
      </c>
      <c r="I91" s="33"/>
      <c r="J91" s="33"/>
      <c r="K91" s="33"/>
      <c r="L91" s="413">
        <f>SUM(E91:K91)</f>
        <v>13000</v>
      </c>
    </row>
    <row r="92" spans="1:12" s="288" customFormat="1" ht="19.5">
      <c r="A92" s="603">
        <v>85</v>
      </c>
      <c r="B92" s="286"/>
      <c r="C92" s="136"/>
      <c r="D92" s="287" t="s">
        <v>921</v>
      </c>
      <c r="E92" s="141"/>
      <c r="F92" s="141"/>
      <c r="G92" s="141"/>
      <c r="H92" s="141">
        <v>155</v>
      </c>
      <c r="I92" s="141"/>
      <c r="J92" s="141"/>
      <c r="K92" s="141"/>
      <c r="L92" s="414">
        <f>SUM(E92:K92)</f>
        <v>155</v>
      </c>
    </row>
    <row r="93" spans="1:12" s="290" customFormat="1" ht="18">
      <c r="A93" s="603">
        <v>86</v>
      </c>
      <c r="B93" s="289"/>
      <c r="C93" s="135"/>
      <c r="D93" s="175" t="s">
        <v>94</v>
      </c>
      <c r="E93" s="29">
        <f aca="true" t="shared" si="20" ref="E93:K93">SUM(E91:E92)</f>
        <v>0</v>
      </c>
      <c r="F93" s="29">
        <f t="shared" si="20"/>
        <v>0</v>
      </c>
      <c r="G93" s="29">
        <f t="shared" si="20"/>
        <v>0</v>
      </c>
      <c r="H93" s="29">
        <f t="shared" si="20"/>
        <v>13155</v>
      </c>
      <c r="I93" s="29">
        <f t="shared" si="20"/>
        <v>0</v>
      </c>
      <c r="J93" s="29">
        <f t="shared" si="20"/>
        <v>0</v>
      </c>
      <c r="K93" s="29">
        <f t="shared" si="20"/>
        <v>0</v>
      </c>
      <c r="L93" s="415">
        <f>SUM(E93:K93)</f>
        <v>13155</v>
      </c>
    </row>
    <row r="94" spans="1:12" s="285" customFormat="1" ht="30" customHeight="1">
      <c r="A94" s="603">
        <v>87</v>
      </c>
      <c r="B94" s="283"/>
      <c r="C94" s="63">
        <v>23</v>
      </c>
      <c r="D94" s="173" t="s">
        <v>857</v>
      </c>
      <c r="E94" s="33"/>
      <c r="F94" s="33"/>
      <c r="G94" s="33"/>
      <c r="H94" s="33"/>
      <c r="I94" s="33"/>
      <c r="J94" s="33"/>
      <c r="K94" s="33"/>
      <c r="L94" s="413"/>
    </row>
    <row r="95" spans="1:12" s="285" customFormat="1" ht="18">
      <c r="A95" s="603">
        <v>88</v>
      </c>
      <c r="B95" s="283"/>
      <c r="C95" s="63"/>
      <c r="D95" s="18" t="s">
        <v>94</v>
      </c>
      <c r="E95" s="33"/>
      <c r="F95" s="33"/>
      <c r="G95" s="33"/>
      <c r="H95" s="33">
        <v>19000</v>
      </c>
      <c r="I95" s="33"/>
      <c r="J95" s="33"/>
      <c r="K95" s="33"/>
      <c r="L95" s="413">
        <f>SUM(E95:K95)</f>
        <v>19000</v>
      </c>
    </row>
    <row r="96" spans="1:12" s="288" customFormat="1" ht="19.5">
      <c r="A96" s="603">
        <v>89</v>
      </c>
      <c r="B96" s="286"/>
      <c r="C96" s="136"/>
      <c r="D96" s="287" t="s">
        <v>921</v>
      </c>
      <c r="E96" s="141"/>
      <c r="F96" s="141"/>
      <c r="G96" s="141"/>
      <c r="H96" s="141">
        <v>2200</v>
      </c>
      <c r="I96" s="141"/>
      <c r="J96" s="141"/>
      <c r="K96" s="141"/>
      <c r="L96" s="414">
        <f>SUM(E96:K96)</f>
        <v>2200</v>
      </c>
    </row>
    <row r="97" spans="1:12" s="290" customFormat="1" ht="18">
      <c r="A97" s="603">
        <v>90</v>
      </c>
      <c r="B97" s="289"/>
      <c r="C97" s="135"/>
      <c r="D97" s="175" t="s">
        <v>94</v>
      </c>
      <c r="E97" s="29">
        <f aca="true" t="shared" si="21" ref="E97:K97">SUM(E95:E96)</f>
        <v>0</v>
      </c>
      <c r="F97" s="29">
        <f t="shared" si="21"/>
        <v>0</v>
      </c>
      <c r="G97" s="29">
        <f t="shared" si="21"/>
        <v>0</v>
      </c>
      <c r="H97" s="29">
        <f t="shared" si="21"/>
        <v>21200</v>
      </c>
      <c r="I97" s="29">
        <f t="shared" si="21"/>
        <v>0</v>
      </c>
      <c r="J97" s="29">
        <f t="shared" si="21"/>
        <v>0</v>
      </c>
      <c r="K97" s="29">
        <f t="shared" si="21"/>
        <v>0</v>
      </c>
      <c r="L97" s="415">
        <f>SUM(E97:K97)</f>
        <v>21200</v>
      </c>
    </row>
    <row r="98" spans="1:12" s="285" customFormat="1" ht="30" customHeight="1">
      <c r="A98" s="603">
        <v>91</v>
      </c>
      <c r="B98" s="283"/>
      <c r="C98" s="63">
        <v>24</v>
      </c>
      <c r="D98" s="173" t="s">
        <v>982</v>
      </c>
      <c r="E98" s="33"/>
      <c r="F98" s="33"/>
      <c r="G98" s="33"/>
      <c r="H98" s="33"/>
      <c r="I98" s="33"/>
      <c r="J98" s="33"/>
      <c r="K98" s="33"/>
      <c r="L98" s="413"/>
    </row>
    <row r="99" spans="1:12" s="285" customFormat="1" ht="18">
      <c r="A99" s="603">
        <v>92</v>
      </c>
      <c r="B99" s="283"/>
      <c r="C99" s="63"/>
      <c r="D99" s="18" t="s">
        <v>94</v>
      </c>
      <c r="E99" s="33"/>
      <c r="F99" s="33"/>
      <c r="G99" s="33"/>
      <c r="H99" s="33">
        <v>14000</v>
      </c>
      <c r="I99" s="33"/>
      <c r="J99" s="33"/>
      <c r="K99" s="33"/>
      <c r="L99" s="413">
        <f>SUM(E99:K99)</f>
        <v>14000</v>
      </c>
    </row>
    <row r="100" spans="1:12" s="288" customFormat="1" ht="19.5">
      <c r="A100" s="603">
        <v>93</v>
      </c>
      <c r="B100" s="286"/>
      <c r="C100" s="136"/>
      <c r="D100" s="287" t="s">
        <v>46</v>
      </c>
      <c r="E100" s="141"/>
      <c r="F100" s="141"/>
      <c r="G100" s="141"/>
      <c r="H100" s="141"/>
      <c r="I100" s="141"/>
      <c r="J100" s="141"/>
      <c r="K100" s="141"/>
      <c r="L100" s="414">
        <f>SUM(E100:K100)</f>
        <v>0</v>
      </c>
    </row>
    <row r="101" spans="1:12" s="290" customFormat="1" ht="18">
      <c r="A101" s="603">
        <v>94</v>
      </c>
      <c r="B101" s="289"/>
      <c r="C101" s="135"/>
      <c r="D101" s="175" t="s">
        <v>94</v>
      </c>
      <c r="E101" s="29">
        <f aca="true" t="shared" si="22" ref="E101:K101">SUM(E99:E100)</f>
        <v>0</v>
      </c>
      <c r="F101" s="29">
        <f t="shared" si="22"/>
        <v>0</v>
      </c>
      <c r="G101" s="29">
        <f t="shared" si="22"/>
        <v>0</v>
      </c>
      <c r="H101" s="29">
        <f t="shared" si="22"/>
        <v>14000</v>
      </c>
      <c r="I101" s="29">
        <f t="shared" si="22"/>
        <v>0</v>
      </c>
      <c r="J101" s="29">
        <f t="shared" si="22"/>
        <v>0</v>
      </c>
      <c r="K101" s="29">
        <f t="shared" si="22"/>
        <v>0</v>
      </c>
      <c r="L101" s="415">
        <f>SUM(E101:K101)</f>
        <v>14000</v>
      </c>
    </row>
    <row r="102" spans="1:12" s="285" customFormat="1" ht="30" customHeight="1">
      <c r="A102" s="603">
        <v>95</v>
      </c>
      <c r="B102" s="283"/>
      <c r="C102" s="63">
        <v>25</v>
      </c>
      <c r="D102" s="173" t="s">
        <v>5</v>
      </c>
      <c r="E102" s="33"/>
      <c r="F102" s="33"/>
      <c r="G102" s="33"/>
      <c r="H102" s="33"/>
      <c r="I102" s="33"/>
      <c r="J102" s="33"/>
      <c r="K102" s="33"/>
      <c r="L102" s="413"/>
    </row>
    <row r="103" spans="1:13" s="285" customFormat="1" ht="18">
      <c r="A103" s="603">
        <v>96</v>
      </c>
      <c r="B103" s="283"/>
      <c r="C103" s="63"/>
      <c r="D103" s="18" t="s">
        <v>94</v>
      </c>
      <c r="E103" s="33"/>
      <c r="F103" s="33"/>
      <c r="G103" s="33"/>
      <c r="H103" s="33">
        <v>200</v>
      </c>
      <c r="I103" s="33"/>
      <c r="J103" s="33"/>
      <c r="K103" s="33"/>
      <c r="L103" s="413">
        <f>SUM(E103:K103)</f>
        <v>200</v>
      </c>
      <c r="M103" s="285">
        <f>SUM(L103,L99,L95,L91,L87,L83,L79,L75)</f>
        <v>57500</v>
      </c>
    </row>
    <row r="104" spans="1:13" s="288" customFormat="1" ht="19.5">
      <c r="A104" s="603">
        <v>97</v>
      </c>
      <c r="B104" s="286"/>
      <c r="C104" s="136"/>
      <c r="D104" s="287" t="s">
        <v>46</v>
      </c>
      <c r="E104" s="141"/>
      <c r="F104" s="141"/>
      <c r="G104" s="141"/>
      <c r="H104" s="141"/>
      <c r="I104" s="141"/>
      <c r="J104" s="141"/>
      <c r="K104" s="141"/>
      <c r="L104" s="414">
        <f>SUM(E104:K104)</f>
        <v>0</v>
      </c>
      <c r="M104" s="288">
        <f>SUM(L104,L100,L96,L92,L88,L84,L80,L76)</f>
        <v>2355</v>
      </c>
    </row>
    <row r="105" spans="1:13" s="290" customFormat="1" ht="18">
      <c r="A105" s="603">
        <v>98</v>
      </c>
      <c r="B105" s="289"/>
      <c r="C105" s="135"/>
      <c r="D105" s="175" t="s">
        <v>94</v>
      </c>
      <c r="E105" s="29">
        <f aca="true" t="shared" si="23" ref="E105:K105">SUM(E103:E104)</f>
        <v>0</v>
      </c>
      <c r="F105" s="29">
        <f t="shared" si="23"/>
        <v>0</v>
      </c>
      <c r="G105" s="29">
        <f t="shared" si="23"/>
        <v>0</v>
      </c>
      <c r="H105" s="29">
        <f t="shared" si="23"/>
        <v>200</v>
      </c>
      <c r="I105" s="29">
        <f t="shared" si="23"/>
        <v>0</v>
      </c>
      <c r="J105" s="29">
        <f t="shared" si="23"/>
        <v>0</v>
      </c>
      <c r="K105" s="29">
        <f t="shared" si="23"/>
        <v>0</v>
      </c>
      <c r="L105" s="415">
        <f>SUM(E105:K105)</f>
        <v>200</v>
      </c>
      <c r="M105" s="290">
        <f>SUM(L105,L101,L97,L93,L89,L85,L81,L77)</f>
        <v>59855</v>
      </c>
    </row>
    <row r="106" spans="1:12" s="285" customFormat="1" ht="30" customHeight="1">
      <c r="A106" s="603">
        <v>99</v>
      </c>
      <c r="B106" s="283"/>
      <c r="C106" s="63">
        <v>26</v>
      </c>
      <c r="D106" s="173" t="s">
        <v>983</v>
      </c>
      <c r="E106" s="33"/>
      <c r="F106" s="33"/>
      <c r="G106" s="33"/>
      <c r="H106" s="33"/>
      <c r="I106" s="33"/>
      <c r="J106" s="33"/>
      <c r="K106" s="33"/>
      <c r="L106" s="413"/>
    </row>
    <row r="107" spans="1:12" s="285" customFormat="1" ht="18">
      <c r="A107" s="603">
        <v>100</v>
      </c>
      <c r="B107" s="283"/>
      <c r="C107" s="63"/>
      <c r="D107" s="18" t="s">
        <v>94</v>
      </c>
      <c r="E107" s="33"/>
      <c r="F107" s="33"/>
      <c r="G107" s="33"/>
      <c r="H107" s="33">
        <v>6322</v>
      </c>
      <c r="I107" s="33"/>
      <c r="J107" s="33"/>
      <c r="K107" s="33"/>
      <c r="L107" s="413">
        <f>SUM(E107:K107)</f>
        <v>6322</v>
      </c>
    </row>
    <row r="108" spans="1:12" s="288" customFormat="1" ht="19.5">
      <c r="A108" s="603">
        <v>101</v>
      </c>
      <c r="B108" s="286"/>
      <c r="C108" s="136"/>
      <c r="D108" s="287" t="s">
        <v>95</v>
      </c>
      <c r="E108" s="141"/>
      <c r="F108" s="141"/>
      <c r="G108" s="141"/>
      <c r="H108" s="141"/>
      <c r="I108" s="141"/>
      <c r="J108" s="141"/>
      <c r="K108" s="141"/>
      <c r="L108" s="414">
        <f>SUM(E108:K108)</f>
        <v>0</v>
      </c>
    </row>
    <row r="109" spans="1:12" s="290" customFormat="1" ht="18">
      <c r="A109" s="603">
        <v>102</v>
      </c>
      <c r="B109" s="289"/>
      <c r="C109" s="135"/>
      <c r="D109" s="175" t="s">
        <v>94</v>
      </c>
      <c r="E109" s="29">
        <f aca="true" t="shared" si="24" ref="E109:K109">SUM(E107:E108)</f>
        <v>0</v>
      </c>
      <c r="F109" s="29">
        <f t="shared" si="24"/>
        <v>0</v>
      </c>
      <c r="G109" s="29">
        <f t="shared" si="24"/>
        <v>0</v>
      </c>
      <c r="H109" s="29">
        <f t="shared" si="24"/>
        <v>6322</v>
      </c>
      <c r="I109" s="29">
        <f t="shared" si="24"/>
        <v>0</v>
      </c>
      <c r="J109" s="29">
        <f t="shared" si="24"/>
        <v>0</v>
      </c>
      <c r="K109" s="29">
        <f t="shared" si="24"/>
        <v>0</v>
      </c>
      <c r="L109" s="415">
        <f>SUM(E109:K109)</f>
        <v>6322</v>
      </c>
    </row>
    <row r="110" spans="1:12" s="285" customFormat="1" ht="24.75" customHeight="1">
      <c r="A110" s="603">
        <v>103</v>
      </c>
      <c r="B110" s="283"/>
      <c r="C110" s="63">
        <v>27</v>
      </c>
      <c r="D110" s="173" t="s">
        <v>984</v>
      </c>
      <c r="E110" s="33"/>
      <c r="F110" s="33"/>
      <c r="G110" s="33"/>
      <c r="H110" s="33"/>
      <c r="I110" s="33"/>
      <c r="J110" s="33"/>
      <c r="K110" s="33"/>
      <c r="L110" s="413"/>
    </row>
    <row r="111" spans="1:12" s="285" customFormat="1" ht="18">
      <c r="A111" s="603">
        <v>104</v>
      </c>
      <c r="B111" s="283"/>
      <c r="C111" s="63"/>
      <c r="D111" s="18" t="s">
        <v>94</v>
      </c>
      <c r="E111" s="33"/>
      <c r="F111" s="33"/>
      <c r="G111" s="33"/>
      <c r="H111" s="33">
        <v>48520</v>
      </c>
      <c r="I111" s="33"/>
      <c r="J111" s="33"/>
      <c r="K111" s="33"/>
      <c r="L111" s="413">
        <f>SUM(E111:K111)</f>
        <v>48520</v>
      </c>
    </row>
    <row r="112" spans="1:12" s="288" customFormat="1" ht="19.5">
      <c r="A112" s="603">
        <v>105</v>
      </c>
      <c r="B112" s="286"/>
      <c r="C112" s="136"/>
      <c r="D112" s="287" t="s">
        <v>95</v>
      </c>
      <c r="E112" s="141"/>
      <c r="F112" s="141"/>
      <c r="G112" s="141"/>
      <c r="H112" s="141"/>
      <c r="I112" s="141"/>
      <c r="J112" s="141"/>
      <c r="K112" s="141"/>
      <c r="L112" s="414">
        <f>SUM(E112:K112)</f>
        <v>0</v>
      </c>
    </row>
    <row r="113" spans="1:12" s="290" customFormat="1" ht="18">
      <c r="A113" s="603">
        <v>106</v>
      </c>
      <c r="B113" s="289"/>
      <c r="C113" s="135"/>
      <c r="D113" s="175" t="s">
        <v>94</v>
      </c>
      <c r="E113" s="29">
        <f aca="true" t="shared" si="25" ref="E113:K113">SUM(E111:E112)</f>
        <v>0</v>
      </c>
      <c r="F113" s="29">
        <f t="shared" si="25"/>
        <v>0</v>
      </c>
      <c r="G113" s="29">
        <f t="shared" si="25"/>
        <v>0</v>
      </c>
      <c r="H113" s="29">
        <f t="shared" si="25"/>
        <v>48520</v>
      </c>
      <c r="I113" s="29">
        <f t="shared" si="25"/>
        <v>0</v>
      </c>
      <c r="J113" s="29">
        <f t="shared" si="25"/>
        <v>0</v>
      </c>
      <c r="K113" s="29">
        <f t="shared" si="25"/>
        <v>0</v>
      </c>
      <c r="L113" s="415">
        <f>SUM(E113:K113)</f>
        <v>48520</v>
      </c>
    </row>
    <row r="114" spans="1:12" s="285" customFormat="1" ht="30" customHeight="1">
      <c r="A114" s="603">
        <v>107</v>
      </c>
      <c r="B114" s="283"/>
      <c r="C114" s="63">
        <v>28</v>
      </c>
      <c r="D114" s="173" t="s">
        <v>165</v>
      </c>
      <c r="E114" s="33"/>
      <c r="F114" s="33"/>
      <c r="G114" s="33"/>
      <c r="H114" s="33"/>
      <c r="I114" s="33"/>
      <c r="J114" s="33"/>
      <c r="K114" s="33"/>
      <c r="L114" s="413"/>
    </row>
    <row r="115" spans="1:12" s="285" customFormat="1" ht="18">
      <c r="A115" s="603">
        <v>108</v>
      </c>
      <c r="B115" s="283"/>
      <c r="C115" s="63"/>
      <c r="D115" s="18" t="s">
        <v>94</v>
      </c>
      <c r="E115" s="33"/>
      <c r="F115" s="33"/>
      <c r="G115" s="33"/>
      <c r="H115" s="33">
        <v>167300</v>
      </c>
      <c r="I115" s="33"/>
      <c r="J115" s="33"/>
      <c r="K115" s="33"/>
      <c r="L115" s="413">
        <f>SUM(E115:K115)</f>
        <v>167300</v>
      </c>
    </row>
    <row r="116" spans="1:12" s="288" customFormat="1" ht="19.5">
      <c r="A116" s="603">
        <v>109</v>
      </c>
      <c r="B116" s="286"/>
      <c r="C116" s="136"/>
      <c r="D116" s="287" t="s">
        <v>95</v>
      </c>
      <c r="E116" s="141"/>
      <c r="F116" s="141"/>
      <c r="G116" s="141"/>
      <c r="H116" s="141"/>
      <c r="I116" s="141"/>
      <c r="J116" s="141"/>
      <c r="K116" s="141"/>
      <c r="L116" s="414">
        <f>SUM(E116:K116)</f>
        <v>0</v>
      </c>
    </row>
    <row r="117" spans="1:12" s="290" customFormat="1" ht="18">
      <c r="A117" s="603">
        <v>110</v>
      </c>
      <c r="B117" s="289"/>
      <c r="C117" s="135"/>
      <c r="D117" s="175" t="s">
        <v>94</v>
      </c>
      <c r="E117" s="29">
        <f aca="true" t="shared" si="26" ref="E117:K117">SUM(E115:E116)</f>
        <v>0</v>
      </c>
      <c r="F117" s="29">
        <f t="shared" si="26"/>
        <v>0</v>
      </c>
      <c r="G117" s="29">
        <f t="shared" si="26"/>
        <v>0</v>
      </c>
      <c r="H117" s="29">
        <f t="shared" si="26"/>
        <v>167300</v>
      </c>
      <c r="I117" s="29">
        <f t="shared" si="26"/>
        <v>0</v>
      </c>
      <c r="J117" s="29">
        <f t="shared" si="26"/>
        <v>0</v>
      </c>
      <c r="K117" s="29">
        <f t="shared" si="26"/>
        <v>0</v>
      </c>
      <c r="L117" s="415">
        <f>SUM(E117:K117)</f>
        <v>167300</v>
      </c>
    </row>
    <row r="118" spans="1:12" s="285" customFormat="1" ht="30" customHeight="1">
      <c r="A118" s="603">
        <v>111</v>
      </c>
      <c r="B118" s="283"/>
      <c r="C118" s="63">
        <v>29</v>
      </c>
      <c r="D118" s="173" t="s">
        <v>985</v>
      </c>
      <c r="E118" s="33"/>
      <c r="F118" s="33"/>
      <c r="G118" s="33"/>
      <c r="H118" s="33"/>
      <c r="I118" s="33"/>
      <c r="J118" s="33"/>
      <c r="K118" s="33"/>
      <c r="L118" s="413"/>
    </row>
    <row r="119" spans="1:12" s="285" customFormat="1" ht="18">
      <c r="A119" s="603">
        <v>112</v>
      </c>
      <c r="B119" s="283"/>
      <c r="C119" s="63"/>
      <c r="D119" s="18" t="s">
        <v>94</v>
      </c>
      <c r="E119" s="33"/>
      <c r="F119" s="33"/>
      <c r="G119" s="33"/>
      <c r="H119" s="33">
        <v>2206</v>
      </c>
      <c r="I119" s="33"/>
      <c r="J119" s="33"/>
      <c r="K119" s="33"/>
      <c r="L119" s="413">
        <f>SUM(E119:K119)</f>
        <v>2206</v>
      </c>
    </row>
    <row r="120" spans="1:12" s="288" customFormat="1" ht="19.5">
      <c r="A120" s="603">
        <v>113</v>
      </c>
      <c r="B120" s="286"/>
      <c r="C120" s="136"/>
      <c r="D120" s="287" t="s">
        <v>46</v>
      </c>
      <c r="E120" s="141"/>
      <c r="F120" s="141"/>
      <c r="G120" s="141"/>
      <c r="H120" s="141"/>
      <c r="I120" s="141"/>
      <c r="J120" s="141"/>
      <c r="K120" s="141"/>
      <c r="L120" s="414">
        <f>SUM(E120:K120)</f>
        <v>0</v>
      </c>
    </row>
    <row r="121" spans="1:12" s="290" customFormat="1" ht="18">
      <c r="A121" s="603">
        <v>114</v>
      </c>
      <c r="B121" s="289"/>
      <c r="C121" s="135"/>
      <c r="D121" s="175" t="s">
        <v>94</v>
      </c>
      <c r="E121" s="29">
        <f aca="true" t="shared" si="27" ref="E121:K121">SUM(E119:E120)</f>
        <v>0</v>
      </c>
      <c r="F121" s="29">
        <f t="shared" si="27"/>
        <v>0</v>
      </c>
      <c r="G121" s="29">
        <f t="shared" si="27"/>
        <v>0</v>
      </c>
      <c r="H121" s="29">
        <f t="shared" si="27"/>
        <v>2206</v>
      </c>
      <c r="I121" s="29">
        <f t="shared" si="27"/>
        <v>0</v>
      </c>
      <c r="J121" s="29">
        <f t="shared" si="27"/>
        <v>0</v>
      </c>
      <c r="K121" s="29">
        <f t="shared" si="27"/>
        <v>0</v>
      </c>
      <c r="L121" s="415">
        <f>SUM(E121:K121)</f>
        <v>2206</v>
      </c>
    </row>
    <row r="122" spans="1:12" s="285" customFormat="1" ht="30" customHeight="1">
      <c r="A122" s="603">
        <v>115</v>
      </c>
      <c r="B122" s="283"/>
      <c r="C122" s="63">
        <v>30</v>
      </c>
      <c r="D122" s="173" t="s">
        <v>986</v>
      </c>
      <c r="E122" s="33"/>
      <c r="F122" s="33"/>
      <c r="G122" s="33"/>
      <c r="H122" s="33"/>
      <c r="I122" s="33"/>
      <c r="J122" s="33"/>
      <c r="K122" s="33"/>
      <c r="L122" s="413"/>
    </row>
    <row r="123" spans="1:12" s="285" customFormat="1" ht="18">
      <c r="A123" s="603">
        <v>116</v>
      </c>
      <c r="B123" s="283"/>
      <c r="C123" s="63"/>
      <c r="D123" s="18" t="s">
        <v>94</v>
      </c>
      <c r="E123" s="33"/>
      <c r="F123" s="33"/>
      <c r="G123" s="33"/>
      <c r="H123" s="33">
        <v>19615</v>
      </c>
      <c r="I123" s="33"/>
      <c r="J123" s="33"/>
      <c r="K123" s="33"/>
      <c r="L123" s="413">
        <f>SUM(E123:K123)</f>
        <v>19615</v>
      </c>
    </row>
    <row r="124" spans="1:12" s="288" customFormat="1" ht="19.5">
      <c r="A124" s="603">
        <v>117</v>
      </c>
      <c r="B124" s="286"/>
      <c r="C124" s="136"/>
      <c r="D124" s="287" t="s">
        <v>95</v>
      </c>
      <c r="E124" s="141"/>
      <c r="F124" s="141"/>
      <c r="G124" s="141"/>
      <c r="H124" s="141"/>
      <c r="I124" s="141"/>
      <c r="J124" s="141"/>
      <c r="K124" s="141"/>
      <c r="L124" s="414">
        <f>SUM(E124:K124)</f>
        <v>0</v>
      </c>
    </row>
    <row r="125" spans="1:12" s="290" customFormat="1" ht="18">
      <c r="A125" s="603">
        <v>118</v>
      </c>
      <c r="B125" s="289"/>
      <c r="C125" s="135"/>
      <c r="D125" s="175" t="s">
        <v>94</v>
      </c>
      <c r="E125" s="29">
        <f aca="true" t="shared" si="28" ref="E125:L125">SUM(E123:E124)</f>
        <v>0</v>
      </c>
      <c r="F125" s="29">
        <f t="shared" si="28"/>
        <v>0</v>
      </c>
      <c r="G125" s="29">
        <f t="shared" si="28"/>
        <v>0</v>
      </c>
      <c r="H125" s="29">
        <f t="shared" si="28"/>
        <v>19615</v>
      </c>
      <c r="I125" s="29">
        <f t="shared" si="28"/>
        <v>0</v>
      </c>
      <c r="J125" s="29">
        <f t="shared" si="28"/>
        <v>0</v>
      </c>
      <c r="K125" s="29">
        <f t="shared" si="28"/>
        <v>0</v>
      </c>
      <c r="L125" s="415">
        <f t="shared" si="28"/>
        <v>19615</v>
      </c>
    </row>
    <row r="126" spans="1:12" s="285" customFormat="1" ht="30" customHeight="1">
      <c r="A126" s="603">
        <v>119</v>
      </c>
      <c r="B126" s="283"/>
      <c r="C126" s="63">
        <v>31</v>
      </c>
      <c r="D126" s="173" t="s">
        <v>858</v>
      </c>
      <c r="E126" s="33"/>
      <c r="F126" s="33"/>
      <c r="G126" s="33"/>
      <c r="H126" s="33"/>
      <c r="I126" s="33"/>
      <c r="J126" s="33"/>
      <c r="K126" s="33"/>
      <c r="L126" s="413"/>
    </row>
    <row r="127" spans="1:12" s="285" customFormat="1" ht="18">
      <c r="A127" s="603">
        <v>120</v>
      </c>
      <c r="B127" s="283"/>
      <c r="C127" s="63"/>
      <c r="D127" s="18" t="s">
        <v>94</v>
      </c>
      <c r="E127" s="33"/>
      <c r="F127" s="33"/>
      <c r="G127" s="33">
        <v>500</v>
      </c>
      <c r="H127" s="33"/>
      <c r="I127" s="33"/>
      <c r="J127" s="33"/>
      <c r="K127" s="33"/>
      <c r="L127" s="413">
        <f>SUM(E127:K127)</f>
        <v>500</v>
      </c>
    </row>
    <row r="128" spans="1:12" s="288" customFormat="1" ht="19.5">
      <c r="A128" s="603">
        <v>121</v>
      </c>
      <c r="B128" s="286"/>
      <c r="C128" s="136"/>
      <c r="D128" s="287" t="s">
        <v>46</v>
      </c>
      <c r="E128" s="141"/>
      <c r="F128" s="141"/>
      <c r="G128" s="141"/>
      <c r="H128" s="141"/>
      <c r="I128" s="141"/>
      <c r="J128" s="141"/>
      <c r="K128" s="141"/>
      <c r="L128" s="414">
        <f>SUM(E128:K128)</f>
        <v>0</v>
      </c>
    </row>
    <row r="129" spans="1:12" s="290" customFormat="1" ht="18">
      <c r="A129" s="603">
        <v>122</v>
      </c>
      <c r="B129" s="289"/>
      <c r="C129" s="135"/>
      <c r="D129" s="175" t="s">
        <v>94</v>
      </c>
      <c r="E129" s="29">
        <f aca="true" t="shared" si="29" ref="E129:K129">SUM(E127:E128)</f>
        <v>0</v>
      </c>
      <c r="F129" s="29">
        <f t="shared" si="29"/>
        <v>0</v>
      </c>
      <c r="G129" s="29">
        <f t="shared" si="29"/>
        <v>500</v>
      </c>
      <c r="H129" s="29">
        <f t="shared" si="29"/>
        <v>0</v>
      </c>
      <c r="I129" s="29">
        <f t="shared" si="29"/>
        <v>0</v>
      </c>
      <c r="J129" s="29">
        <f t="shared" si="29"/>
        <v>0</v>
      </c>
      <c r="K129" s="29">
        <f t="shared" si="29"/>
        <v>0</v>
      </c>
      <c r="L129" s="415">
        <f>SUM(E129:K129)</f>
        <v>500</v>
      </c>
    </row>
    <row r="130" spans="1:12" s="285" customFormat="1" ht="30" customHeight="1">
      <c r="A130" s="603">
        <v>123</v>
      </c>
      <c r="B130" s="283"/>
      <c r="C130" s="63">
        <v>32</v>
      </c>
      <c r="D130" s="173" t="s">
        <v>987</v>
      </c>
      <c r="E130" s="33"/>
      <c r="F130" s="33"/>
      <c r="G130" s="33"/>
      <c r="H130" s="33"/>
      <c r="I130" s="33"/>
      <c r="J130" s="33"/>
      <c r="K130" s="33"/>
      <c r="L130" s="413"/>
    </row>
    <row r="131" spans="1:12" s="285" customFormat="1" ht="18">
      <c r="A131" s="603">
        <v>124</v>
      </c>
      <c r="B131" s="283"/>
      <c r="C131" s="63"/>
      <c r="D131" s="18" t="s">
        <v>94</v>
      </c>
      <c r="E131" s="33"/>
      <c r="F131" s="33"/>
      <c r="G131" s="33"/>
      <c r="H131" s="33">
        <v>1200</v>
      </c>
      <c r="I131" s="33"/>
      <c r="J131" s="33"/>
      <c r="K131" s="33"/>
      <c r="L131" s="413">
        <f>SUM(E131:K131)</f>
        <v>1200</v>
      </c>
    </row>
    <row r="132" spans="1:12" s="288" customFormat="1" ht="19.5">
      <c r="A132" s="603">
        <v>125</v>
      </c>
      <c r="B132" s="286"/>
      <c r="C132" s="136"/>
      <c r="D132" s="287" t="s">
        <v>46</v>
      </c>
      <c r="E132" s="141"/>
      <c r="F132" s="141"/>
      <c r="G132" s="141"/>
      <c r="H132" s="141"/>
      <c r="I132" s="141"/>
      <c r="J132" s="141"/>
      <c r="K132" s="141"/>
      <c r="L132" s="414">
        <f>SUM(E132:K132)</f>
        <v>0</v>
      </c>
    </row>
    <row r="133" spans="1:12" s="290" customFormat="1" ht="18">
      <c r="A133" s="603">
        <v>126</v>
      </c>
      <c r="B133" s="289"/>
      <c r="C133" s="135"/>
      <c r="D133" s="175" t="s">
        <v>94</v>
      </c>
      <c r="E133" s="29">
        <f aca="true" t="shared" si="30" ref="E133:K133">SUM(E131:E132)</f>
        <v>0</v>
      </c>
      <c r="F133" s="29">
        <f t="shared" si="30"/>
        <v>0</v>
      </c>
      <c r="G133" s="29">
        <f t="shared" si="30"/>
        <v>0</v>
      </c>
      <c r="H133" s="29">
        <f t="shared" si="30"/>
        <v>1200</v>
      </c>
      <c r="I133" s="29">
        <f t="shared" si="30"/>
        <v>0</v>
      </c>
      <c r="J133" s="29">
        <f t="shared" si="30"/>
        <v>0</v>
      </c>
      <c r="K133" s="29">
        <f t="shared" si="30"/>
        <v>0</v>
      </c>
      <c r="L133" s="415">
        <f>SUM(E133:K133)</f>
        <v>1200</v>
      </c>
    </row>
    <row r="134" spans="1:12" s="285" customFormat="1" ht="30" customHeight="1">
      <c r="A134" s="603">
        <v>127</v>
      </c>
      <c r="B134" s="283"/>
      <c r="C134" s="63">
        <v>33</v>
      </c>
      <c r="D134" s="173" t="s">
        <v>859</v>
      </c>
      <c r="E134" s="33"/>
      <c r="F134" s="33"/>
      <c r="G134" s="33"/>
      <c r="H134" s="33"/>
      <c r="I134" s="33"/>
      <c r="J134" s="33"/>
      <c r="K134" s="33"/>
      <c r="L134" s="413"/>
    </row>
    <row r="135" spans="1:13" s="285" customFormat="1" ht="18">
      <c r="A135" s="603">
        <v>128</v>
      </c>
      <c r="B135" s="283"/>
      <c r="C135" s="63"/>
      <c r="D135" s="18" t="s">
        <v>94</v>
      </c>
      <c r="E135" s="33"/>
      <c r="F135" s="33">
        <v>755</v>
      </c>
      <c r="G135" s="33">
        <v>200</v>
      </c>
      <c r="H135" s="33">
        <v>40090</v>
      </c>
      <c r="I135" s="33"/>
      <c r="J135" s="33"/>
      <c r="K135" s="33"/>
      <c r="L135" s="413">
        <f>SUM(E135:K135)</f>
        <v>41045</v>
      </c>
      <c r="M135" s="285">
        <f>SUM(L135,L131,L127,L123,L119,L115,L111,L107)</f>
        <v>286708</v>
      </c>
    </row>
    <row r="136" spans="1:13" s="288" customFormat="1" ht="19.5">
      <c r="A136" s="603">
        <v>129</v>
      </c>
      <c r="B136" s="286"/>
      <c r="C136" s="136"/>
      <c r="D136" s="287" t="s">
        <v>95</v>
      </c>
      <c r="E136" s="141"/>
      <c r="F136" s="141"/>
      <c r="G136" s="141"/>
      <c r="H136" s="141"/>
      <c r="I136" s="141"/>
      <c r="J136" s="141"/>
      <c r="K136" s="141"/>
      <c r="L136" s="414">
        <f>SUM(E136:K136)</f>
        <v>0</v>
      </c>
      <c r="M136" s="288">
        <f>SUM(L136,L132,L128,L124,L120,L116,L112,L108)</f>
        <v>0</v>
      </c>
    </row>
    <row r="137" spans="1:13" s="290" customFormat="1" ht="18">
      <c r="A137" s="603">
        <v>130</v>
      </c>
      <c r="B137" s="289"/>
      <c r="C137" s="135"/>
      <c r="D137" s="175" t="s">
        <v>94</v>
      </c>
      <c r="E137" s="29">
        <f aca="true" t="shared" si="31" ref="E137:K137">SUM(E135:E136)</f>
        <v>0</v>
      </c>
      <c r="F137" s="29">
        <f t="shared" si="31"/>
        <v>755</v>
      </c>
      <c r="G137" s="29">
        <f t="shared" si="31"/>
        <v>200</v>
      </c>
      <c r="H137" s="29">
        <f t="shared" si="31"/>
        <v>40090</v>
      </c>
      <c r="I137" s="29">
        <f t="shared" si="31"/>
        <v>0</v>
      </c>
      <c r="J137" s="29">
        <f t="shared" si="31"/>
        <v>0</v>
      </c>
      <c r="K137" s="29">
        <f t="shared" si="31"/>
        <v>0</v>
      </c>
      <c r="L137" s="415">
        <f>SUM(E137:K137)</f>
        <v>41045</v>
      </c>
      <c r="M137" s="290">
        <f>SUM(L137,L133,L129,L125,L121,L117,L113,L109)</f>
        <v>286708</v>
      </c>
    </row>
    <row r="138" spans="1:12" s="285" customFormat="1" ht="30" customHeight="1">
      <c r="A138" s="603">
        <v>131</v>
      </c>
      <c r="B138" s="283"/>
      <c r="C138" s="63">
        <v>34</v>
      </c>
      <c r="D138" s="173" t="s">
        <v>860</v>
      </c>
      <c r="E138" s="33"/>
      <c r="F138" s="33"/>
      <c r="G138" s="33"/>
      <c r="H138" s="33"/>
      <c r="I138" s="33"/>
      <c r="J138" s="33"/>
      <c r="K138" s="33"/>
      <c r="L138" s="413"/>
    </row>
    <row r="139" spans="1:12" s="285" customFormat="1" ht="18">
      <c r="A139" s="603">
        <v>132</v>
      </c>
      <c r="B139" s="283"/>
      <c r="C139" s="63"/>
      <c r="D139" s="18" t="s">
        <v>94</v>
      </c>
      <c r="E139" s="33"/>
      <c r="F139" s="33"/>
      <c r="G139" s="33"/>
      <c r="H139" s="33">
        <v>2400</v>
      </c>
      <c r="I139" s="33"/>
      <c r="J139" s="33"/>
      <c r="K139" s="33"/>
      <c r="L139" s="413">
        <f>SUM(E139:K139)</f>
        <v>2400</v>
      </c>
    </row>
    <row r="140" spans="1:12" s="288" customFormat="1" ht="19.5">
      <c r="A140" s="603">
        <v>133</v>
      </c>
      <c r="B140" s="286"/>
      <c r="C140" s="136"/>
      <c r="D140" s="287" t="s">
        <v>46</v>
      </c>
      <c r="E140" s="141"/>
      <c r="F140" s="141"/>
      <c r="G140" s="141"/>
      <c r="H140" s="141"/>
      <c r="I140" s="141"/>
      <c r="J140" s="141"/>
      <c r="K140" s="141"/>
      <c r="L140" s="414">
        <f>SUM(E140:K140)</f>
        <v>0</v>
      </c>
    </row>
    <row r="141" spans="1:12" s="290" customFormat="1" ht="18">
      <c r="A141" s="603">
        <v>134</v>
      </c>
      <c r="B141" s="289"/>
      <c r="C141" s="135"/>
      <c r="D141" s="175" t="s">
        <v>94</v>
      </c>
      <c r="E141" s="29">
        <f aca="true" t="shared" si="32" ref="E141:K141">SUM(E139:E140)</f>
        <v>0</v>
      </c>
      <c r="F141" s="29">
        <f t="shared" si="32"/>
        <v>0</v>
      </c>
      <c r="G141" s="29">
        <f t="shared" si="32"/>
        <v>0</v>
      </c>
      <c r="H141" s="29">
        <f t="shared" si="32"/>
        <v>2400</v>
      </c>
      <c r="I141" s="29">
        <f t="shared" si="32"/>
        <v>0</v>
      </c>
      <c r="J141" s="29">
        <f t="shared" si="32"/>
        <v>0</v>
      </c>
      <c r="K141" s="29">
        <f t="shared" si="32"/>
        <v>0</v>
      </c>
      <c r="L141" s="415">
        <f>SUM(E141:K141)</f>
        <v>2400</v>
      </c>
    </row>
    <row r="142" spans="1:12" s="285" customFormat="1" ht="24.75" customHeight="1">
      <c r="A142" s="603">
        <v>135</v>
      </c>
      <c r="B142" s="283"/>
      <c r="C142" s="63">
        <v>35</v>
      </c>
      <c r="D142" s="173" t="s">
        <v>971</v>
      </c>
      <c r="E142" s="33"/>
      <c r="F142" s="33"/>
      <c r="G142" s="33"/>
      <c r="H142" s="33"/>
      <c r="I142" s="33"/>
      <c r="J142" s="33"/>
      <c r="K142" s="33"/>
      <c r="L142" s="413"/>
    </row>
    <row r="143" spans="1:12" s="285" customFormat="1" ht="18">
      <c r="A143" s="603">
        <v>136</v>
      </c>
      <c r="B143" s="283"/>
      <c r="C143" s="63"/>
      <c r="D143" s="18" t="s">
        <v>94</v>
      </c>
      <c r="E143" s="33"/>
      <c r="F143" s="33"/>
      <c r="G143" s="33"/>
      <c r="H143" s="33"/>
      <c r="I143" s="33">
        <v>2370</v>
      </c>
      <c r="J143" s="33"/>
      <c r="K143" s="33"/>
      <c r="L143" s="413">
        <f>SUM(E143:K143)</f>
        <v>2370</v>
      </c>
    </row>
    <row r="144" spans="1:12" s="288" customFormat="1" ht="19.5">
      <c r="A144" s="603">
        <v>137</v>
      </c>
      <c r="B144" s="286"/>
      <c r="C144" s="136"/>
      <c r="D144" s="287" t="s">
        <v>95</v>
      </c>
      <c r="E144" s="141"/>
      <c r="F144" s="141"/>
      <c r="G144" s="141"/>
      <c r="H144" s="141"/>
      <c r="I144" s="141"/>
      <c r="J144" s="141"/>
      <c r="K144" s="141"/>
      <c r="L144" s="414">
        <f>SUM(E144:K144)</f>
        <v>0</v>
      </c>
    </row>
    <row r="145" spans="1:12" s="290" customFormat="1" ht="18">
      <c r="A145" s="603">
        <v>138</v>
      </c>
      <c r="B145" s="289"/>
      <c r="C145" s="135"/>
      <c r="D145" s="175" t="s">
        <v>94</v>
      </c>
      <c r="E145" s="29">
        <f aca="true" t="shared" si="33" ref="E145:K145">SUM(E143:E144)</f>
        <v>0</v>
      </c>
      <c r="F145" s="29">
        <f t="shared" si="33"/>
        <v>0</v>
      </c>
      <c r="G145" s="29">
        <f t="shared" si="33"/>
        <v>0</v>
      </c>
      <c r="H145" s="29">
        <f t="shared" si="33"/>
        <v>0</v>
      </c>
      <c r="I145" s="29">
        <f t="shared" si="33"/>
        <v>2370</v>
      </c>
      <c r="J145" s="29">
        <f t="shared" si="33"/>
        <v>0</v>
      </c>
      <c r="K145" s="29">
        <f t="shared" si="33"/>
        <v>0</v>
      </c>
      <c r="L145" s="415">
        <f>SUM(E145:K145)</f>
        <v>2370</v>
      </c>
    </row>
    <row r="146" spans="1:12" s="285" customFormat="1" ht="24.75" customHeight="1">
      <c r="A146" s="603">
        <v>139</v>
      </c>
      <c r="B146" s="283"/>
      <c r="C146" s="63">
        <v>36</v>
      </c>
      <c r="D146" s="173" t="s">
        <v>849</v>
      </c>
      <c r="E146" s="33"/>
      <c r="F146" s="33"/>
      <c r="G146" s="33"/>
      <c r="H146" s="33"/>
      <c r="I146" s="33"/>
      <c r="J146" s="33"/>
      <c r="K146" s="33"/>
      <c r="L146" s="413"/>
    </row>
    <row r="147" spans="1:12" s="285" customFormat="1" ht="18">
      <c r="A147" s="603">
        <v>140</v>
      </c>
      <c r="B147" s="283"/>
      <c r="C147" s="63"/>
      <c r="D147" s="18" t="s">
        <v>94</v>
      </c>
      <c r="E147" s="33"/>
      <c r="F147" s="33"/>
      <c r="G147" s="33"/>
      <c r="H147" s="33">
        <v>10000</v>
      </c>
      <c r="I147" s="33"/>
      <c r="J147" s="33"/>
      <c r="K147" s="33"/>
      <c r="L147" s="413">
        <f>SUM(E147:K147)</f>
        <v>10000</v>
      </c>
    </row>
    <row r="148" spans="1:12" s="288" customFormat="1" ht="19.5">
      <c r="A148" s="603">
        <v>141</v>
      </c>
      <c r="B148" s="286"/>
      <c r="C148" s="136"/>
      <c r="D148" s="287" t="s">
        <v>46</v>
      </c>
      <c r="E148" s="141"/>
      <c r="F148" s="141"/>
      <c r="G148" s="141"/>
      <c r="H148" s="141"/>
      <c r="I148" s="141"/>
      <c r="J148" s="141"/>
      <c r="K148" s="141"/>
      <c r="L148" s="414">
        <f>SUM(E148:K148)</f>
        <v>0</v>
      </c>
    </row>
    <row r="149" spans="1:12" s="290" customFormat="1" ht="18">
      <c r="A149" s="603">
        <v>142</v>
      </c>
      <c r="B149" s="289"/>
      <c r="C149" s="135"/>
      <c r="D149" s="175" t="s">
        <v>94</v>
      </c>
      <c r="E149" s="29">
        <f aca="true" t="shared" si="34" ref="E149:K149">SUM(E147:E148)</f>
        <v>0</v>
      </c>
      <c r="F149" s="29">
        <f t="shared" si="34"/>
        <v>0</v>
      </c>
      <c r="G149" s="29">
        <f t="shared" si="34"/>
        <v>0</v>
      </c>
      <c r="H149" s="29">
        <f t="shared" si="34"/>
        <v>10000</v>
      </c>
      <c r="I149" s="29">
        <f t="shared" si="34"/>
        <v>0</v>
      </c>
      <c r="J149" s="29">
        <f t="shared" si="34"/>
        <v>0</v>
      </c>
      <c r="K149" s="29">
        <f t="shared" si="34"/>
        <v>0</v>
      </c>
      <c r="L149" s="415">
        <f>SUM(E149:K149)</f>
        <v>10000</v>
      </c>
    </row>
    <row r="150" spans="1:12" s="285" customFormat="1" ht="27.75" customHeight="1">
      <c r="A150" s="603">
        <v>143</v>
      </c>
      <c r="B150" s="283"/>
      <c r="C150" s="63">
        <v>37</v>
      </c>
      <c r="D150" s="173" t="s">
        <v>975</v>
      </c>
      <c r="E150" s="33"/>
      <c r="F150" s="33"/>
      <c r="G150" s="33"/>
      <c r="H150" s="33"/>
      <c r="I150" s="33"/>
      <c r="J150" s="33"/>
      <c r="K150" s="33"/>
      <c r="L150" s="413"/>
    </row>
    <row r="151" spans="1:12" s="285" customFormat="1" ht="18">
      <c r="A151" s="603">
        <v>144</v>
      </c>
      <c r="B151" s="283"/>
      <c r="C151" s="63"/>
      <c r="D151" s="18" t="s">
        <v>94</v>
      </c>
      <c r="E151" s="33"/>
      <c r="F151" s="33"/>
      <c r="G151" s="33"/>
      <c r="H151" s="33">
        <v>53844</v>
      </c>
      <c r="I151" s="33"/>
      <c r="J151" s="33"/>
      <c r="K151" s="33"/>
      <c r="L151" s="413">
        <f>SUM(E151:K151)</f>
        <v>53844</v>
      </c>
    </row>
    <row r="152" spans="1:12" s="288" customFormat="1" ht="19.5">
      <c r="A152" s="603">
        <v>145</v>
      </c>
      <c r="B152" s="286"/>
      <c r="C152" s="136"/>
      <c r="D152" s="287" t="s">
        <v>95</v>
      </c>
      <c r="E152" s="141"/>
      <c r="F152" s="141"/>
      <c r="G152" s="141"/>
      <c r="H152" s="141"/>
      <c r="I152" s="141"/>
      <c r="J152" s="141"/>
      <c r="K152" s="141"/>
      <c r="L152" s="414">
        <f>SUM(E152:K152)</f>
        <v>0</v>
      </c>
    </row>
    <row r="153" spans="1:12" s="290" customFormat="1" ht="18">
      <c r="A153" s="603">
        <v>146</v>
      </c>
      <c r="B153" s="289"/>
      <c r="C153" s="135"/>
      <c r="D153" s="175" t="s">
        <v>94</v>
      </c>
      <c r="E153" s="29">
        <f aca="true" t="shared" si="35" ref="E153:K153">SUM(E151:E152)</f>
        <v>0</v>
      </c>
      <c r="F153" s="29">
        <f t="shared" si="35"/>
        <v>0</v>
      </c>
      <c r="G153" s="29">
        <f t="shared" si="35"/>
        <v>0</v>
      </c>
      <c r="H153" s="29">
        <f t="shared" si="35"/>
        <v>53844</v>
      </c>
      <c r="I153" s="29">
        <f t="shared" si="35"/>
        <v>0</v>
      </c>
      <c r="J153" s="29">
        <f t="shared" si="35"/>
        <v>0</v>
      </c>
      <c r="K153" s="29">
        <f t="shared" si="35"/>
        <v>0</v>
      </c>
      <c r="L153" s="415">
        <f>SUM(E153:K153)</f>
        <v>53844</v>
      </c>
    </row>
    <row r="154" spans="1:12" s="285" customFormat="1" ht="27.75" customHeight="1">
      <c r="A154" s="603">
        <v>147</v>
      </c>
      <c r="B154" s="283"/>
      <c r="C154" s="63">
        <v>38</v>
      </c>
      <c r="D154" s="173" t="s">
        <v>0</v>
      </c>
      <c r="E154" s="33"/>
      <c r="F154" s="33"/>
      <c r="G154" s="33"/>
      <c r="H154" s="33"/>
      <c r="I154" s="33"/>
      <c r="J154" s="33"/>
      <c r="K154" s="33"/>
      <c r="L154" s="413"/>
    </row>
    <row r="155" spans="1:12" s="285" customFormat="1" ht="18">
      <c r="A155" s="603">
        <v>148</v>
      </c>
      <c r="B155" s="283"/>
      <c r="C155" s="63"/>
      <c r="D155" s="18" t="s">
        <v>94</v>
      </c>
      <c r="E155" s="33">
        <v>1936</v>
      </c>
      <c r="F155" s="33">
        <v>262</v>
      </c>
      <c r="G155" s="33">
        <v>0</v>
      </c>
      <c r="H155" s="33">
        <v>86</v>
      </c>
      <c r="I155" s="33"/>
      <c r="J155" s="33"/>
      <c r="K155" s="33"/>
      <c r="L155" s="413">
        <f>SUM(E155:K155)</f>
        <v>2284</v>
      </c>
    </row>
    <row r="156" spans="1:12" s="288" customFormat="1" ht="19.5">
      <c r="A156" s="603">
        <v>149</v>
      </c>
      <c r="B156" s="286"/>
      <c r="C156" s="136"/>
      <c r="D156" s="287" t="s">
        <v>95</v>
      </c>
      <c r="E156" s="141"/>
      <c r="F156" s="141"/>
      <c r="G156" s="141"/>
      <c r="H156" s="141"/>
      <c r="I156" s="141"/>
      <c r="J156" s="141"/>
      <c r="K156" s="141"/>
      <c r="L156" s="414">
        <f>SUM(E156:K156)</f>
        <v>0</v>
      </c>
    </row>
    <row r="157" spans="1:12" s="290" customFormat="1" ht="18">
      <c r="A157" s="603">
        <v>150</v>
      </c>
      <c r="B157" s="289"/>
      <c r="C157" s="135"/>
      <c r="D157" s="175" t="s">
        <v>94</v>
      </c>
      <c r="E157" s="29">
        <f aca="true" t="shared" si="36" ref="E157:L157">SUM(E155:E156)</f>
        <v>1936</v>
      </c>
      <c r="F157" s="29">
        <f t="shared" si="36"/>
        <v>262</v>
      </c>
      <c r="G157" s="29">
        <f t="shared" si="36"/>
        <v>0</v>
      </c>
      <c r="H157" s="29">
        <f t="shared" si="36"/>
        <v>86</v>
      </c>
      <c r="I157" s="29">
        <f t="shared" si="36"/>
        <v>0</v>
      </c>
      <c r="J157" s="29">
        <f t="shared" si="36"/>
        <v>0</v>
      </c>
      <c r="K157" s="29">
        <f t="shared" si="36"/>
        <v>0</v>
      </c>
      <c r="L157" s="415">
        <f t="shared" si="36"/>
        <v>2284</v>
      </c>
    </row>
    <row r="158" spans="1:12" s="285" customFormat="1" ht="27.75" customHeight="1">
      <c r="A158" s="603">
        <v>151</v>
      </c>
      <c r="B158" s="283"/>
      <c r="C158" s="63">
        <v>39</v>
      </c>
      <c r="D158" s="173" t="s">
        <v>166</v>
      </c>
      <c r="E158" s="33"/>
      <c r="F158" s="33"/>
      <c r="G158" s="33"/>
      <c r="H158" s="33"/>
      <c r="I158" s="33"/>
      <c r="J158" s="33"/>
      <c r="K158" s="33"/>
      <c r="L158" s="413"/>
    </row>
    <row r="159" spans="1:12" s="285" customFormat="1" ht="18">
      <c r="A159" s="603">
        <v>152</v>
      </c>
      <c r="B159" s="283"/>
      <c r="C159" s="63"/>
      <c r="D159" s="18" t="s">
        <v>94</v>
      </c>
      <c r="E159" s="33"/>
      <c r="F159" s="33"/>
      <c r="G159" s="33"/>
      <c r="H159" s="33">
        <v>150</v>
      </c>
      <c r="I159" s="33"/>
      <c r="J159" s="33"/>
      <c r="K159" s="33"/>
      <c r="L159" s="413">
        <f>SUM(E159:K159)</f>
        <v>150</v>
      </c>
    </row>
    <row r="160" spans="1:12" s="288" customFormat="1" ht="19.5">
      <c r="A160" s="603">
        <v>153</v>
      </c>
      <c r="B160" s="286"/>
      <c r="C160" s="136"/>
      <c r="D160" s="287" t="s">
        <v>46</v>
      </c>
      <c r="E160" s="141"/>
      <c r="F160" s="141"/>
      <c r="G160" s="141"/>
      <c r="H160" s="141"/>
      <c r="I160" s="141"/>
      <c r="J160" s="141"/>
      <c r="K160" s="141"/>
      <c r="L160" s="414">
        <f>SUM(E160:K160)</f>
        <v>0</v>
      </c>
    </row>
    <row r="161" spans="1:12" s="290" customFormat="1" ht="18">
      <c r="A161" s="603">
        <v>154</v>
      </c>
      <c r="B161" s="289"/>
      <c r="C161" s="135"/>
      <c r="D161" s="175" t="s">
        <v>94</v>
      </c>
      <c r="E161" s="29">
        <f aca="true" t="shared" si="37" ref="E161:K161">SUM(E159:E160)</f>
        <v>0</v>
      </c>
      <c r="F161" s="29">
        <f t="shared" si="37"/>
        <v>0</v>
      </c>
      <c r="G161" s="29">
        <f t="shared" si="37"/>
        <v>0</v>
      </c>
      <c r="H161" s="29">
        <f t="shared" si="37"/>
        <v>150</v>
      </c>
      <c r="I161" s="29">
        <f t="shared" si="37"/>
        <v>0</v>
      </c>
      <c r="J161" s="29">
        <f t="shared" si="37"/>
        <v>0</v>
      </c>
      <c r="K161" s="29">
        <f t="shared" si="37"/>
        <v>0</v>
      </c>
      <c r="L161" s="415">
        <f>SUM(E161:K161)</f>
        <v>150</v>
      </c>
    </row>
    <row r="162" spans="1:12" s="285" customFormat="1" ht="34.5" customHeight="1">
      <c r="A162" s="603">
        <v>155</v>
      </c>
      <c r="B162" s="283"/>
      <c r="C162" s="63">
        <v>40</v>
      </c>
      <c r="D162" s="173" t="s">
        <v>788</v>
      </c>
      <c r="E162" s="33"/>
      <c r="F162" s="33"/>
      <c r="G162" s="33"/>
      <c r="H162" s="33"/>
      <c r="I162" s="33"/>
      <c r="J162" s="33"/>
      <c r="K162" s="33"/>
      <c r="L162" s="413"/>
    </row>
    <row r="163" spans="1:12" s="285" customFormat="1" ht="18">
      <c r="A163" s="603">
        <v>156</v>
      </c>
      <c r="B163" s="283"/>
      <c r="C163" s="63"/>
      <c r="D163" s="18" t="s">
        <v>94</v>
      </c>
      <c r="E163" s="33"/>
      <c r="F163" s="33"/>
      <c r="G163" s="33"/>
      <c r="H163" s="33">
        <v>2500</v>
      </c>
      <c r="I163" s="33"/>
      <c r="J163" s="33"/>
      <c r="K163" s="33"/>
      <c r="L163" s="413">
        <f>SUM(E163:K163)</f>
        <v>2500</v>
      </c>
    </row>
    <row r="164" spans="1:12" s="288" customFormat="1" ht="19.5">
      <c r="A164" s="603">
        <v>157</v>
      </c>
      <c r="B164" s="286"/>
      <c r="C164" s="136"/>
      <c r="D164" s="287" t="s">
        <v>46</v>
      </c>
      <c r="E164" s="141"/>
      <c r="F164" s="141"/>
      <c r="G164" s="141"/>
      <c r="H164" s="141"/>
      <c r="I164" s="141"/>
      <c r="J164" s="141"/>
      <c r="K164" s="141"/>
      <c r="L164" s="414">
        <f>SUM(E164:K164)</f>
        <v>0</v>
      </c>
    </row>
    <row r="165" spans="1:12" s="290" customFormat="1" ht="18">
      <c r="A165" s="603">
        <v>158</v>
      </c>
      <c r="B165" s="289"/>
      <c r="C165" s="135"/>
      <c r="D165" s="175" t="s">
        <v>94</v>
      </c>
      <c r="E165" s="29">
        <f aca="true" t="shared" si="38" ref="E165:K165">SUM(E163:E164)</f>
        <v>0</v>
      </c>
      <c r="F165" s="29">
        <f t="shared" si="38"/>
        <v>0</v>
      </c>
      <c r="G165" s="29">
        <f t="shared" si="38"/>
        <v>0</v>
      </c>
      <c r="H165" s="29">
        <f t="shared" si="38"/>
        <v>2500</v>
      </c>
      <c r="I165" s="29">
        <f t="shared" si="38"/>
        <v>0</v>
      </c>
      <c r="J165" s="29">
        <f t="shared" si="38"/>
        <v>0</v>
      </c>
      <c r="K165" s="29">
        <f t="shared" si="38"/>
        <v>0</v>
      </c>
      <c r="L165" s="415">
        <f>SUM(E165:K165)</f>
        <v>2500</v>
      </c>
    </row>
    <row r="166" spans="1:12" s="285" customFormat="1" ht="34.5" customHeight="1">
      <c r="A166" s="603">
        <v>159</v>
      </c>
      <c r="B166" s="283"/>
      <c r="C166" s="63">
        <v>41</v>
      </c>
      <c r="D166" s="173" t="s">
        <v>789</v>
      </c>
      <c r="E166" s="33"/>
      <c r="F166" s="33"/>
      <c r="G166" s="33"/>
      <c r="H166" s="33"/>
      <c r="I166" s="33"/>
      <c r="J166" s="33"/>
      <c r="K166" s="33"/>
      <c r="L166" s="413"/>
    </row>
    <row r="167" spans="1:13" s="285" customFormat="1" ht="18">
      <c r="A167" s="603">
        <v>160</v>
      </c>
      <c r="B167" s="283"/>
      <c r="C167" s="63"/>
      <c r="D167" s="18" t="s">
        <v>94</v>
      </c>
      <c r="E167" s="33"/>
      <c r="F167" s="33"/>
      <c r="G167" s="33"/>
      <c r="H167" s="33">
        <v>240</v>
      </c>
      <c r="I167" s="33"/>
      <c r="J167" s="33"/>
      <c r="K167" s="33"/>
      <c r="L167" s="413">
        <f>SUM(E167:K167)</f>
        <v>240</v>
      </c>
      <c r="M167" s="285">
        <f>SUM(L167,L163,L159,L155,L151,L147,L143,L139)</f>
        <v>73788</v>
      </c>
    </row>
    <row r="168" spans="1:13" s="288" customFormat="1" ht="19.5">
      <c r="A168" s="603">
        <v>161</v>
      </c>
      <c r="B168" s="286"/>
      <c r="C168" s="136"/>
      <c r="D168" s="287" t="s">
        <v>46</v>
      </c>
      <c r="E168" s="141"/>
      <c r="F168" s="141"/>
      <c r="G168" s="141"/>
      <c r="H168" s="141"/>
      <c r="I168" s="141"/>
      <c r="J168" s="141"/>
      <c r="K168" s="141"/>
      <c r="L168" s="414">
        <f>SUM(E168:K168)</f>
        <v>0</v>
      </c>
      <c r="M168" s="288">
        <f>SUM(L168,L164,L160,L156,L152,L148,L144,L140)</f>
        <v>0</v>
      </c>
    </row>
    <row r="169" spans="1:13" s="290" customFormat="1" ht="18">
      <c r="A169" s="603">
        <v>162</v>
      </c>
      <c r="B169" s="289"/>
      <c r="C169" s="135"/>
      <c r="D169" s="175" t="s">
        <v>94</v>
      </c>
      <c r="E169" s="29">
        <f aca="true" t="shared" si="39" ref="E169:K169">SUM(E167:E168)</f>
        <v>0</v>
      </c>
      <c r="F169" s="29">
        <f t="shared" si="39"/>
        <v>0</v>
      </c>
      <c r="G169" s="29">
        <f t="shared" si="39"/>
        <v>0</v>
      </c>
      <c r="H169" s="29">
        <f t="shared" si="39"/>
        <v>240</v>
      </c>
      <c r="I169" s="29">
        <f t="shared" si="39"/>
        <v>0</v>
      </c>
      <c r="J169" s="29">
        <f t="shared" si="39"/>
        <v>0</v>
      </c>
      <c r="K169" s="29">
        <f t="shared" si="39"/>
        <v>0</v>
      </c>
      <c r="L169" s="415">
        <f>SUM(E169:K169)</f>
        <v>240</v>
      </c>
      <c r="M169" s="290">
        <f>SUM(L169,L165,L161,L157,L153,L149,L145,L141)</f>
        <v>73788</v>
      </c>
    </row>
    <row r="170" spans="1:12" s="285" customFormat="1" ht="34.5" customHeight="1">
      <c r="A170" s="603">
        <v>163</v>
      </c>
      <c r="B170" s="283"/>
      <c r="C170" s="63">
        <v>42</v>
      </c>
      <c r="D170" s="173" t="s">
        <v>6</v>
      </c>
      <c r="E170" s="33"/>
      <c r="F170" s="33"/>
      <c r="G170" s="33"/>
      <c r="H170" s="33"/>
      <c r="I170" s="33"/>
      <c r="J170" s="33"/>
      <c r="K170" s="33"/>
      <c r="L170" s="413"/>
    </row>
    <row r="171" spans="1:12" s="285" customFormat="1" ht="18">
      <c r="A171" s="603">
        <v>164</v>
      </c>
      <c r="B171" s="283"/>
      <c r="C171" s="63"/>
      <c r="D171" s="18" t="s">
        <v>94</v>
      </c>
      <c r="E171" s="33"/>
      <c r="F171" s="33"/>
      <c r="G171" s="33"/>
      <c r="H171" s="33">
        <v>60000</v>
      </c>
      <c r="I171" s="33"/>
      <c r="J171" s="33"/>
      <c r="K171" s="33"/>
      <c r="L171" s="413">
        <f>SUM(E171:K171)</f>
        <v>60000</v>
      </c>
    </row>
    <row r="172" spans="1:12" s="288" customFormat="1" ht="19.5">
      <c r="A172" s="603">
        <v>165</v>
      </c>
      <c r="B172" s="286"/>
      <c r="C172" s="136"/>
      <c r="D172" s="287" t="s">
        <v>46</v>
      </c>
      <c r="E172" s="141"/>
      <c r="F172" s="141"/>
      <c r="G172" s="141"/>
      <c r="H172" s="141"/>
      <c r="I172" s="141"/>
      <c r="J172" s="141"/>
      <c r="K172" s="141"/>
      <c r="L172" s="414">
        <f>SUM(E172:K172)</f>
        <v>0</v>
      </c>
    </row>
    <row r="173" spans="1:12" s="290" customFormat="1" ht="18">
      <c r="A173" s="603">
        <v>166</v>
      </c>
      <c r="B173" s="289"/>
      <c r="C173" s="135"/>
      <c r="D173" s="175" t="s">
        <v>94</v>
      </c>
      <c r="E173" s="29">
        <f aca="true" t="shared" si="40" ref="E173:K173">SUM(E171:E172)</f>
        <v>0</v>
      </c>
      <c r="F173" s="29">
        <f t="shared" si="40"/>
        <v>0</v>
      </c>
      <c r="G173" s="29">
        <f t="shared" si="40"/>
        <v>0</v>
      </c>
      <c r="H173" s="29">
        <f t="shared" si="40"/>
        <v>60000</v>
      </c>
      <c r="I173" s="29">
        <f t="shared" si="40"/>
        <v>0</v>
      </c>
      <c r="J173" s="29">
        <f t="shared" si="40"/>
        <v>0</v>
      </c>
      <c r="K173" s="29">
        <f t="shared" si="40"/>
        <v>0</v>
      </c>
      <c r="L173" s="415">
        <f>SUM(E173:K173)</f>
        <v>60000</v>
      </c>
    </row>
    <row r="174" spans="1:12" s="285" customFormat="1" ht="34.5" customHeight="1">
      <c r="A174" s="603">
        <v>167</v>
      </c>
      <c r="B174" s="283"/>
      <c r="C174" s="63">
        <v>43</v>
      </c>
      <c r="D174" s="173" t="s">
        <v>816</v>
      </c>
      <c r="E174" s="33"/>
      <c r="F174" s="33"/>
      <c r="G174" s="33"/>
      <c r="H174" s="33"/>
      <c r="I174" s="33"/>
      <c r="J174" s="33"/>
      <c r="K174" s="33"/>
      <c r="L174" s="413"/>
    </row>
    <row r="175" spans="1:12" s="285" customFormat="1" ht="18">
      <c r="A175" s="603">
        <v>168</v>
      </c>
      <c r="B175" s="283"/>
      <c r="C175" s="63"/>
      <c r="D175" s="18" t="s">
        <v>94</v>
      </c>
      <c r="E175" s="33"/>
      <c r="F175" s="33"/>
      <c r="G175" s="33"/>
      <c r="H175" s="33">
        <v>104000</v>
      </c>
      <c r="I175" s="33"/>
      <c r="J175" s="33"/>
      <c r="K175" s="33"/>
      <c r="L175" s="413">
        <f>SUM(E175:K175)</f>
        <v>104000</v>
      </c>
    </row>
    <row r="176" spans="1:12" s="288" customFormat="1" ht="19.5">
      <c r="A176" s="603">
        <v>169</v>
      </c>
      <c r="B176" s="286"/>
      <c r="C176" s="136"/>
      <c r="D176" s="287" t="s">
        <v>46</v>
      </c>
      <c r="E176" s="141"/>
      <c r="F176" s="141"/>
      <c r="G176" s="141"/>
      <c r="H176" s="141"/>
      <c r="I176" s="141"/>
      <c r="J176" s="141"/>
      <c r="K176" s="141"/>
      <c r="L176" s="414">
        <f>SUM(E176:K176)</f>
        <v>0</v>
      </c>
    </row>
    <row r="177" spans="1:12" s="290" customFormat="1" ht="18">
      <c r="A177" s="603">
        <v>170</v>
      </c>
      <c r="B177" s="289"/>
      <c r="C177" s="135"/>
      <c r="D177" s="175" t="s">
        <v>94</v>
      </c>
      <c r="E177" s="29">
        <f aca="true" t="shared" si="41" ref="E177:K177">SUM(E175:E176)</f>
        <v>0</v>
      </c>
      <c r="F177" s="29">
        <f t="shared" si="41"/>
        <v>0</v>
      </c>
      <c r="G177" s="29">
        <f t="shared" si="41"/>
        <v>0</v>
      </c>
      <c r="H177" s="29">
        <f t="shared" si="41"/>
        <v>104000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415">
        <f>SUM(E177:K177)</f>
        <v>104000</v>
      </c>
    </row>
    <row r="178" spans="1:12" s="285" customFormat="1" ht="30" customHeight="1">
      <c r="A178" s="603">
        <v>171</v>
      </c>
      <c r="B178" s="283"/>
      <c r="C178" s="63">
        <v>44</v>
      </c>
      <c r="D178" s="173" t="s">
        <v>125</v>
      </c>
      <c r="E178" s="33"/>
      <c r="F178" s="33"/>
      <c r="G178" s="33"/>
      <c r="H178" s="33"/>
      <c r="I178" s="33"/>
      <c r="J178" s="33"/>
      <c r="K178" s="33"/>
      <c r="L178" s="413"/>
    </row>
    <row r="179" spans="1:12" s="285" customFormat="1" ht="18">
      <c r="A179" s="603">
        <v>172</v>
      </c>
      <c r="B179" s="283"/>
      <c r="C179" s="63"/>
      <c r="D179" s="18" t="s">
        <v>94</v>
      </c>
      <c r="E179" s="33"/>
      <c r="F179" s="33"/>
      <c r="G179" s="33">
        <v>3000</v>
      </c>
      <c r="H179" s="33"/>
      <c r="I179" s="33"/>
      <c r="J179" s="33"/>
      <c r="K179" s="33"/>
      <c r="L179" s="413">
        <f>SUM(E179:K179)</f>
        <v>3000</v>
      </c>
    </row>
    <row r="180" spans="1:12" s="288" customFormat="1" ht="19.5">
      <c r="A180" s="603">
        <v>173</v>
      </c>
      <c r="B180" s="286"/>
      <c r="C180" s="136"/>
      <c r="D180" s="287" t="s">
        <v>46</v>
      </c>
      <c r="E180" s="141"/>
      <c r="F180" s="141"/>
      <c r="G180" s="141"/>
      <c r="H180" s="141"/>
      <c r="I180" s="141"/>
      <c r="J180" s="141"/>
      <c r="K180" s="141"/>
      <c r="L180" s="414">
        <f>SUM(E180:K180)</f>
        <v>0</v>
      </c>
    </row>
    <row r="181" spans="1:12" s="290" customFormat="1" ht="18">
      <c r="A181" s="603">
        <v>174</v>
      </c>
      <c r="B181" s="289"/>
      <c r="C181" s="135"/>
      <c r="D181" s="175" t="s">
        <v>94</v>
      </c>
      <c r="E181" s="29">
        <f aca="true" t="shared" si="42" ref="E181:K181">SUM(E179:E180)</f>
        <v>0</v>
      </c>
      <c r="F181" s="29">
        <f t="shared" si="42"/>
        <v>0</v>
      </c>
      <c r="G181" s="29">
        <f t="shared" si="42"/>
        <v>3000</v>
      </c>
      <c r="H181" s="29">
        <f t="shared" si="42"/>
        <v>0</v>
      </c>
      <c r="I181" s="29">
        <f t="shared" si="42"/>
        <v>0</v>
      </c>
      <c r="J181" s="29">
        <f t="shared" si="42"/>
        <v>0</v>
      </c>
      <c r="K181" s="29">
        <f t="shared" si="42"/>
        <v>0</v>
      </c>
      <c r="L181" s="415">
        <f>SUM(E181:K181)</f>
        <v>3000</v>
      </c>
    </row>
    <row r="182" spans="1:12" s="285" customFormat="1" ht="30" customHeight="1">
      <c r="A182" s="603">
        <v>175</v>
      </c>
      <c r="B182" s="283"/>
      <c r="C182" s="63">
        <v>45</v>
      </c>
      <c r="D182" s="173" t="s">
        <v>861</v>
      </c>
      <c r="E182" s="33"/>
      <c r="F182" s="33"/>
      <c r="G182" s="33"/>
      <c r="H182" s="33"/>
      <c r="I182" s="33"/>
      <c r="J182" s="33"/>
      <c r="K182" s="33"/>
      <c r="L182" s="413"/>
    </row>
    <row r="183" spans="1:12" s="285" customFormat="1" ht="18">
      <c r="A183" s="603">
        <v>176</v>
      </c>
      <c r="B183" s="283"/>
      <c r="C183" s="63"/>
      <c r="D183" s="18" t="s">
        <v>94</v>
      </c>
      <c r="E183" s="33">
        <v>1714</v>
      </c>
      <c r="F183" s="33">
        <v>463</v>
      </c>
      <c r="G183" s="33">
        <v>2150</v>
      </c>
      <c r="H183" s="33"/>
      <c r="I183" s="33"/>
      <c r="J183" s="33"/>
      <c r="K183" s="33"/>
      <c r="L183" s="413">
        <f>SUM(E183:K183)</f>
        <v>4327</v>
      </c>
    </row>
    <row r="184" spans="1:12" s="288" customFormat="1" ht="19.5">
      <c r="A184" s="603">
        <v>177</v>
      </c>
      <c r="B184" s="286"/>
      <c r="C184" s="136"/>
      <c r="D184" s="287" t="s">
        <v>95</v>
      </c>
      <c r="E184" s="141"/>
      <c r="F184" s="141"/>
      <c r="G184" s="141"/>
      <c r="H184" s="141"/>
      <c r="I184" s="141"/>
      <c r="J184" s="141"/>
      <c r="K184" s="141"/>
      <c r="L184" s="414">
        <f>SUM(E184:K184)</f>
        <v>0</v>
      </c>
    </row>
    <row r="185" spans="1:12" s="290" customFormat="1" ht="18">
      <c r="A185" s="603">
        <v>178</v>
      </c>
      <c r="B185" s="289"/>
      <c r="C185" s="135"/>
      <c r="D185" s="175" t="s">
        <v>94</v>
      </c>
      <c r="E185" s="29">
        <f aca="true" t="shared" si="43" ref="E185:K185">SUM(E183:E184)</f>
        <v>1714</v>
      </c>
      <c r="F185" s="29">
        <f t="shared" si="43"/>
        <v>463</v>
      </c>
      <c r="G185" s="29">
        <f t="shared" si="43"/>
        <v>2150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415">
        <f>SUM(E185:K185)</f>
        <v>4327</v>
      </c>
    </row>
    <row r="186" spans="1:12" s="285" customFormat="1" ht="30" customHeight="1">
      <c r="A186" s="603">
        <v>179</v>
      </c>
      <c r="B186" s="283"/>
      <c r="C186" s="63">
        <v>46</v>
      </c>
      <c r="D186" s="173" t="s">
        <v>862</v>
      </c>
      <c r="E186" s="33"/>
      <c r="F186" s="33"/>
      <c r="G186" s="33"/>
      <c r="H186" s="33"/>
      <c r="I186" s="33"/>
      <c r="J186" s="33"/>
      <c r="K186" s="33"/>
      <c r="L186" s="413"/>
    </row>
    <row r="187" spans="1:12" s="285" customFormat="1" ht="18">
      <c r="A187" s="603">
        <v>180</v>
      </c>
      <c r="B187" s="283"/>
      <c r="C187" s="63"/>
      <c r="D187" s="18" t="s">
        <v>94</v>
      </c>
      <c r="E187" s="33">
        <v>3543</v>
      </c>
      <c r="F187" s="33">
        <v>957</v>
      </c>
      <c r="G187" s="33">
        <v>24214</v>
      </c>
      <c r="H187" s="33"/>
      <c r="I187" s="33"/>
      <c r="J187" s="33">
        <v>6539</v>
      </c>
      <c r="K187" s="33"/>
      <c r="L187" s="413">
        <f>SUM(E187:K187)</f>
        <v>35253</v>
      </c>
    </row>
    <row r="188" spans="1:12" s="288" customFormat="1" ht="19.5">
      <c r="A188" s="603">
        <v>181</v>
      </c>
      <c r="B188" s="286"/>
      <c r="C188" s="600"/>
      <c r="D188" s="287" t="s">
        <v>560</v>
      </c>
      <c r="E188" s="141">
        <v>-250</v>
      </c>
      <c r="F188" s="141"/>
      <c r="G188" s="141"/>
      <c r="H188" s="141"/>
      <c r="I188" s="141"/>
      <c r="J188" s="141">
        <v>250</v>
      </c>
      <c r="K188" s="141"/>
      <c r="L188" s="414">
        <f>SUM(E188:K188)</f>
        <v>0</v>
      </c>
    </row>
    <row r="189" spans="1:12" s="290" customFormat="1" ht="18">
      <c r="A189" s="603">
        <v>182</v>
      </c>
      <c r="B189" s="289"/>
      <c r="C189" s="135"/>
      <c r="D189" s="175" t="s">
        <v>94</v>
      </c>
      <c r="E189" s="29">
        <f aca="true" t="shared" si="44" ref="E189:L189">SUM(E187:E188)</f>
        <v>3293</v>
      </c>
      <c r="F189" s="29">
        <f t="shared" si="44"/>
        <v>957</v>
      </c>
      <c r="G189" s="29">
        <f t="shared" si="44"/>
        <v>24214</v>
      </c>
      <c r="H189" s="29">
        <f t="shared" si="44"/>
        <v>0</v>
      </c>
      <c r="I189" s="29">
        <f t="shared" si="44"/>
        <v>0</v>
      </c>
      <c r="J189" s="29">
        <f t="shared" si="44"/>
        <v>6789</v>
      </c>
      <c r="K189" s="29">
        <f t="shared" si="44"/>
        <v>0</v>
      </c>
      <c r="L189" s="415">
        <f t="shared" si="44"/>
        <v>35253</v>
      </c>
    </row>
    <row r="190" spans="1:12" s="285" customFormat="1" ht="30" customHeight="1">
      <c r="A190" s="603">
        <v>183</v>
      </c>
      <c r="B190" s="283"/>
      <c r="C190" s="63">
        <v>47</v>
      </c>
      <c r="D190" s="173" t="s">
        <v>126</v>
      </c>
      <c r="E190" s="33"/>
      <c r="F190" s="33"/>
      <c r="G190" s="33"/>
      <c r="H190" s="33"/>
      <c r="I190" s="33"/>
      <c r="J190" s="33"/>
      <c r="K190" s="33"/>
      <c r="L190" s="413"/>
    </row>
    <row r="191" spans="1:12" s="285" customFormat="1" ht="18">
      <c r="A191" s="603">
        <v>184</v>
      </c>
      <c r="B191" s="283"/>
      <c r="C191" s="63"/>
      <c r="D191" s="18" t="s">
        <v>94</v>
      </c>
      <c r="E191" s="33"/>
      <c r="F191" s="33"/>
      <c r="G191" s="33">
        <v>0</v>
      </c>
      <c r="H191" s="33">
        <v>41814</v>
      </c>
      <c r="I191" s="33"/>
      <c r="J191" s="33">
        <v>130</v>
      </c>
      <c r="K191" s="33"/>
      <c r="L191" s="413">
        <f>SUM(E191:K191)</f>
        <v>41944</v>
      </c>
    </row>
    <row r="192" spans="1:12" s="288" customFormat="1" ht="19.5">
      <c r="A192" s="603">
        <v>185</v>
      </c>
      <c r="B192" s="286"/>
      <c r="C192" s="136"/>
      <c r="D192" s="287" t="s">
        <v>95</v>
      </c>
      <c r="E192" s="141"/>
      <c r="F192" s="141"/>
      <c r="G192" s="141"/>
      <c r="H192" s="141"/>
      <c r="I192" s="141"/>
      <c r="J192" s="141"/>
      <c r="K192" s="141"/>
      <c r="L192" s="414">
        <f>SUM(E192:K192)</f>
        <v>0</v>
      </c>
    </row>
    <row r="193" spans="1:12" s="290" customFormat="1" ht="18">
      <c r="A193" s="603">
        <v>186</v>
      </c>
      <c r="B193" s="289"/>
      <c r="C193" s="135"/>
      <c r="D193" s="175" t="s">
        <v>94</v>
      </c>
      <c r="E193" s="29">
        <f aca="true" t="shared" si="45" ref="E193:K193">SUM(E191:E192)</f>
        <v>0</v>
      </c>
      <c r="F193" s="29">
        <f t="shared" si="45"/>
        <v>0</v>
      </c>
      <c r="G193" s="29">
        <f t="shared" si="45"/>
        <v>0</v>
      </c>
      <c r="H193" s="29">
        <f t="shared" si="45"/>
        <v>41814</v>
      </c>
      <c r="I193" s="29">
        <f t="shared" si="45"/>
        <v>0</v>
      </c>
      <c r="J193" s="29">
        <f t="shared" si="45"/>
        <v>130</v>
      </c>
      <c r="K193" s="29">
        <f t="shared" si="45"/>
        <v>0</v>
      </c>
      <c r="L193" s="415">
        <f>SUM(E193:K193)</f>
        <v>41944</v>
      </c>
    </row>
    <row r="194" spans="1:12" s="285" customFormat="1" ht="30" customHeight="1">
      <c r="A194" s="603">
        <v>187</v>
      </c>
      <c r="B194" s="283"/>
      <c r="C194" s="63">
        <v>48</v>
      </c>
      <c r="D194" s="173" t="s">
        <v>47</v>
      </c>
      <c r="E194" s="33"/>
      <c r="F194" s="33"/>
      <c r="G194" s="33"/>
      <c r="H194" s="33"/>
      <c r="I194" s="33"/>
      <c r="J194" s="33"/>
      <c r="K194" s="33"/>
      <c r="L194" s="413"/>
    </row>
    <row r="195" spans="1:12" s="285" customFormat="1" ht="18">
      <c r="A195" s="603">
        <v>188</v>
      </c>
      <c r="B195" s="283"/>
      <c r="C195" s="63"/>
      <c r="D195" s="18" t="s">
        <v>94</v>
      </c>
      <c r="E195" s="33"/>
      <c r="F195" s="33"/>
      <c r="G195" s="33"/>
      <c r="H195" s="33"/>
      <c r="I195" s="33">
        <v>640</v>
      </c>
      <c r="J195" s="33"/>
      <c r="K195" s="33"/>
      <c r="L195" s="413">
        <f>SUM(E195:K195)</f>
        <v>640</v>
      </c>
    </row>
    <row r="196" spans="1:12" s="288" customFormat="1" ht="19.5">
      <c r="A196" s="603">
        <v>189</v>
      </c>
      <c r="B196" s="286"/>
      <c r="C196" s="136"/>
      <c r="D196" s="287" t="s">
        <v>95</v>
      </c>
      <c r="E196" s="141"/>
      <c r="F196" s="141"/>
      <c r="G196" s="141"/>
      <c r="H196" s="141"/>
      <c r="I196" s="141"/>
      <c r="J196" s="141"/>
      <c r="K196" s="141"/>
      <c r="L196" s="414">
        <f>SUM(E196:K196)</f>
        <v>0</v>
      </c>
    </row>
    <row r="197" spans="1:12" s="290" customFormat="1" ht="18">
      <c r="A197" s="603">
        <v>190</v>
      </c>
      <c r="B197" s="289"/>
      <c r="C197" s="135"/>
      <c r="D197" s="175" t="s">
        <v>94</v>
      </c>
      <c r="E197" s="29">
        <f aca="true" t="shared" si="46" ref="E197:K197">SUM(E195:E196)</f>
        <v>0</v>
      </c>
      <c r="F197" s="29">
        <f t="shared" si="46"/>
        <v>0</v>
      </c>
      <c r="G197" s="29">
        <f t="shared" si="46"/>
        <v>0</v>
      </c>
      <c r="H197" s="29">
        <f t="shared" si="46"/>
        <v>0</v>
      </c>
      <c r="I197" s="29">
        <f t="shared" si="46"/>
        <v>640</v>
      </c>
      <c r="J197" s="29">
        <f t="shared" si="46"/>
        <v>0</v>
      </c>
      <c r="K197" s="29">
        <f t="shared" si="46"/>
        <v>0</v>
      </c>
      <c r="L197" s="415">
        <f>SUM(E197:K197)</f>
        <v>640</v>
      </c>
    </row>
    <row r="198" spans="1:12" s="285" customFormat="1" ht="30" customHeight="1">
      <c r="A198" s="603">
        <v>191</v>
      </c>
      <c r="B198" s="283"/>
      <c r="C198" s="63">
        <v>49</v>
      </c>
      <c r="D198" s="173" t="s">
        <v>863</v>
      </c>
      <c r="E198" s="33"/>
      <c r="F198" s="33"/>
      <c r="G198" s="33"/>
      <c r="H198" s="33"/>
      <c r="I198" s="33"/>
      <c r="J198" s="33"/>
      <c r="K198" s="33"/>
      <c r="L198" s="413"/>
    </row>
    <row r="199" spans="1:13" s="285" customFormat="1" ht="18">
      <c r="A199" s="603">
        <v>192</v>
      </c>
      <c r="B199" s="283"/>
      <c r="C199" s="63"/>
      <c r="D199" s="18" t="s">
        <v>94</v>
      </c>
      <c r="E199" s="33"/>
      <c r="F199" s="33"/>
      <c r="G199" s="33">
        <v>6493</v>
      </c>
      <c r="H199" s="33"/>
      <c r="I199" s="33"/>
      <c r="J199" s="33"/>
      <c r="K199" s="33"/>
      <c r="L199" s="413">
        <f>SUM(E199:K199)</f>
        <v>6493</v>
      </c>
      <c r="M199" s="285">
        <f>SUM(L199,L195,L191,L187,L183,L179,L175,L171)</f>
        <v>255657</v>
      </c>
    </row>
    <row r="200" spans="1:13" s="288" customFormat="1" ht="19.5">
      <c r="A200" s="603">
        <v>193</v>
      </c>
      <c r="B200" s="286"/>
      <c r="C200" s="136"/>
      <c r="D200" s="287" t="s">
        <v>95</v>
      </c>
      <c r="E200" s="141"/>
      <c r="F200" s="141"/>
      <c r="G200" s="141"/>
      <c r="H200" s="141"/>
      <c r="I200" s="141"/>
      <c r="J200" s="141"/>
      <c r="K200" s="141"/>
      <c r="L200" s="414">
        <f>SUM(E200:K200)</f>
        <v>0</v>
      </c>
      <c r="M200" s="288">
        <f>SUM(L200,L196,L192,L188,L184,L180,L176,L172)</f>
        <v>0</v>
      </c>
    </row>
    <row r="201" spans="1:13" s="290" customFormat="1" ht="18">
      <c r="A201" s="603">
        <v>194</v>
      </c>
      <c r="B201" s="289"/>
      <c r="C201" s="135"/>
      <c r="D201" s="175" t="s">
        <v>94</v>
      </c>
      <c r="E201" s="29">
        <f aca="true" t="shared" si="47" ref="E201:K201">SUM(E199:E200)</f>
        <v>0</v>
      </c>
      <c r="F201" s="29">
        <f t="shared" si="47"/>
        <v>0</v>
      </c>
      <c r="G201" s="29">
        <f t="shared" si="47"/>
        <v>6493</v>
      </c>
      <c r="H201" s="29">
        <f t="shared" si="47"/>
        <v>0</v>
      </c>
      <c r="I201" s="29">
        <f t="shared" si="47"/>
        <v>0</v>
      </c>
      <c r="J201" s="29">
        <f t="shared" si="47"/>
        <v>0</v>
      </c>
      <c r="K201" s="29">
        <f t="shared" si="47"/>
        <v>0</v>
      </c>
      <c r="L201" s="415">
        <f>SUM(E201:K201)</f>
        <v>6493</v>
      </c>
      <c r="M201" s="290">
        <f>SUM(L201,L197,L193,L189,L185,L181,L177,L173)</f>
        <v>255657</v>
      </c>
    </row>
    <row r="202" spans="1:12" s="285" customFormat="1" ht="30" customHeight="1">
      <c r="A202" s="603">
        <v>195</v>
      </c>
      <c r="B202" s="283"/>
      <c r="C202" s="63">
        <v>50</v>
      </c>
      <c r="D202" s="173" t="s">
        <v>981</v>
      </c>
      <c r="E202" s="33"/>
      <c r="F202" s="33"/>
      <c r="G202" s="33"/>
      <c r="H202" s="33"/>
      <c r="I202" s="33"/>
      <c r="J202" s="33"/>
      <c r="K202" s="33"/>
      <c r="L202" s="413"/>
    </row>
    <row r="203" spans="1:12" s="285" customFormat="1" ht="18">
      <c r="A203" s="603">
        <v>196</v>
      </c>
      <c r="B203" s="283"/>
      <c r="C203" s="63"/>
      <c r="D203" s="18" t="s">
        <v>94</v>
      </c>
      <c r="E203" s="33">
        <v>600</v>
      </c>
      <c r="F203" s="33">
        <v>162</v>
      </c>
      <c r="G203" s="33">
        <v>48818</v>
      </c>
      <c r="H203" s="33">
        <v>141200</v>
      </c>
      <c r="I203" s="33"/>
      <c r="J203" s="33"/>
      <c r="K203" s="33"/>
      <c r="L203" s="413">
        <f>SUM(E203:K203)</f>
        <v>190780</v>
      </c>
    </row>
    <row r="204" spans="1:12" s="288" customFormat="1" ht="19.5">
      <c r="A204" s="603">
        <v>197</v>
      </c>
      <c r="B204" s="286"/>
      <c r="C204" s="136"/>
      <c r="D204" s="287" t="s">
        <v>921</v>
      </c>
      <c r="E204" s="141">
        <v>-280</v>
      </c>
      <c r="F204" s="141"/>
      <c r="G204" s="141">
        <v>280</v>
      </c>
      <c r="H204" s="141"/>
      <c r="I204" s="141"/>
      <c r="J204" s="141"/>
      <c r="K204" s="141"/>
      <c r="L204" s="414">
        <f>SUM(E204:K204)</f>
        <v>0</v>
      </c>
    </row>
    <row r="205" spans="1:12" s="290" customFormat="1" ht="18">
      <c r="A205" s="603">
        <v>198</v>
      </c>
      <c r="B205" s="289"/>
      <c r="C205" s="135"/>
      <c r="D205" s="175" t="s">
        <v>94</v>
      </c>
      <c r="E205" s="29">
        <f aca="true" t="shared" si="48" ref="E205:K205">SUM(E203:E204)</f>
        <v>320</v>
      </c>
      <c r="F205" s="29">
        <f t="shared" si="48"/>
        <v>162</v>
      </c>
      <c r="G205" s="29">
        <f t="shared" si="48"/>
        <v>49098</v>
      </c>
      <c r="H205" s="29">
        <f t="shared" si="48"/>
        <v>141200</v>
      </c>
      <c r="I205" s="29">
        <f t="shared" si="48"/>
        <v>0</v>
      </c>
      <c r="J205" s="29">
        <f t="shared" si="48"/>
        <v>0</v>
      </c>
      <c r="K205" s="29">
        <f t="shared" si="48"/>
        <v>0</v>
      </c>
      <c r="L205" s="415">
        <f>SUM(E205:K205)</f>
        <v>190780</v>
      </c>
    </row>
    <row r="206" spans="1:12" s="285" customFormat="1" ht="30" customHeight="1">
      <c r="A206" s="603">
        <v>199</v>
      </c>
      <c r="B206" s="283"/>
      <c r="C206" s="63">
        <v>51</v>
      </c>
      <c r="D206" s="173" t="s">
        <v>972</v>
      </c>
      <c r="E206" s="33"/>
      <c r="F206" s="33"/>
      <c r="G206" s="33"/>
      <c r="H206" s="33"/>
      <c r="I206" s="33"/>
      <c r="J206" s="33"/>
      <c r="K206" s="33"/>
      <c r="L206" s="413"/>
    </row>
    <row r="207" spans="1:12" s="285" customFormat="1" ht="18">
      <c r="A207" s="603">
        <v>200</v>
      </c>
      <c r="B207" s="283"/>
      <c r="C207" s="63"/>
      <c r="D207" s="18" t="s">
        <v>94</v>
      </c>
      <c r="E207" s="33"/>
      <c r="F207" s="33"/>
      <c r="G207" s="33">
        <v>13100</v>
      </c>
      <c r="H207" s="33">
        <v>500</v>
      </c>
      <c r="I207" s="33"/>
      <c r="J207" s="33"/>
      <c r="K207" s="33"/>
      <c r="L207" s="413">
        <f>SUM(E207:K207)</f>
        <v>13600</v>
      </c>
    </row>
    <row r="208" spans="1:12" s="288" customFormat="1" ht="19.5">
      <c r="A208" s="603">
        <v>201</v>
      </c>
      <c r="B208" s="286"/>
      <c r="C208" s="136"/>
      <c r="D208" s="287" t="s">
        <v>95</v>
      </c>
      <c r="E208" s="141"/>
      <c r="F208" s="141"/>
      <c r="G208" s="141"/>
      <c r="H208" s="141"/>
      <c r="I208" s="141"/>
      <c r="J208" s="141"/>
      <c r="K208" s="141"/>
      <c r="L208" s="414">
        <f>SUM(E208:K208)</f>
        <v>0</v>
      </c>
    </row>
    <row r="209" spans="1:12" s="290" customFormat="1" ht="18">
      <c r="A209" s="603">
        <v>202</v>
      </c>
      <c r="B209" s="289"/>
      <c r="C209" s="135"/>
      <c r="D209" s="175" t="s">
        <v>94</v>
      </c>
      <c r="E209" s="29">
        <f aca="true" t="shared" si="49" ref="E209:K209">SUM(E207:E208)</f>
        <v>0</v>
      </c>
      <c r="F209" s="29">
        <f t="shared" si="49"/>
        <v>0</v>
      </c>
      <c r="G209" s="29">
        <f t="shared" si="49"/>
        <v>13100</v>
      </c>
      <c r="H209" s="29">
        <f t="shared" si="49"/>
        <v>500</v>
      </c>
      <c r="I209" s="29">
        <f t="shared" si="49"/>
        <v>0</v>
      </c>
      <c r="J209" s="29">
        <f t="shared" si="49"/>
        <v>0</v>
      </c>
      <c r="K209" s="29">
        <f t="shared" si="49"/>
        <v>0</v>
      </c>
      <c r="L209" s="415">
        <f>SUM(E209:K209)</f>
        <v>13600</v>
      </c>
    </row>
    <row r="210" spans="1:12" s="285" customFormat="1" ht="30" customHeight="1">
      <c r="A210" s="603">
        <v>203</v>
      </c>
      <c r="B210" s="283"/>
      <c r="C210" s="63">
        <v>52</v>
      </c>
      <c r="D210" s="173" t="s">
        <v>988</v>
      </c>
      <c r="E210" s="33"/>
      <c r="F210" s="33"/>
      <c r="G210" s="33"/>
      <c r="H210" s="33"/>
      <c r="I210" s="33"/>
      <c r="J210" s="33"/>
      <c r="K210" s="33"/>
      <c r="L210" s="413"/>
    </row>
    <row r="211" spans="1:12" s="285" customFormat="1" ht="18">
      <c r="A211" s="603">
        <v>204</v>
      </c>
      <c r="B211" s="283"/>
      <c r="C211" s="63"/>
      <c r="D211" s="18" t="s">
        <v>94</v>
      </c>
      <c r="E211" s="33">
        <v>730</v>
      </c>
      <c r="F211" s="33">
        <v>272</v>
      </c>
      <c r="G211" s="33">
        <v>7748</v>
      </c>
      <c r="H211" s="33"/>
      <c r="I211" s="33"/>
      <c r="J211" s="33"/>
      <c r="K211" s="33"/>
      <c r="L211" s="413">
        <f>SUM(E211:K211)</f>
        <v>8750</v>
      </c>
    </row>
    <row r="212" spans="1:12" s="288" customFormat="1" ht="19.5">
      <c r="A212" s="603">
        <v>205</v>
      </c>
      <c r="B212" s="286"/>
      <c r="C212" s="136"/>
      <c r="D212" s="287" t="s">
        <v>95</v>
      </c>
      <c r="E212" s="141"/>
      <c r="F212" s="141"/>
      <c r="G212" s="141"/>
      <c r="H212" s="141"/>
      <c r="I212" s="141"/>
      <c r="J212" s="141"/>
      <c r="K212" s="141"/>
      <c r="L212" s="414">
        <f>SUM(E212:K212)</f>
        <v>0</v>
      </c>
    </row>
    <row r="213" spans="1:12" s="290" customFormat="1" ht="18">
      <c r="A213" s="603">
        <v>206</v>
      </c>
      <c r="B213" s="289"/>
      <c r="C213" s="135"/>
      <c r="D213" s="175" t="s">
        <v>94</v>
      </c>
      <c r="E213" s="29">
        <f aca="true" t="shared" si="50" ref="E213:K213">SUM(E211:E212)</f>
        <v>730</v>
      </c>
      <c r="F213" s="29">
        <f t="shared" si="50"/>
        <v>272</v>
      </c>
      <c r="G213" s="29">
        <f t="shared" si="50"/>
        <v>7748</v>
      </c>
      <c r="H213" s="29">
        <f t="shared" si="50"/>
        <v>0</v>
      </c>
      <c r="I213" s="29">
        <f t="shared" si="50"/>
        <v>0</v>
      </c>
      <c r="J213" s="29">
        <f t="shared" si="50"/>
        <v>0</v>
      </c>
      <c r="K213" s="29">
        <f t="shared" si="50"/>
        <v>0</v>
      </c>
      <c r="L213" s="415">
        <f>SUM(E213:K213)</f>
        <v>8750</v>
      </c>
    </row>
    <row r="214" spans="1:12" s="285" customFormat="1" ht="30" customHeight="1">
      <c r="A214" s="603">
        <v>207</v>
      </c>
      <c r="B214" s="283"/>
      <c r="C214" s="63">
        <v>53</v>
      </c>
      <c r="D214" s="173" t="s">
        <v>1</v>
      </c>
      <c r="E214" s="33"/>
      <c r="F214" s="33"/>
      <c r="G214" s="33"/>
      <c r="H214" s="33"/>
      <c r="I214" s="33"/>
      <c r="J214" s="33"/>
      <c r="K214" s="33"/>
      <c r="L214" s="413"/>
    </row>
    <row r="215" spans="1:12" s="285" customFormat="1" ht="18">
      <c r="A215" s="603">
        <v>208</v>
      </c>
      <c r="B215" s="283"/>
      <c r="C215" s="63"/>
      <c r="D215" s="18" t="s">
        <v>94</v>
      </c>
      <c r="E215" s="33"/>
      <c r="F215" s="33"/>
      <c r="G215" s="33">
        <v>2300</v>
      </c>
      <c r="H215" s="33"/>
      <c r="I215" s="33"/>
      <c r="J215" s="33"/>
      <c r="K215" s="33"/>
      <c r="L215" s="413">
        <f>SUM(E215:K215)</f>
        <v>2300</v>
      </c>
    </row>
    <row r="216" spans="1:12" s="288" customFormat="1" ht="19.5">
      <c r="A216" s="603">
        <v>209</v>
      </c>
      <c r="B216" s="286"/>
      <c r="C216" s="136"/>
      <c r="D216" s="287" t="s">
        <v>95</v>
      </c>
      <c r="E216" s="141"/>
      <c r="F216" s="141"/>
      <c r="G216" s="141"/>
      <c r="H216" s="141"/>
      <c r="I216" s="141"/>
      <c r="J216" s="141"/>
      <c r="K216" s="141"/>
      <c r="L216" s="414">
        <f>SUM(E216:K216)</f>
        <v>0</v>
      </c>
    </row>
    <row r="217" spans="1:12" s="290" customFormat="1" ht="18">
      <c r="A217" s="603">
        <v>210</v>
      </c>
      <c r="B217" s="289"/>
      <c r="C217" s="135"/>
      <c r="D217" s="175" t="s">
        <v>94</v>
      </c>
      <c r="E217" s="29">
        <f aca="true" t="shared" si="51" ref="E217:K217">SUM(E215:E216)</f>
        <v>0</v>
      </c>
      <c r="F217" s="29">
        <f t="shared" si="51"/>
        <v>0</v>
      </c>
      <c r="G217" s="29">
        <f t="shared" si="51"/>
        <v>2300</v>
      </c>
      <c r="H217" s="29">
        <f t="shared" si="51"/>
        <v>0</v>
      </c>
      <c r="I217" s="29">
        <f t="shared" si="51"/>
        <v>0</v>
      </c>
      <c r="J217" s="29">
        <f t="shared" si="51"/>
        <v>0</v>
      </c>
      <c r="K217" s="29">
        <f t="shared" si="51"/>
        <v>0</v>
      </c>
      <c r="L217" s="415">
        <f>SUM(E217:K217)</f>
        <v>2300</v>
      </c>
    </row>
    <row r="218" spans="1:12" s="285" customFormat="1" ht="30" customHeight="1">
      <c r="A218" s="603">
        <v>211</v>
      </c>
      <c r="B218" s="283"/>
      <c r="C218" s="63">
        <v>54</v>
      </c>
      <c r="D218" s="173" t="s">
        <v>882</v>
      </c>
      <c r="E218" s="33"/>
      <c r="F218" s="33"/>
      <c r="G218" s="33"/>
      <c r="H218" s="33"/>
      <c r="I218" s="33"/>
      <c r="J218" s="33"/>
      <c r="K218" s="33"/>
      <c r="L218" s="413"/>
    </row>
    <row r="219" spans="1:12" s="285" customFormat="1" ht="18">
      <c r="A219" s="603">
        <v>212</v>
      </c>
      <c r="B219" s="283"/>
      <c r="C219" s="63"/>
      <c r="D219" s="18" t="s">
        <v>94</v>
      </c>
      <c r="E219" s="33"/>
      <c r="F219" s="33"/>
      <c r="G219" s="33">
        <v>23000</v>
      </c>
      <c r="H219" s="33"/>
      <c r="I219" s="33"/>
      <c r="J219" s="33"/>
      <c r="K219" s="33"/>
      <c r="L219" s="413">
        <f>SUM(E219:K219)</f>
        <v>23000</v>
      </c>
    </row>
    <row r="220" spans="1:12" s="288" customFormat="1" ht="19.5">
      <c r="A220" s="603">
        <v>213</v>
      </c>
      <c r="B220" s="286"/>
      <c r="C220" s="136"/>
      <c r="D220" s="287" t="s">
        <v>46</v>
      </c>
      <c r="E220" s="141"/>
      <c r="F220" s="141"/>
      <c r="G220" s="141"/>
      <c r="H220" s="141"/>
      <c r="I220" s="141"/>
      <c r="J220" s="141"/>
      <c r="K220" s="141"/>
      <c r="L220" s="414">
        <f>SUM(E220:K220)</f>
        <v>0</v>
      </c>
    </row>
    <row r="221" spans="1:12" s="290" customFormat="1" ht="18">
      <c r="A221" s="603">
        <v>214</v>
      </c>
      <c r="B221" s="289"/>
      <c r="C221" s="135"/>
      <c r="D221" s="175" t="s">
        <v>94</v>
      </c>
      <c r="E221" s="29">
        <f aca="true" t="shared" si="52" ref="E221:K221">SUM(E219:E220)</f>
        <v>0</v>
      </c>
      <c r="F221" s="29">
        <f t="shared" si="52"/>
        <v>0</v>
      </c>
      <c r="G221" s="29">
        <f t="shared" si="52"/>
        <v>23000</v>
      </c>
      <c r="H221" s="29">
        <f t="shared" si="52"/>
        <v>0</v>
      </c>
      <c r="I221" s="29">
        <f t="shared" si="52"/>
        <v>0</v>
      </c>
      <c r="J221" s="29">
        <f t="shared" si="52"/>
        <v>0</v>
      </c>
      <c r="K221" s="29">
        <f t="shared" si="52"/>
        <v>0</v>
      </c>
      <c r="L221" s="415">
        <f>SUM(E221:K221)</f>
        <v>23000</v>
      </c>
    </row>
    <row r="222" spans="1:12" s="285" customFormat="1" ht="30" customHeight="1">
      <c r="A222" s="603">
        <v>215</v>
      </c>
      <c r="B222" s="283"/>
      <c r="C222" s="63">
        <v>55</v>
      </c>
      <c r="D222" s="173" t="s">
        <v>167</v>
      </c>
      <c r="E222" s="33"/>
      <c r="F222" s="33"/>
      <c r="G222" s="33"/>
      <c r="H222" s="33"/>
      <c r="I222" s="33"/>
      <c r="J222" s="33"/>
      <c r="K222" s="33"/>
      <c r="L222" s="413"/>
    </row>
    <row r="223" spans="1:12" s="285" customFormat="1" ht="18">
      <c r="A223" s="603">
        <v>216</v>
      </c>
      <c r="B223" s="283"/>
      <c r="C223" s="63"/>
      <c r="D223" s="18" t="s">
        <v>94</v>
      </c>
      <c r="E223" s="33"/>
      <c r="F223" s="33"/>
      <c r="G223" s="33"/>
      <c r="H223" s="33">
        <v>50000</v>
      </c>
      <c r="I223" s="33"/>
      <c r="J223" s="33"/>
      <c r="K223" s="33"/>
      <c r="L223" s="413">
        <f>SUM(E223:K223)</f>
        <v>50000</v>
      </c>
    </row>
    <row r="224" spans="1:12" s="288" customFormat="1" ht="19.5">
      <c r="A224" s="603">
        <v>217</v>
      </c>
      <c r="B224" s="286"/>
      <c r="C224" s="136"/>
      <c r="D224" s="287" t="s">
        <v>46</v>
      </c>
      <c r="E224" s="141"/>
      <c r="F224" s="141"/>
      <c r="G224" s="141"/>
      <c r="H224" s="141"/>
      <c r="I224" s="141"/>
      <c r="J224" s="141"/>
      <c r="K224" s="141"/>
      <c r="L224" s="414">
        <f>SUM(E224:K224)</f>
        <v>0</v>
      </c>
    </row>
    <row r="225" spans="1:12" s="290" customFormat="1" ht="18">
      <c r="A225" s="603">
        <v>218</v>
      </c>
      <c r="B225" s="289"/>
      <c r="C225" s="135"/>
      <c r="D225" s="175" t="s">
        <v>94</v>
      </c>
      <c r="E225" s="29">
        <f aca="true" t="shared" si="53" ref="E225:K225">SUM(E223:E224)</f>
        <v>0</v>
      </c>
      <c r="F225" s="29">
        <f t="shared" si="53"/>
        <v>0</v>
      </c>
      <c r="G225" s="29">
        <f t="shared" si="53"/>
        <v>0</v>
      </c>
      <c r="H225" s="29">
        <f t="shared" si="53"/>
        <v>50000</v>
      </c>
      <c r="I225" s="29">
        <f t="shared" si="53"/>
        <v>0</v>
      </c>
      <c r="J225" s="29">
        <f t="shared" si="53"/>
        <v>0</v>
      </c>
      <c r="K225" s="29">
        <f t="shared" si="53"/>
        <v>0</v>
      </c>
      <c r="L225" s="415">
        <f>SUM(E225:K225)</f>
        <v>50000</v>
      </c>
    </row>
    <row r="226" spans="1:12" s="285" customFormat="1" ht="27.75" customHeight="1">
      <c r="A226" s="603">
        <v>219</v>
      </c>
      <c r="B226" s="283"/>
      <c r="C226" s="63">
        <v>56</v>
      </c>
      <c r="D226" s="173" t="s">
        <v>883</v>
      </c>
      <c r="E226" s="33"/>
      <c r="F226" s="33"/>
      <c r="G226" s="33"/>
      <c r="H226" s="33"/>
      <c r="I226" s="33"/>
      <c r="J226" s="33"/>
      <c r="K226" s="33"/>
      <c r="L226" s="413"/>
    </row>
    <row r="227" spans="1:12" s="285" customFormat="1" ht="18">
      <c r="A227" s="603">
        <v>220</v>
      </c>
      <c r="B227" s="283"/>
      <c r="C227" s="63"/>
      <c r="D227" s="18" t="s">
        <v>94</v>
      </c>
      <c r="E227" s="33">
        <v>600</v>
      </c>
      <c r="F227" s="33">
        <v>400</v>
      </c>
      <c r="G227" s="33">
        <v>2000</v>
      </c>
      <c r="H227" s="33"/>
      <c r="I227" s="33"/>
      <c r="J227" s="33">
        <v>23783</v>
      </c>
      <c r="K227" s="33"/>
      <c r="L227" s="413">
        <f>SUM(E227:K227)</f>
        <v>26783</v>
      </c>
    </row>
    <row r="228" spans="1:12" s="288" customFormat="1" ht="19.5">
      <c r="A228" s="603">
        <v>221</v>
      </c>
      <c r="B228" s="286"/>
      <c r="C228" s="136"/>
      <c r="D228" s="287" t="s">
        <v>921</v>
      </c>
      <c r="E228" s="141"/>
      <c r="F228" s="141"/>
      <c r="G228" s="141">
        <v>6096</v>
      </c>
      <c r="H228" s="141"/>
      <c r="I228" s="141"/>
      <c r="J228" s="141">
        <v>-6096</v>
      </c>
      <c r="K228" s="141"/>
      <c r="L228" s="414">
        <f>SUM(E228:K228)</f>
        <v>0</v>
      </c>
    </row>
    <row r="229" spans="1:12" s="288" customFormat="1" ht="19.5">
      <c r="A229" s="603">
        <v>222</v>
      </c>
      <c r="B229" s="286"/>
      <c r="C229" s="136"/>
      <c r="D229" s="287" t="s">
        <v>544</v>
      </c>
      <c r="E229" s="141"/>
      <c r="F229" s="141"/>
      <c r="G229" s="141"/>
      <c r="H229" s="141"/>
      <c r="I229" s="141"/>
      <c r="J229" s="141">
        <v>-760</v>
      </c>
      <c r="K229" s="141"/>
      <c r="L229" s="414">
        <f>SUM(E229:K229)</f>
        <v>-760</v>
      </c>
    </row>
    <row r="230" spans="1:12" s="290" customFormat="1" ht="18">
      <c r="A230" s="603">
        <v>223</v>
      </c>
      <c r="B230" s="289"/>
      <c r="C230" s="135"/>
      <c r="D230" s="175" t="s">
        <v>94</v>
      </c>
      <c r="E230" s="29">
        <f aca="true" t="shared" si="54" ref="E230:L230">SUM(E227:E229)</f>
        <v>600</v>
      </c>
      <c r="F230" s="29">
        <f t="shared" si="54"/>
        <v>400</v>
      </c>
      <c r="G230" s="29">
        <f t="shared" si="54"/>
        <v>8096</v>
      </c>
      <c r="H230" s="29">
        <f t="shared" si="54"/>
        <v>0</v>
      </c>
      <c r="I230" s="29">
        <f t="shared" si="54"/>
        <v>0</v>
      </c>
      <c r="J230" s="29">
        <f t="shared" si="54"/>
        <v>16927</v>
      </c>
      <c r="K230" s="29">
        <f t="shared" si="54"/>
        <v>0</v>
      </c>
      <c r="L230" s="415">
        <f t="shared" si="54"/>
        <v>26023</v>
      </c>
    </row>
    <row r="231" spans="1:12" s="285" customFormat="1" ht="27.75" customHeight="1">
      <c r="A231" s="603">
        <v>224</v>
      </c>
      <c r="B231" s="283"/>
      <c r="C231" s="63">
        <v>57</v>
      </c>
      <c r="D231" s="173" t="s">
        <v>314</v>
      </c>
      <c r="E231" s="33"/>
      <c r="F231" s="33"/>
      <c r="G231" s="33"/>
      <c r="H231" s="33"/>
      <c r="I231" s="33"/>
      <c r="J231" s="33"/>
      <c r="K231" s="33"/>
      <c r="L231" s="413"/>
    </row>
    <row r="232" spans="1:13" s="285" customFormat="1" ht="18">
      <c r="A232" s="603">
        <v>225</v>
      </c>
      <c r="B232" s="283"/>
      <c r="C232" s="63"/>
      <c r="D232" s="18" t="s">
        <v>94</v>
      </c>
      <c r="E232" s="33"/>
      <c r="F232" s="33"/>
      <c r="G232" s="33">
        <v>131410</v>
      </c>
      <c r="H232" s="33"/>
      <c r="I232" s="33"/>
      <c r="J232" s="33"/>
      <c r="K232" s="33"/>
      <c r="L232" s="413">
        <f>SUM(E232:K232)</f>
        <v>131410</v>
      </c>
      <c r="M232" s="285">
        <f>SUM(L232,L227,L223,L219,L215,L211,L207,L203)</f>
        <v>446623</v>
      </c>
    </row>
    <row r="233" spans="1:13" s="288" customFormat="1" ht="19.5">
      <c r="A233" s="603">
        <v>226</v>
      </c>
      <c r="B233" s="286"/>
      <c r="C233" s="136"/>
      <c r="D233" s="287" t="s">
        <v>95</v>
      </c>
      <c r="E233" s="141"/>
      <c r="F233" s="141"/>
      <c r="G233" s="141"/>
      <c r="H233" s="141"/>
      <c r="I233" s="141"/>
      <c r="J233" s="141"/>
      <c r="K233" s="141"/>
      <c r="L233" s="414">
        <f>SUM(E233:K233)</f>
        <v>0</v>
      </c>
      <c r="M233" s="288">
        <f>SUM(L233,L228,L224,L220,L216,L212,L208,L204)</f>
        <v>0</v>
      </c>
    </row>
    <row r="234" spans="1:13" s="290" customFormat="1" ht="18">
      <c r="A234" s="603">
        <v>227</v>
      </c>
      <c r="B234" s="289"/>
      <c r="C234" s="135"/>
      <c r="D234" s="175" t="s">
        <v>94</v>
      </c>
      <c r="E234" s="29">
        <f aca="true" t="shared" si="55" ref="E234:K234">SUM(E232:E233)</f>
        <v>0</v>
      </c>
      <c r="F234" s="29">
        <f t="shared" si="55"/>
        <v>0</v>
      </c>
      <c r="G234" s="29">
        <f t="shared" si="55"/>
        <v>131410</v>
      </c>
      <c r="H234" s="29">
        <f t="shared" si="55"/>
        <v>0</v>
      </c>
      <c r="I234" s="29">
        <f t="shared" si="55"/>
        <v>0</v>
      </c>
      <c r="J234" s="29">
        <f t="shared" si="55"/>
        <v>0</v>
      </c>
      <c r="K234" s="29">
        <f t="shared" si="55"/>
        <v>0</v>
      </c>
      <c r="L234" s="415">
        <f>SUM(E234:K234)</f>
        <v>131410</v>
      </c>
      <c r="M234" s="290">
        <f>SUM(L234,L230,L225,L221,L217,L213,L209,L205)</f>
        <v>445863</v>
      </c>
    </row>
    <row r="235" spans="1:12" s="285" customFormat="1" ht="27.75" customHeight="1">
      <c r="A235" s="603">
        <v>228</v>
      </c>
      <c r="B235" s="283"/>
      <c r="C235" s="63">
        <v>58</v>
      </c>
      <c r="D235" s="173" t="s">
        <v>884</v>
      </c>
      <c r="E235" s="33"/>
      <c r="F235" s="33"/>
      <c r="G235" s="33"/>
      <c r="H235" s="33"/>
      <c r="I235" s="33"/>
      <c r="J235" s="33"/>
      <c r="K235" s="33"/>
      <c r="L235" s="413"/>
    </row>
    <row r="236" spans="1:12" s="285" customFormat="1" ht="18">
      <c r="A236" s="603">
        <v>229</v>
      </c>
      <c r="B236" s="283"/>
      <c r="C236" s="63"/>
      <c r="D236" s="18" t="s">
        <v>94</v>
      </c>
      <c r="E236" s="33"/>
      <c r="F236" s="33"/>
      <c r="G236" s="33">
        <v>238234</v>
      </c>
      <c r="H236" s="33"/>
      <c r="I236" s="33"/>
      <c r="J236" s="33"/>
      <c r="K236" s="33"/>
      <c r="L236" s="413">
        <f>SUM(E236:K236)</f>
        <v>238234</v>
      </c>
    </row>
    <row r="237" spans="1:12" s="317" customFormat="1" ht="17.25">
      <c r="A237" s="603">
        <v>230</v>
      </c>
      <c r="B237" s="314"/>
      <c r="C237" s="315"/>
      <c r="D237" s="451" t="s">
        <v>561</v>
      </c>
      <c r="E237" s="316"/>
      <c r="F237" s="316"/>
      <c r="G237" s="316">
        <v>447</v>
      </c>
      <c r="H237" s="316"/>
      <c r="I237" s="316"/>
      <c r="J237" s="316"/>
      <c r="K237" s="316"/>
      <c r="L237" s="417">
        <f>SUM(E237:K237)</f>
        <v>447</v>
      </c>
    </row>
    <row r="238" spans="1:12" s="290" customFormat="1" ht="18">
      <c r="A238" s="603">
        <v>231</v>
      </c>
      <c r="B238" s="289"/>
      <c r="C238" s="135"/>
      <c r="D238" s="175" t="s">
        <v>94</v>
      </c>
      <c r="E238" s="29">
        <f aca="true" t="shared" si="56" ref="E238:L238">SUM(E236:E237)</f>
        <v>0</v>
      </c>
      <c r="F238" s="29">
        <f t="shared" si="56"/>
        <v>0</v>
      </c>
      <c r="G238" s="29">
        <f t="shared" si="56"/>
        <v>238681</v>
      </c>
      <c r="H238" s="29">
        <f t="shared" si="56"/>
        <v>0</v>
      </c>
      <c r="I238" s="29">
        <f t="shared" si="56"/>
        <v>0</v>
      </c>
      <c r="J238" s="29">
        <f t="shared" si="56"/>
        <v>0</v>
      </c>
      <c r="K238" s="29">
        <f t="shared" si="56"/>
        <v>0</v>
      </c>
      <c r="L238" s="415">
        <f t="shared" si="56"/>
        <v>238681</v>
      </c>
    </row>
    <row r="239" spans="1:12" s="285" customFormat="1" ht="27.75" customHeight="1">
      <c r="A239" s="603">
        <v>232</v>
      </c>
      <c r="B239" s="283"/>
      <c r="C239" s="63">
        <v>59</v>
      </c>
      <c r="D239" s="173" t="s">
        <v>778</v>
      </c>
      <c r="E239" s="33"/>
      <c r="F239" s="33"/>
      <c r="G239" s="33"/>
      <c r="H239" s="33"/>
      <c r="I239" s="33"/>
      <c r="J239" s="33"/>
      <c r="K239" s="33"/>
      <c r="L239" s="413"/>
    </row>
    <row r="240" spans="1:12" s="285" customFormat="1" ht="18">
      <c r="A240" s="603">
        <v>233</v>
      </c>
      <c r="B240" s="283"/>
      <c r="C240" s="63"/>
      <c r="D240" s="18" t="s">
        <v>94</v>
      </c>
      <c r="E240" s="33"/>
      <c r="F240" s="33"/>
      <c r="G240" s="33">
        <v>37780</v>
      </c>
      <c r="H240" s="33"/>
      <c r="I240" s="33"/>
      <c r="J240" s="33"/>
      <c r="K240" s="33"/>
      <c r="L240" s="413">
        <f>SUM(E240:K240)</f>
        <v>37780</v>
      </c>
    </row>
    <row r="241" spans="1:12" s="288" customFormat="1" ht="19.5">
      <c r="A241" s="603">
        <v>234</v>
      </c>
      <c r="B241" s="286"/>
      <c r="C241" s="136"/>
      <c r="D241" s="287" t="s">
        <v>95</v>
      </c>
      <c r="E241" s="141"/>
      <c r="F241" s="141"/>
      <c r="G241" s="141"/>
      <c r="H241" s="141"/>
      <c r="I241" s="141"/>
      <c r="J241" s="141"/>
      <c r="K241" s="141"/>
      <c r="L241" s="414">
        <f>SUM(E241:K241)</f>
        <v>0</v>
      </c>
    </row>
    <row r="242" spans="1:12" s="290" customFormat="1" ht="18">
      <c r="A242" s="603">
        <v>235</v>
      </c>
      <c r="B242" s="289"/>
      <c r="C242" s="135"/>
      <c r="D242" s="175" t="s">
        <v>94</v>
      </c>
      <c r="E242" s="29">
        <f aca="true" t="shared" si="57" ref="E242:K242">SUM(E240:E241)</f>
        <v>0</v>
      </c>
      <c r="F242" s="29">
        <f t="shared" si="57"/>
        <v>0</v>
      </c>
      <c r="G242" s="29">
        <f t="shared" si="57"/>
        <v>37780</v>
      </c>
      <c r="H242" s="29">
        <f t="shared" si="57"/>
        <v>0</v>
      </c>
      <c r="I242" s="29">
        <f t="shared" si="57"/>
        <v>0</v>
      </c>
      <c r="J242" s="29">
        <f t="shared" si="57"/>
        <v>0</v>
      </c>
      <c r="K242" s="29">
        <f t="shared" si="57"/>
        <v>0</v>
      </c>
      <c r="L242" s="415">
        <f>SUM(E242:K242)</f>
        <v>37780</v>
      </c>
    </row>
    <row r="243" spans="1:12" s="285" customFormat="1" ht="27.75" customHeight="1">
      <c r="A243" s="603">
        <v>236</v>
      </c>
      <c r="B243" s="283"/>
      <c r="C243" s="63">
        <v>60</v>
      </c>
      <c r="D243" s="173" t="s">
        <v>885</v>
      </c>
      <c r="E243" s="33"/>
      <c r="F243" s="33"/>
      <c r="G243" s="33"/>
      <c r="H243" s="33"/>
      <c r="I243" s="33"/>
      <c r="J243" s="33"/>
      <c r="K243" s="33"/>
      <c r="L243" s="413"/>
    </row>
    <row r="244" spans="1:12" s="285" customFormat="1" ht="18">
      <c r="A244" s="603">
        <v>237</v>
      </c>
      <c r="B244" s="283"/>
      <c r="C244" s="63"/>
      <c r="D244" s="18" t="s">
        <v>94</v>
      </c>
      <c r="E244" s="33"/>
      <c r="F244" s="33"/>
      <c r="G244" s="33">
        <v>268125</v>
      </c>
      <c r="H244" s="33"/>
      <c r="I244" s="33"/>
      <c r="J244" s="33"/>
      <c r="K244" s="33"/>
      <c r="L244" s="413">
        <f>SUM(E244:K244)</f>
        <v>268125</v>
      </c>
    </row>
    <row r="245" spans="1:12" s="288" customFormat="1" ht="19.5">
      <c r="A245" s="603">
        <v>238</v>
      </c>
      <c r="B245" s="286"/>
      <c r="C245" s="136"/>
      <c r="D245" s="287" t="s">
        <v>95</v>
      </c>
      <c r="E245" s="141"/>
      <c r="F245" s="141"/>
      <c r="G245" s="141"/>
      <c r="H245" s="141"/>
      <c r="I245" s="141"/>
      <c r="J245" s="141"/>
      <c r="K245" s="141"/>
      <c r="L245" s="414">
        <f>SUM(E245:K245)</f>
        <v>0</v>
      </c>
    </row>
    <row r="246" spans="1:12" s="290" customFormat="1" ht="18">
      <c r="A246" s="603">
        <v>239</v>
      </c>
      <c r="B246" s="289"/>
      <c r="C246" s="135"/>
      <c r="D246" s="175" t="s">
        <v>94</v>
      </c>
      <c r="E246" s="29">
        <f aca="true" t="shared" si="58" ref="E246:K246">SUM(E244:E245)</f>
        <v>0</v>
      </c>
      <c r="F246" s="29">
        <f t="shared" si="58"/>
        <v>0</v>
      </c>
      <c r="G246" s="29">
        <f t="shared" si="58"/>
        <v>268125</v>
      </c>
      <c r="H246" s="29">
        <f t="shared" si="58"/>
        <v>0</v>
      </c>
      <c r="I246" s="29">
        <f t="shared" si="58"/>
        <v>0</v>
      </c>
      <c r="J246" s="29">
        <f t="shared" si="58"/>
        <v>0</v>
      </c>
      <c r="K246" s="29">
        <f t="shared" si="58"/>
        <v>0</v>
      </c>
      <c r="L246" s="415">
        <f>SUM(E246:K246)</f>
        <v>268125</v>
      </c>
    </row>
    <row r="247" spans="1:12" s="285" customFormat="1" ht="27.75" customHeight="1">
      <c r="A247" s="603">
        <v>240</v>
      </c>
      <c r="B247" s="283"/>
      <c r="C247" s="63">
        <v>61</v>
      </c>
      <c r="D247" s="173" t="s">
        <v>886</v>
      </c>
      <c r="E247" s="33"/>
      <c r="F247" s="33"/>
      <c r="G247" s="33"/>
      <c r="H247" s="33"/>
      <c r="I247" s="33"/>
      <c r="J247" s="33"/>
      <c r="K247" s="33"/>
      <c r="L247" s="413"/>
    </row>
    <row r="248" spans="1:12" s="285" customFormat="1" ht="18">
      <c r="A248" s="603">
        <v>241</v>
      </c>
      <c r="B248" s="283"/>
      <c r="C248" s="63"/>
      <c r="D248" s="18" t="s">
        <v>94</v>
      </c>
      <c r="E248" s="33"/>
      <c r="F248" s="33">
        <v>50</v>
      </c>
      <c r="G248" s="33">
        <v>16079</v>
      </c>
      <c r="H248" s="33">
        <v>87</v>
      </c>
      <c r="I248" s="33"/>
      <c r="J248" s="33">
        <v>120</v>
      </c>
      <c r="K248" s="33"/>
      <c r="L248" s="413">
        <f>SUM(E248:K248)</f>
        <v>16336</v>
      </c>
    </row>
    <row r="249" spans="1:12" s="317" customFormat="1" ht="17.25">
      <c r="A249" s="603">
        <v>242</v>
      </c>
      <c r="B249" s="314"/>
      <c r="C249" s="315"/>
      <c r="D249" s="451" t="s">
        <v>562</v>
      </c>
      <c r="E249" s="316"/>
      <c r="F249" s="316"/>
      <c r="G249" s="316">
        <v>1163</v>
      </c>
      <c r="H249" s="316"/>
      <c r="I249" s="316"/>
      <c r="J249" s="316"/>
      <c r="K249" s="316"/>
      <c r="L249" s="417">
        <f>SUM(E249:K249)</f>
        <v>1163</v>
      </c>
    </row>
    <row r="250" spans="1:12" s="317" customFormat="1" ht="17.25">
      <c r="A250" s="603">
        <v>243</v>
      </c>
      <c r="B250" s="314"/>
      <c r="C250" s="315"/>
      <c r="D250" s="451" t="s">
        <v>544</v>
      </c>
      <c r="E250" s="316"/>
      <c r="F250" s="316"/>
      <c r="G250" s="316">
        <v>-245</v>
      </c>
      <c r="H250" s="316"/>
      <c r="I250" s="316"/>
      <c r="J250" s="316">
        <v>245</v>
      </c>
      <c r="K250" s="316"/>
      <c r="L250" s="417">
        <f>SUM(E250:K250)</f>
        <v>0</v>
      </c>
    </row>
    <row r="251" spans="1:12" s="290" customFormat="1" ht="18">
      <c r="A251" s="603">
        <v>244</v>
      </c>
      <c r="B251" s="289"/>
      <c r="C251" s="135"/>
      <c r="D251" s="175" t="s">
        <v>94</v>
      </c>
      <c r="E251" s="29">
        <f aca="true" t="shared" si="59" ref="E251:L251">SUM(E248:E250)</f>
        <v>0</v>
      </c>
      <c r="F251" s="29">
        <f t="shared" si="59"/>
        <v>50</v>
      </c>
      <c r="G251" s="29">
        <f t="shared" si="59"/>
        <v>16997</v>
      </c>
      <c r="H251" s="29">
        <f t="shared" si="59"/>
        <v>87</v>
      </c>
      <c r="I251" s="29">
        <f t="shared" si="59"/>
        <v>0</v>
      </c>
      <c r="J251" s="29">
        <f t="shared" si="59"/>
        <v>365</v>
      </c>
      <c r="K251" s="29">
        <f t="shared" si="59"/>
        <v>0</v>
      </c>
      <c r="L251" s="415">
        <f t="shared" si="59"/>
        <v>17499</v>
      </c>
    </row>
    <row r="252" spans="1:12" s="285" customFormat="1" ht="27.75" customHeight="1">
      <c r="A252" s="603">
        <v>245</v>
      </c>
      <c r="B252" s="283"/>
      <c r="C252" s="63">
        <v>62</v>
      </c>
      <c r="D252" s="173" t="s">
        <v>315</v>
      </c>
      <c r="E252" s="33"/>
      <c r="F252" s="33"/>
      <c r="G252" s="33"/>
      <c r="H252" s="33"/>
      <c r="I252" s="33"/>
      <c r="J252" s="33"/>
      <c r="K252" s="33"/>
      <c r="L252" s="413"/>
    </row>
    <row r="253" spans="1:12" s="285" customFormat="1" ht="18">
      <c r="A253" s="603">
        <v>246</v>
      </c>
      <c r="B253" s="283"/>
      <c r="C253" s="63"/>
      <c r="D253" s="18" t="s">
        <v>94</v>
      </c>
      <c r="E253" s="33"/>
      <c r="F253" s="33"/>
      <c r="G253" s="33">
        <v>2000</v>
      </c>
      <c r="H253" s="33"/>
      <c r="I253" s="33"/>
      <c r="J253" s="33"/>
      <c r="K253" s="33"/>
      <c r="L253" s="413">
        <f>SUM(E253:K253)</f>
        <v>2000</v>
      </c>
    </row>
    <row r="254" spans="1:12" s="288" customFormat="1" ht="19.5">
      <c r="A254" s="603">
        <v>247</v>
      </c>
      <c r="B254" s="286"/>
      <c r="C254" s="136"/>
      <c r="D254" s="287" t="s">
        <v>46</v>
      </c>
      <c r="E254" s="141"/>
      <c r="F254" s="141"/>
      <c r="G254" s="141"/>
      <c r="H254" s="141"/>
      <c r="I254" s="141"/>
      <c r="J254" s="141"/>
      <c r="K254" s="141"/>
      <c r="L254" s="414">
        <f>SUM(E254:K254)</f>
        <v>0</v>
      </c>
    </row>
    <row r="255" spans="1:12" s="290" customFormat="1" ht="18">
      <c r="A255" s="603">
        <v>248</v>
      </c>
      <c r="B255" s="289"/>
      <c r="C255" s="135"/>
      <c r="D255" s="175" t="s">
        <v>94</v>
      </c>
      <c r="E255" s="29">
        <f aca="true" t="shared" si="60" ref="E255:K255">SUM(E253:E254)</f>
        <v>0</v>
      </c>
      <c r="F255" s="29">
        <f t="shared" si="60"/>
        <v>0</v>
      </c>
      <c r="G255" s="29">
        <f t="shared" si="60"/>
        <v>2000</v>
      </c>
      <c r="H255" s="29">
        <f t="shared" si="60"/>
        <v>0</v>
      </c>
      <c r="I255" s="29">
        <f t="shared" si="60"/>
        <v>0</v>
      </c>
      <c r="J255" s="29">
        <f t="shared" si="60"/>
        <v>0</v>
      </c>
      <c r="K255" s="29">
        <f t="shared" si="60"/>
        <v>0</v>
      </c>
      <c r="L255" s="415">
        <f>SUM(E255:K255)</f>
        <v>2000</v>
      </c>
    </row>
    <row r="256" spans="1:12" s="285" customFormat="1" ht="30" customHeight="1">
      <c r="A256" s="603">
        <v>249</v>
      </c>
      <c r="B256" s="283"/>
      <c r="C256" s="63">
        <v>63</v>
      </c>
      <c r="D256" s="173" t="s">
        <v>168</v>
      </c>
      <c r="E256" s="33"/>
      <c r="F256" s="33"/>
      <c r="G256" s="33"/>
      <c r="H256" s="33"/>
      <c r="I256" s="33"/>
      <c r="J256" s="33"/>
      <c r="K256" s="33"/>
      <c r="L256" s="413"/>
    </row>
    <row r="257" spans="1:12" s="285" customFormat="1" ht="18">
      <c r="A257" s="603">
        <v>250</v>
      </c>
      <c r="B257" s="283"/>
      <c r="C257" s="63"/>
      <c r="D257" s="18" t="s">
        <v>94</v>
      </c>
      <c r="E257" s="33"/>
      <c r="F257" s="33"/>
      <c r="G257" s="33">
        <v>1246</v>
      </c>
      <c r="H257" s="33"/>
      <c r="I257" s="33"/>
      <c r="J257" s="33"/>
      <c r="K257" s="33"/>
      <c r="L257" s="413">
        <f>SUM(E257:K257)</f>
        <v>1246</v>
      </c>
    </row>
    <row r="258" spans="1:12" s="288" customFormat="1" ht="19.5">
      <c r="A258" s="603">
        <v>251</v>
      </c>
      <c r="B258" s="286"/>
      <c r="C258" s="136"/>
      <c r="D258" s="287" t="s">
        <v>95</v>
      </c>
      <c r="E258" s="141"/>
      <c r="F258" s="141"/>
      <c r="G258" s="141"/>
      <c r="H258" s="141"/>
      <c r="I258" s="141"/>
      <c r="J258" s="141"/>
      <c r="K258" s="141"/>
      <c r="L258" s="414">
        <f>SUM(E258:K258)</f>
        <v>0</v>
      </c>
    </row>
    <row r="259" spans="1:12" s="290" customFormat="1" ht="18">
      <c r="A259" s="603">
        <v>252</v>
      </c>
      <c r="B259" s="289"/>
      <c r="C259" s="135"/>
      <c r="D259" s="175" t="s">
        <v>94</v>
      </c>
      <c r="E259" s="29">
        <f aca="true" t="shared" si="61" ref="E259:K259">SUM(E257:E258)</f>
        <v>0</v>
      </c>
      <c r="F259" s="29">
        <f t="shared" si="61"/>
        <v>0</v>
      </c>
      <c r="G259" s="29">
        <f t="shared" si="61"/>
        <v>1246</v>
      </c>
      <c r="H259" s="29">
        <f t="shared" si="61"/>
        <v>0</v>
      </c>
      <c r="I259" s="29">
        <f t="shared" si="61"/>
        <v>0</v>
      </c>
      <c r="J259" s="29">
        <f t="shared" si="61"/>
        <v>0</v>
      </c>
      <c r="K259" s="29">
        <f t="shared" si="61"/>
        <v>0</v>
      </c>
      <c r="L259" s="415">
        <f>SUM(E259:K259)</f>
        <v>1246</v>
      </c>
    </row>
    <row r="260" spans="1:12" s="285" customFormat="1" ht="30" customHeight="1">
      <c r="A260" s="603">
        <v>253</v>
      </c>
      <c r="B260" s="283"/>
      <c r="C260" s="63">
        <v>64</v>
      </c>
      <c r="D260" s="173" t="s">
        <v>887</v>
      </c>
      <c r="E260" s="33"/>
      <c r="F260" s="33"/>
      <c r="G260" s="33"/>
      <c r="H260" s="33"/>
      <c r="I260" s="33"/>
      <c r="J260" s="33"/>
      <c r="K260" s="33"/>
      <c r="L260" s="413"/>
    </row>
    <row r="261" spans="1:12" s="285" customFormat="1" ht="18">
      <c r="A261" s="603">
        <v>254</v>
      </c>
      <c r="B261" s="283"/>
      <c r="C261" s="63"/>
      <c r="D261" s="18" t="s">
        <v>94</v>
      </c>
      <c r="E261" s="33"/>
      <c r="F261" s="33"/>
      <c r="G261" s="33">
        <v>133189</v>
      </c>
      <c r="H261" s="33"/>
      <c r="I261" s="33"/>
      <c r="J261" s="33"/>
      <c r="K261" s="33"/>
      <c r="L261" s="413">
        <f>SUM(E261:K261)</f>
        <v>133189</v>
      </c>
    </row>
    <row r="262" spans="1:12" s="288" customFormat="1" ht="19.5">
      <c r="A262" s="603">
        <v>255</v>
      </c>
      <c r="B262" s="286"/>
      <c r="C262" s="136"/>
      <c r="D262" s="287" t="s">
        <v>921</v>
      </c>
      <c r="E262" s="141"/>
      <c r="F262" s="141"/>
      <c r="G262" s="141">
        <v>33197</v>
      </c>
      <c r="H262" s="141"/>
      <c r="I262" s="141"/>
      <c r="J262" s="141"/>
      <c r="K262" s="141"/>
      <c r="L262" s="414">
        <f>SUM(E262:K262)</f>
        <v>33197</v>
      </c>
    </row>
    <row r="263" spans="1:12" s="290" customFormat="1" ht="18">
      <c r="A263" s="603">
        <v>256</v>
      </c>
      <c r="B263" s="289"/>
      <c r="C263" s="135"/>
      <c r="D263" s="175" t="s">
        <v>94</v>
      </c>
      <c r="E263" s="29">
        <f aca="true" t="shared" si="62" ref="E263:K263">SUM(E261:E262)</f>
        <v>0</v>
      </c>
      <c r="F263" s="29">
        <f t="shared" si="62"/>
        <v>0</v>
      </c>
      <c r="G263" s="29">
        <f t="shared" si="62"/>
        <v>166386</v>
      </c>
      <c r="H263" s="29">
        <f t="shared" si="62"/>
        <v>0</v>
      </c>
      <c r="I263" s="29">
        <f t="shared" si="62"/>
        <v>0</v>
      </c>
      <c r="J263" s="29">
        <f t="shared" si="62"/>
        <v>0</v>
      </c>
      <c r="K263" s="29">
        <f t="shared" si="62"/>
        <v>0</v>
      </c>
      <c r="L263" s="415">
        <f>SUM(E263:K263)</f>
        <v>166386</v>
      </c>
    </row>
    <row r="264" spans="1:12" s="285" customFormat="1" ht="30" customHeight="1">
      <c r="A264" s="603">
        <v>257</v>
      </c>
      <c r="B264" s="283"/>
      <c r="C264" s="63">
        <v>65</v>
      </c>
      <c r="D264" s="173" t="s">
        <v>43</v>
      </c>
      <c r="E264" s="33"/>
      <c r="F264" s="33"/>
      <c r="G264" s="33"/>
      <c r="H264" s="33"/>
      <c r="I264" s="33"/>
      <c r="J264" s="33"/>
      <c r="K264" s="33"/>
      <c r="L264" s="413"/>
    </row>
    <row r="265" spans="1:13" s="285" customFormat="1" ht="18">
      <c r="A265" s="603">
        <v>258</v>
      </c>
      <c r="B265" s="283"/>
      <c r="C265" s="63"/>
      <c r="D265" s="18" t="s">
        <v>94</v>
      </c>
      <c r="E265" s="33"/>
      <c r="F265" s="33"/>
      <c r="G265" s="33">
        <v>5025</v>
      </c>
      <c r="H265" s="33"/>
      <c r="I265" s="33"/>
      <c r="J265" s="33"/>
      <c r="K265" s="33"/>
      <c r="L265" s="413">
        <f>SUM(E265:K265)</f>
        <v>5025</v>
      </c>
      <c r="M265" s="285">
        <f>SUM(L265,L261,L257,L253,L248,L244,L240,L236)</f>
        <v>701935</v>
      </c>
    </row>
    <row r="266" spans="1:13" s="288" customFormat="1" ht="19.5">
      <c r="A266" s="603">
        <v>259</v>
      </c>
      <c r="B266" s="286"/>
      <c r="C266" s="136"/>
      <c r="D266" s="287" t="s">
        <v>921</v>
      </c>
      <c r="E266" s="141"/>
      <c r="F266" s="141"/>
      <c r="G266" s="141">
        <v>285</v>
      </c>
      <c r="H266" s="141"/>
      <c r="I266" s="141"/>
      <c r="J266" s="141"/>
      <c r="K266" s="141"/>
      <c r="L266" s="414">
        <f>SUM(E266:K266)</f>
        <v>285</v>
      </c>
      <c r="M266" s="288">
        <f>SUM(L266,L262,L258,L254,L249,L245,L241,L237)</f>
        <v>35092</v>
      </c>
    </row>
    <row r="267" spans="1:13" s="290" customFormat="1" ht="18">
      <c r="A267" s="603">
        <v>260</v>
      </c>
      <c r="B267" s="289"/>
      <c r="C267" s="135"/>
      <c r="D267" s="175" t="s">
        <v>94</v>
      </c>
      <c r="E267" s="29">
        <f aca="true" t="shared" si="63" ref="E267:K267">SUM(E265:E266)</f>
        <v>0</v>
      </c>
      <c r="F267" s="29">
        <f t="shared" si="63"/>
        <v>0</v>
      </c>
      <c r="G267" s="29">
        <f t="shared" si="63"/>
        <v>5310</v>
      </c>
      <c r="H267" s="29">
        <f t="shared" si="63"/>
        <v>0</v>
      </c>
      <c r="I267" s="29">
        <f t="shared" si="63"/>
        <v>0</v>
      </c>
      <c r="J267" s="29">
        <f t="shared" si="63"/>
        <v>0</v>
      </c>
      <c r="K267" s="29">
        <f t="shared" si="63"/>
        <v>0</v>
      </c>
      <c r="L267" s="415">
        <f>SUM(E267:K267)</f>
        <v>5310</v>
      </c>
      <c r="M267" s="290">
        <f>SUM(L267,L263,L259,L255,L251,L246,L242,L238)</f>
        <v>737027</v>
      </c>
    </row>
    <row r="268" spans="1:12" s="285" customFormat="1" ht="27.75" customHeight="1">
      <c r="A268" s="603">
        <v>261</v>
      </c>
      <c r="B268" s="283"/>
      <c r="C268" s="63">
        <v>66</v>
      </c>
      <c r="D268" s="173" t="s">
        <v>888</v>
      </c>
      <c r="E268" s="33"/>
      <c r="F268" s="33"/>
      <c r="G268" s="33"/>
      <c r="H268" s="33"/>
      <c r="I268" s="33"/>
      <c r="J268" s="33"/>
      <c r="K268" s="33"/>
      <c r="L268" s="413"/>
    </row>
    <row r="269" spans="1:12" s="285" customFormat="1" ht="18">
      <c r="A269" s="603">
        <v>262</v>
      </c>
      <c r="B269" s="283"/>
      <c r="C269" s="63"/>
      <c r="D269" s="18" t="s">
        <v>94</v>
      </c>
      <c r="E269" s="33"/>
      <c r="F269" s="33"/>
      <c r="G269" s="33">
        <v>5000</v>
      </c>
      <c r="H269" s="33"/>
      <c r="I269" s="33"/>
      <c r="J269" s="33"/>
      <c r="K269" s="33"/>
      <c r="L269" s="413">
        <f>SUM(E269:K269)</f>
        <v>5000</v>
      </c>
    </row>
    <row r="270" spans="1:12" s="288" customFormat="1" ht="19.5">
      <c r="A270" s="603">
        <v>263</v>
      </c>
      <c r="B270" s="286"/>
      <c r="C270" s="136"/>
      <c r="D270" s="287" t="s">
        <v>46</v>
      </c>
      <c r="E270" s="141"/>
      <c r="F270" s="141"/>
      <c r="G270" s="141"/>
      <c r="H270" s="141"/>
      <c r="I270" s="141"/>
      <c r="J270" s="141"/>
      <c r="K270" s="141"/>
      <c r="L270" s="414">
        <f>SUM(E270:K270)</f>
        <v>0</v>
      </c>
    </row>
    <row r="271" spans="1:12" s="290" customFormat="1" ht="18">
      <c r="A271" s="603">
        <v>264</v>
      </c>
      <c r="B271" s="289"/>
      <c r="C271" s="135"/>
      <c r="D271" s="175" t="s">
        <v>94</v>
      </c>
      <c r="E271" s="29">
        <f aca="true" t="shared" si="64" ref="E271:K271">SUM(E269:E270)</f>
        <v>0</v>
      </c>
      <c r="F271" s="29">
        <f t="shared" si="64"/>
        <v>0</v>
      </c>
      <c r="G271" s="29">
        <f t="shared" si="64"/>
        <v>5000</v>
      </c>
      <c r="H271" s="29">
        <f t="shared" si="64"/>
        <v>0</v>
      </c>
      <c r="I271" s="29">
        <f t="shared" si="64"/>
        <v>0</v>
      </c>
      <c r="J271" s="29">
        <f t="shared" si="64"/>
        <v>0</v>
      </c>
      <c r="K271" s="29">
        <f t="shared" si="64"/>
        <v>0</v>
      </c>
      <c r="L271" s="415">
        <f>SUM(E271:K271)</f>
        <v>5000</v>
      </c>
    </row>
    <row r="272" spans="1:12" s="285" customFormat="1" ht="27.75" customHeight="1">
      <c r="A272" s="603">
        <v>265</v>
      </c>
      <c r="B272" s="283"/>
      <c r="C272" s="63">
        <v>67</v>
      </c>
      <c r="D272" s="173" t="s">
        <v>796</v>
      </c>
      <c r="E272" s="33"/>
      <c r="F272" s="33"/>
      <c r="G272" s="33"/>
      <c r="H272" s="33"/>
      <c r="I272" s="33"/>
      <c r="J272" s="33"/>
      <c r="K272" s="33"/>
      <c r="L272" s="413"/>
    </row>
    <row r="273" spans="1:12" s="285" customFormat="1" ht="18">
      <c r="A273" s="603">
        <v>266</v>
      </c>
      <c r="B273" s="283"/>
      <c r="C273" s="63"/>
      <c r="D273" s="18" t="s">
        <v>94</v>
      </c>
      <c r="E273" s="33"/>
      <c r="F273" s="33"/>
      <c r="G273" s="33">
        <v>9595</v>
      </c>
      <c r="H273" s="33"/>
      <c r="I273" s="33"/>
      <c r="J273" s="33"/>
      <c r="K273" s="33"/>
      <c r="L273" s="413">
        <f>SUM(E273:K273)</f>
        <v>9595</v>
      </c>
    </row>
    <row r="274" spans="1:12" s="288" customFormat="1" ht="19.5">
      <c r="A274" s="603">
        <v>267</v>
      </c>
      <c r="B274" s="286"/>
      <c r="C274" s="136"/>
      <c r="D274" s="287" t="s">
        <v>921</v>
      </c>
      <c r="E274" s="141"/>
      <c r="F274" s="141"/>
      <c r="G274" s="141">
        <v>-30</v>
      </c>
      <c r="H274" s="141">
        <v>30</v>
      </c>
      <c r="I274" s="141"/>
      <c r="J274" s="141"/>
      <c r="K274" s="141"/>
      <c r="L274" s="414">
        <f>SUM(E274:K274)</f>
        <v>0</v>
      </c>
    </row>
    <row r="275" spans="1:12" s="290" customFormat="1" ht="18">
      <c r="A275" s="603">
        <v>268</v>
      </c>
      <c r="B275" s="289"/>
      <c r="C275" s="135"/>
      <c r="D275" s="175" t="s">
        <v>94</v>
      </c>
      <c r="E275" s="29">
        <f aca="true" t="shared" si="65" ref="E275:L275">SUM(E273:E274)</f>
        <v>0</v>
      </c>
      <c r="F275" s="29">
        <f t="shared" si="65"/>
        <v>0</v>
      </c>
      <c r="G275" s="29">
        <f t="shared" si="65"/>
        <v>9565</v>
      </c>
      <c r="H275" s="29">
        <f t="shared" si="65"/>
        <v>30</v>
      </c>
      <c r="I275" s="29">
        <f t="shared" si="65"/>
        <v>0</v>
      </c>
      <c r="J275" s="29">
        <f t="shared" si="65"/>
        <v>0</v>
      </c>
      <c r="K275" s="29">
        <f t="shared" si="65"/>
        <v>0</v>
      </c>
      <c r="L275" s="415">
        <f t="shared" si="65"/>
        <v>9595</v>
      </c>
    </row>
    <row r="276" spans="1:12" s="285" customFormat="1" ht="27.75" customHeight="1">
      <c r="A276" s="603">
        <v>269</v>
      </c>
      <c r="B276" s="283"/>
      <c r="C276" s="63">
        <v>68</v>
      </c>
      <c r="D276" s="173" t="s">
        <v>169</v>
      </c>
      <c r="E276" s="33"/>
      <c r="F276" s="33"/>
      <c r="G276" s="33"/>
      <c r="H276" s="33"/>
      <c r="I276" s="33"/>
      <c r="J276" s="33"/>
      <c r="K276" s="33"/>
      <c r="L276" s="413"/>
    </row>
    <row r="277" spans="1:12" s="285" customFormat="1" ht="18">
      <c r="A277" s="603">
        <v>270</v>
      </c>
      <c r="B277" s="283"/>
      <c r="C277" s="63"/>
      <c r="D277" s="18" t="s">
        <v>94</v>
      </c>
      <c r="E277" s="33"/>
      <c r="F277" s="33"/>
      <c r="G277" s="33">
        <v>10272</v>
      </c>
      <c r="H277" s="33"/>
      <c r="I277" s="33"/>
      <c r="J277" s="33"/>
      <c r="K277" s="33"/>
      <c r="L277" s="413">
        <f>SUM(E277:K277)</f>
        <v>10272</v>
      </c>
    </row>
    <row r="278" spans="1:12" s="288" customFormat="1" ht="19.5">
      <c r="A278" s="603">
        <v>271</v>
      </c>
      <c r="B278" s="286"/>
      <c r="C278" s="136"/>
      <c r="D278" s="287" t="s">
        <v>95</v>
      </c>
      <c r="E278" s="141"/>
      <c r="F278" s="141"/>
      <c r="G278" s="141"/>
      <c r="H278" s="141"/>
      <c r="I278" s="141"/>
      <c r="J278" s="141"/>
      <c r="K278" s="141"/>
      <c r="L278" s="414">
        <f>SUM(E278:K278)</f>
        <v>0</v>
      </c>
    </row>
    <row r="279" spans="1:12" s="290" customFormat="1" ht="18">
      <c r="A279" s="603">
        <v>272</v>
      </c>
      <c r="B279" s="289"/>
      <c r="C279" s="135"/>
      <c r="D279" s="175" t="s">
        <v>94</v>
      </c>
      <c r="E279" s="29">
        <f aca="true" t="shared" si="66" ref="E279:K279">SUM(E277:E278)</f>
        <v>0</v>
      </c>
      <c r="F279" s="29">
        <f t="shared" si="66"/>
        <v>0</v>
      </c>
      <c r="G279" s="29">
        <f t="shared" si="66"/>
        <v>10272</v>
      </c>
      <c r="H279" s="29">
        <f t="shared" si="66"/>
        <v>0</v>
      </c>
      <c r="I279" s="29">
        <f t="shared" si="66"/>
        <v>0</v>
      </c>
      <c r="J279" s="29">
        <f t="shared" si="66"/>
        <v>0</v>
      </c>
      <c r="K279" s="29">
        <f t="shared" si="66"/>
        <v>0</v>
      </c>
      <c r="L279" s="415">
        <f>SUM(E279:K279)</f>
        <v>10272</v>
      </c>
    </row>
    <row r="280" spans="1:12" s="285" customFormat="1" ht="27.75" customHeight="1">
      <c r="A280" s="603">
        <v>273</v>
      </c>
      <c r="B280" s="283"/>
      <c r="C280" s="63">
        <v>69</v>
      </c>
      <c r="D280" s="173" t="s">
        <v>889</v>
      </c>
      <c r="E280" s="33"/>
      <c r="F280" s="33"/>
      <c r="G280" s="33"/>
      <c r="H280" s="33"/>
      <c r="I280" s="33"/>
      <c r="J280" s="33"/>
      <c r="K280" s="33"/>
      <c r="L280" s="413"/>
    </row>
    <row r="281" spans="1:12" s="285" customFormat="1" ht="18">
      <c r="A281" s="603">
        <v>274</v>
      </c>
      <c r="B281" s="283"/>
      <c r="C281" s="63"/>
      <c r="D281" s="18" t="s">
        <v>94</v>
      </c>
      <c r="E281" s="33"/>
      <c r="F281" s="33"/>
      <c r="G281" s="33">
        <v>2903</v>
      </c>
      <c r="H281" s="33">
        <v>1000</v>
      </c>
      <c r="I281" s="33"/>
      <c r="J281" s="33"/>
      <c r="K281" s="33"/>
      <c r="L281" s="413">
        <f>SUM(E281:K281)</f>
        <v>3903</v>
      </c>
    </row>
    <row r="282" spans="1:12" s="288" customFormat="1" ht="19.5">
      <c r="A282" s="603">
        <v>275</v>
      </c>
      <c r="B282" s="286"/>
      <c r="C282" s="136"/>
      <c r="D282" s="287" t="s">
        <v>95</v>
      </c>
      <c r="E282" s="141"/>
      <c r="F282" s="141"/>
      <c r="G282" s="141"/>
      <c r="H282" s="141"/>
      <c r="I282" s="141"/>
      <c r="J282" s="141"/>
      <c r="K282" s="141"/>
      <c r="L282" s="414">
        <f>SUM(E282:K282)</f>
        <v>0</v>
      </c>
    </row>
    <row r="283" spans="1:12" s="290" customFormat="1" ht="18">
      <c r="A283" s="603">
        <v>276</v>
      </c>
      <c r="B283" s="289"/>
      <c r="C283" s="135"/>
      <c r="D283" s="175" t="s">
        <v>94</v>
      </c>
      <c r="E283" s="29">
        <f aca="true" t="shared" si="67" ref="E283:K283">SUM(E281:E282)</f>
        <v>0</v>
      </c>
      <c r="F283" s="29">
        <f t="shared" si="67"/>
        <v>0</v>
      </c>
      <c r="G283" s="29">
        <f t="shared" si="67"/>
        <v>2903</v>
      </c>
      <c r="H283" s="29">
        <f t="shared" si="67"/>
        <v>1000</v>
      </c>
      <c r="I283" s="29">
        <f t="shared" si="67"/>
        <v>0</v>
      </c>
      <c r="J283" s="29">
        <f t="shared" si="67"/>
        <v>0</v>
      </c>
      <c r="K283" s="29">
        <f t="shared" si="67"/>
        <v>0</v>
      </c>
      <c r="L283" s="415">
        <f>SUM(E283:K283)</f>
        <v>3903</v>
      </c>
    </row>
    <row r="284" spans="1:12" s="285" customFormat="1" ht="27.75" customHeight="1">
      <c r="A284" s="603">
        <v>277</v>
      </c>
      <c r="B284" s="283"/>
      <c r="C284" s="63">
        <v>70</v>
      </c>
      <c r="D284" s="173" t="s">
        <v>307</v>
      </c>
      <c r="E284" s="33"/>
      <c r="F284" s="33"/>
      <c r="G284" s="33"/>
      <c r="H284" s="33"/>
      <c r="I284" s="33"/>
      <c r="J284" s="33"/>
      <c r="K284" s="33"/>
      <c r="L284" s="413"/>
    </row>
    <row r="285" spans="1:12" s="285" customFormat="1" ht="18">
      <c r="A285" s="603">
        <v>278</v>
      </c>
      <c r="B285" s="283"/>
      <c r="C285" s="63"/>
      <c r="D285" s="18" t="s">
        <v>94</v>
      </c>
      <c r="E285" s="33">
        <f aca="true" t="shared" si="68" ref="E285:L285">SUM(E289,E293,E297,E301,E305)</f>
        <v>0</v>
      </c>
      <c r="F285" s="33">
        <f t="shared" si="68"/>
        <v>0</v>
      </c>
      <c r="G285" s="33">
        <f t="shared" si="68"/>
        <v>0</v>
      </c>
      <c r="H285" s="33">
        <f t="shared" si="68"/>
        <v>3250</v>
      </c>
      <c r="I285" s="33">
        <f t="shared" si="68"/>
        <v>0</v>
      </c>
      <c r="J285" s="33">
        <f t="shared" si="68"/>
        <v>0</v>
      </c>
      <c r="K285" s="33">
        <f t="shared" si="68"/>
        <v>0</v>
      </c>
      <c r="L285" s="413">
        <f t="shared" si="68"/>
        <v>3250</v>
      </c>
    </row>
    <row r="286" spans="1:12" s="288" customFormat="1" ht="19.5">
      <c r="A286" s="603">
        <v>279</v>
      </c>
      <c r="B286" s="286"/>
      <c r="C286" s="136"/>
      <c r="D286" s="287" t="s">
        <v>46</v>
      </c>
      <c r="E286" s="141"/>
      <c r="F286" s="141"/>
      <c r="G286" s="141"/>
      <c r="H286" s="141"/>
      <c r="I286" s="141"/>
      <c r="J286" s="141"/>
      <c r="K286" s="141"/>
      <c r="L286" s="414">
        <f>SUM(E286:K286)</f>
        <v>0</v>
      </c>
    </row>
    <row r="287" spans="1:12" s="290" customFormat="1" ht="18">
      <c r="A287" s="603">
        <v>280</v>
      </c>
      <c r="B287" s="289"/>
      <c r="C287" s="135"/>
      <c r="D287" s="175" t="s">
        <v>94</v>
      </c>
      <c r="E287" s="29">
        <f aca="true" t="shared" si="69" ref="E287:K287">SUM(E285:E286)</f>
        <v>0</v>
      </c>
      <c r="F287" s="29">
        <f t="shared" si="69"/>
        <v>0</v>
      </c>
      <c r="G287" s="29">
        <f t="shared" si="69"/>
        <v>0</v>
      </c>
      <c r="H287" s="29">
        <f t="shared" si="69"/>
        <v>3250</v>
      </c>
      <c r="I287" s="29">
        <f t="shared" si="69"/>
        <v>0</v>
      </c>
      <c r="J287" s="29">
        <f t="shared" si="69"/>
        <v>0</v>
      </c>
      <c r="K287" s="29">
        <f t="shared" si="69"/>
        <v>0</v>
      </c>
      <c r="L287" s="415">
        <f>SUM(E287:K287)</f>
        <v>3250</v>
      </c>
    </row>
    <row r="288" spans="1:12" s="313" customFormat="1" ht="30" customHeight="1">
      <c r="A288" s="603">
        <v>281</v>
      </c>
      <c r="B288" s="318"/>
      <c r="C288" s="319">
        <v>71</v>
      </c>
      <c r="D288" s="321" t="s">
        <v>348</v>
      </c>
      <c r="E288" s="322"/>
      <c r="F288" s="322"/>
      <c r="G288" s="322"/>
      <c r="H288" s="322"/>
      <c r="I288" s="322"/>
      <c r="J288" s="322"/>
      <c r="K288" s="322"/>
      <c r="L288" s="416"/>
    </row>
    <row r="289" spans="1:12" s="313" customFormat="1" ht="16.5">
      <c r="A289" s="603">
        <v>282</v>
      </c>
      <c r="B289" s="318"/>
      <c r="C289" s="319"/>
      <c r="D289" s="321" t="s">
        <v>94</v>
      </c>
      <c r="E289" s="322"/>
      <c r="F289" s="322"/>
      <c r="G289" s="322"/>
      <c r="H289" s="322">
        <v>650</v>
      </c>
      <c r="I289" s="322"/>
      <c r="J289" s="322"/>
      <c r="K289" s="322"/>
      <c r="L289" s="416">
        <f>SUM(E289:K289)</f>
        <v>650</v>
      </c>
    </row>
    <row r="290" spans="1:12" s="317" customFormat="1" ht="17.25">
      <c r="A290" s="603">
        <v>283</v>
      </c>
      <c r="B290" s="314"/>
      <c r="C290" s="315"/>
      <c r="D290" s="323" t="s">
        <v>46</v>
      </c>
      <c r="E290" s="316"/>
      <c r="F290" s="316"/>
      <c r="G290" s="316"/>
      <c r="H290" s="316"/>
      <c r="I290" s="316"/>
      <c r="J290" s="316"/>
      <c r="K290" s="316"/>
      <c r="L290" s="417">
        <f>SUM(E290:K290)</f>
        <v>0</v>
      </c>
    </row>
    <row r="291" spans="1:12" s="328" customFormat="1" ht="17.25">
      <c r="A291" s="603">
        <v>284</v>
      </c>
      <c r="B291" s="324"/>
      <c r="C291" s="325"/>
      <c r="D291" s="326" t="s">
        <v>94</v>
      </c>
      <c r="E291" s="327">
        <f aca="true" t="shared" si="70" ref="E291:K291">SUM(E289:E290)</f>
        <v>0</v>
      </c>
      <c r="F291" s="327">
        <f t="shared" si="70"/>
        <v>0</v>
      </c>
      <c r="G291" s="327">
        <f t="shared" si="70"/>
        <v>0</v>
      </c>
      <c r="H291" s="327">
        <f t="shared" si="70"/>
        <v>650</v>
      </c>
      <c r="I291" s="327">
        <f t="shared" si="70"/>
        <v>0</v>
      </c>
      <c r="J291" s="327">
        <f t="shared" si="70"/>
        <v>0</v>
      </c>
      <c r="K291" s="327">
        <f t="shared" si="70"/>
        <v>0</v>
      </c>
      <c r="L291" s="418">
        <f>SUM(E291:K291)</f>
        <v>650</v>
      </c>
    </row>
    <row r="292" spans="1:12" s="313" customFormat="1" ht="19.5" customHeight="1">
      <c r="A292" s="603">
        <v>285</v>
      </c>
      <c r="B292" s="318"/>
      <c r="C292" s="319">
        <v>72</v>
      </c>
      <c r="D292" s="321" t="s">
        <v>308</v>
      </c>
      <c r="E292" s="322"/>
      <c r="F292" s="322"/>
      <c r="G292" s="322"/>
      <c r="H292" s="322"/>
      <c r="I292" s="322"/>
      <c r="J292" s="322"/>
      <c r="K292" s="322"/>
      <c r="L292" s="416"/>
    </row>
    <row r="293" spans="1:12" s="313" customFormat="1" ht="16.5">
      <c r="A293" s="603">
        <v>286</v>
      </c>
      <c r="B293" s="318"/>
      <c r="C293" s="319"/>
      <c r="D293" s="321" t="s">
        <v>94</v>
      </c>
      <c r="E293" s="322"/>
      <c r="F293" s="322"/>
      <c r="G293" s="322"/>
      <c r="H293" s="322">
        <v>650</v>
      </c>
      <c r="I293" s="322"/>
      <c r="J293" s="322"/>
      <c r="K293" s="322"/>
      <c r="L293" s="416">
        <f>SUM(E293:K293)</f>
        <v>650</v>
      </c>
    </row>
    <row r="294" spans="1:12" s="317" customFormat="1" ht="17.25">
      <c r="A294" s="603">
        <v>287</v>
      </c>
      <c r="B294" s="314"/>
      <c r="C294" s="315"/>
      <c r="D294" s="323" t="s">
        <v>46</v>
      </c>
      <c r="E294" s="316"/>
      <c r="F294" s="316"/>
      <c r="G294" s="316"/>
      <c r="H294" s="316"/>
      <c r="I294" s="316"/>
      <c r="J294" s="316"/>
      <c r="K294" s="316"/>
      <c r="L294" s="417">
        <f>SUM(E294:K294)</f>
        <v>0</v>
      </c>
    </row>
    <row r="295" spans="1:12" s="328" customFormat="1" ht="17.25">
      <c r="A295" s="603">
        <v>288</v>
      </c>
      <c r="B295" s="324"/>
      <c r="C295" s="325"/>
      <c r="D295" s="326" t="s">
        <v>94</v>
      </c>
      <c r="E295" s="327">
        <f aca="true" t="shared" si="71" ref="E295:K295">SUM(E293:E294)</f>
        <v>0</v>
      </c>
      <c r="F295" s="327">
        <f t="shared" si="71"/>
        <v>0</v>
      </c>
      <c r="G295" s="327">
        <f t="shared" si="71"/>
        <v>0</v>
      </c>
      <c r="H295" s="327">
        <f t="shared" si="71"/>
        <v>650</v>
      </c>
      <c r="I295" s="327">
        <f t="shared" si="71"/>
        <v>0</v>
      </c>
      <c r="J295" s="327">
        <f t="shared" si="71"/>
        <v>0</v>
      </c>
      <c r="K295" s="327">
        <f t="shared" si="71"/>
        <v>0</v>
      </c>
      <c r="L295" s="418">
        <f>SUM(E295:K295)</f>
        <v>650</v>
      </c>
    </row>
    <row r="296" spans="1:12" s="313" customFormat="1" ht="19.5" customHeight="1">
      <c r="A296" s="603">
        <v>289</v>
      </c>
      <c r="B296" s="318"/>
      <c r="C296" s="319">
        <v>73</v>
      </c>
      <c r="D296" s="321" t="s">
        <v>309</v>
      </c>
      <c r="E296" s="322"/>
      <c r="F296" s="322"/>
      <c r="G296" s="322"/>
      <c r="H296" s="322"/>
      <c r="I296" s="322"/>
      <c r="J296" s="322"/>
      <c r="K296" s="322"/>
      <c r="L296" s="416"/>
    </row>
    <row r="297" spans="1:13" s="313" customFormat="1" ht="16.5">
      <c r="A297" s="603">
        <v>290</v>
      </c>
      <c r="B297" s="318"/>
      <c r="C297" s="319"/>
      <c r="D297" s="321" t="s">
        <v>94</v>
      </c>
      <c r="E297" s="322"/>
      <c r="F297" s="322"/>
      <c r="G297" s="322"/>
      <c r="H297" s="322">
        <v>650</v>
      </c>
      <c r="I297" s="322"/>
      <c r="J297" s="322"/>
      <c r="K297" s="322"/>
      <c r="L297" s="416">
        <f>SUM(E297:K297)</f>
        <v>650</v>
      </c>
      <c r="M297" s="313">
        <f>SUM(L285,L281,L277,L273,L269)</f>
        <v>32020</v>
      </c>
    </row>
    <row r="298" spans="1:13" s="317" customFormat="1" ht="17.25">
      <c r="A298" s="603">
        <v>291</v>
      </c>
      <c r="B298" s="314"/>
      <c r="C298" s="315"/>
      <c r="D298" s="323" t="s">
        <v>46</v>
      </c>
      <c r="E298" s="316"/>
      <c r="F298" s="316"/>
      <c r="G298" s="316"/>
      <c r="H298" s="316"/>
      <c r="I298" s="316"/>
      <c r="J298" s="316"/>
      <c r="K298" s="316"/>
      <c r="L298" s="417">
        <f>SUM(E298:K298)</f>
        <v>0</v>
      </c>
      <c r="M298" s="317">
        <f>SUM(L286,L282,L278,L274,L270)</f>
        <v>0</v>
      </c>
    </row>
    <row r="299" spans="1:13" s="328" customFormat="1" ht="17.25">
      <c r="A299" s="603">
        <v>292</v>
      </c>
      <c r="B299" s="324"/>
      <c r="C299" s="325"/>
      <c r="D299" s="326" t="s">
        <v>94</v>
      </c>
      <c r="E299" s="327">
        <f aca="true" t="shared" si="72" ref="E299:K299">SUM(E297:E298)</f>
        <v>0</v>
      </c>
      <c r="F299" s="327">
        <f t="shared" si="72"/>
        <v>0</v>
      </c>
      <c r="G299" s="327">
        <f t="shared" si="72"/>
        <v>0</v>
      </c>
      <c r="H299" s="327">
        <f t="shared" si="72"/>
        <v>650</v>
      </c>
      <c r="I299" s="327">
        <f t="shared" si="72"/>
        <v>0</v>
      </c>
      <c r="J299" s="327">
        <f t="shared" si="72"/>
        <v>0</v>
      </c>
      <c r="K299" s="327">
        <f t="shared" si="72"/>
        <v>0</v>
      </c>
      <c r="L299" s="418">
        <f>SUM(E299:K299)</f>
        <v>650</v>
      </c>
      <c r="M299" s="328">
        <f>SUM(L287,L283,L279,L275,L271)</f>
        <v>32020</v>
      </c>
    </row>
    <row r="300" spans="1:12" s="313" customFormat="1" ht="19.5" customHeight="1">
      <c r="A300" s="603">
        <v>293</v>
      </c>
      <c r="B300" s="318"/>
      <c r="C300" s="319">
        <v>74</v>
      </c>
      <c r="D300" s="321" t="s">
        <v>310</v>
      </c>
      <c r="E300" s="322"/>
      <c r="F300" s="322"/>
      <c r="G300" s="322"/>
      <c r="H300" s="322"/>
      <c r="I300" s="322"/>
      <c r="J300" s="322"/>
      <c r="K300" s="322"/>
      <c r="L300" s="416"/>
    </row>
    <row r="301" spans="1:12" s="313" customFormat="1" ht="16.5">
      <c r="A301" s="603">
        <v>294</v>
      </c>
      <c r="B301" s="318"/>
      <c r="C301" s="319"/>
      <c r="D301" s="321" t="s">
        <v>94</v>
      </c>
      <c r="E301" s="322"/>
      <c r="F301" s="322"/>
      <c r="G301" s="322"/>
      <c r="H301" s="322">
        <v>650</v>
      </c>
      <c r="I301" s="322"/>
      <c r="J301" s="322"/>
      <c r="K301" s="322"/>
      <c r="L301" s="416">
        <f>SUM(E301:K301)</f>
        <v>650</v>
      </c>
    </row>
    <row r="302" spans="1:12" s="317" customFormat="1" ht="17.25">
      <c r="A302" s="603">
        <v>295</v>
      </c>
      <c r="B302" s="314"/>
      <c r="C302" s="315"/>
      <c r="D302" s="323" t="s">
        <v>46</v>
      </c>
      <c r="E302" s="316"/>
      <c r="F302" s="316"/>
      <c r="G302" s="316"/>
      <c r="H302" s="316"/>
      <c r="I302" s="316"/>
      <c r="J302" s="316"/>
      <c r="K302" s="316"/>
      <c r="L302" s="417">
        <f>SUM(E302:K302)</f>
        <v>0</v>
      </c>
    </row>
    <row r="303" spans="1:12" s="328" customFormat="1" ht="17.25">
      <c r="A303" s="603">
        <v>296</v>
      </c>
      <c r="B303" s="324"/>
      <c r="C303" s="325"/>
      <c r="D303" s="326" t="s">
        <v>94</v>
      </c>
      <c r="E303" s="327">
        <f aca="true" t="shared" si="73" ref="E303:K303">SUM(E301:E302)</f>
        <v>0</v>
      </c>
      <c r="F303" s="327">
        <f t="shared" si="73"/>
        <v>0</v>
      </c>
      <c r="G303" s="327">
        <f t="shared" si="73"/>
        <v>0</v>
      </c>
      <c r="H303" s="327">
        <f t="shared" si="73"/>
        <v>650</v>
      </c>
      <c r="I303" s="327">
        <f t="shared" si="73"/>
        <v>0</v>
      </c>
      <c r="J303" s="327">
        <f t="shared" si="73"/>
        <v>0</v>
      </c>
      <c r="K303" s="327">
        <f t="shared" si="73"/>
        <v>0</v>
      </c>
      <c r="L303" s="418">
        <f>SUM(E303:K303)</f>
        <v>650</v>
      </c>
    </row>
    <row r="304" spans="1:12" s="313" customFormat="1" ht="19.5" customHeight="1">
      <c r="A304" s="603">
        <v>297</v>
      </c>
      <c r="B304" s="318"/>
      <c r="C304" s="319">
        <v>75</v>
      </c>
      <c r="D304" s="321" t="s">
        <v>311</v>
      </c>
      <c r="E304" s="322"/>
      <c r="F304" s="322"/>
      <c r="G304" s="322"/>
      <c r="H304" s="322"/>
      <c r="I304" s="322"/>
      <c r="J304" s="322"/>
      <c r="K304" s="322"/>
      <c r="L304" s="416"/>
    </row>
    <row r="305" spans="1:12" s="313" customFormat="1" ht="16.5">
      <c r="A305" s="603">
        <v>298</v>
      </c>
      <c r="B305" s="318"/>
      <c r="C305" s="319"/>
      <c r="D305" s="321" t="s">
        <v>94</v>
      </c>
      <c r="E305" s="322"/>
      <c r="F305" s="322"/>
      <c r="G305" s="322"/>
      <c r="H305" s="322">
        <v>650</v>
      </c>
      <c r="I305" s="322"/>
      <c r="J305" s="322"/>
      <c r="K305" s="322"/>
      <c r="L305" s="416">
        <f>SUM(E305:K305)</f>
        <v>650</v>
      </c>
    </row>
    <row r="306" spans="1:12" s="317" customFormat="1" ht="17.25">
      <c r="A306" s="603">
        <v>299</v>
      </c>
      <c r="B306" s="314"/>
      <c r="C306" s="315"/>
      <c r="D306" s="323" t="s">
        <v>46</v>
      </c>
      <c r="E306" s="316"/>
      <c r="F306" s="316"/>
      <c r="G306" s="316"/>
      <c r="H306" s="316"/>
      <c r="I306" s="316"/>
      <c r="J306" s="316"/>
      <c r="K306" s="316"/>
      <c r="L306" s="417">
        <f>SUM(E306:K306)</f>
        <v>0</v>
      </c>
    </row>
    <row r="307" spans="1:12" s="328" customFormat="1" ht="17.25">
      <c r="A307" s="603">
        <v>300</v>
      </c>
      <c r="B307" s="324"/>
      <c r="C307" s="325"/>
      <c r="D307" s="326" t="s">
        <v>94</v>
      </c>
      <c r="E307" s="327">
        <f aca="true" t="shared" si="74" ref="E307:K307">SUM(E305:E306)</f>
        <v>0</v>
      </c>
      <c r="F307" s="327">
        <f t="shared" si="74"/>
        <v>0</v>
      </c>
      <c r="G307" s="327">
        <f t="shared" si="74"/>
        <v>0</v>
      </c>
      <c r="H307" s="327">
        <f t="shared" si="74"/>
        <v>650</v>
      </c>
      <c r="I307" s="327">
        <f t="shared" si="74"/>
        <v>0</v>
      </c>
      <c r="J307" s="327">
        <f t="shared" si="74"/>
        <v>0</v>
      </c>
      <c r="K307" s="327">
        <f t="shared" si="74"/>
        <v>0</v>
      </c>
      <c r="L307" s="418">
        <f>SUM(E307:K307)</f>
        <v>650</v>
      </c>
    </row>
    <row r="308" spans="1:12" s="285" customFormat="1" ht="25.5" customHeight="1">
      <c r="A308" s="603">
        <v>301</v>
      </c>
      <c r="B308" s="283"/>
      <c r="C308" s="63">
        <v>76</v>
      </c>
      <c r="D308" s="173" t="s">
        <v>890</v>
      </c>
      <c r="E308" s="33"/>
      <c r="F308" s="33"/>
      <c r="G308" s="33"/>
      <c r="H308" s="33"/>
      <c r="I308" s="33"/>
      <c r="J308" s="33"/>
      <c r="K308" s="33"/>
      <c r="L308" s="413"/>
    </row>
    <row r="309" spans="1:12" s="285" customFormat="1" ht="18">
      <c r="A309" s="603">
        <v>302</v>
      </c>
      <c r="B309" s="283"/>
      <c r="C309" s="63"/>
      <c r="D309" s="18" t="s">
        <v>94</v>
      </c>
      <c r="E309" s="33"/>
      <c r="F309" s="33">
        <v>5</v>
      </c>
      <c r="G309" s="33">
        <v>1995</v>
      </c>
      <c r="H309" s="33"/>
      <c r="I309" s="33"/>
      <c r="J309" s="33"/>
      <c r="K309" s="33"/>
      <c r="L309" s="413">
        <f>SUM(E309:K309)</f>
        <v>2000</v>
      </c>
    </row>
    <row r="310" spans="1:12" s="288" customFormat="1" ht="19.5">
      <c r="A310" s="603">
        <v>303</v>
      </c>
      <c r="B310" s="286"/>
      <c r="C310" s="136"/>
      <c r="D310" s="287" t="s">
        <v>95</v>
      </c>
      <c r="E310" s="141"/>
      <c r="F310" s="141"/>
      <c r="G310" s="141"/>
      <c r="H310" s="141"/>
      <c r="I310" s="141"/>
      <c r="J310" s="141"/>
      <c r="K310" s="141"/>
      <c r="L310" s="414">
        <f>SUM(E310:K310)</f>
        <v>0</v>
      </c>
    </row>
    <row r="311" spans="1:12" s="290" customFormat="1" ht="18">
      <c r="A311" s="603">
        <v>304</v>
      </c>
      <c r="B311" s="289"/>
      <c r="C311" s="135"/>
      <c r="D311" s="175" t="s">
        <v>94</v>
      </c>
      <c r="E311" s="29">
        <f aca="true" t="shared" si="75" ref="E311:K311">SUM(E309:E310)</f>
        <v>0</v>
      </c>
      <c r="F311" s="29">
        <f t="shared" si="75"/>
        <v>5</v>
      </c>
      <c r="G311" s="29">
        <f t="shared" si="75"/>
        <v>1995</v>
      </c>
      <c r="H311" s="29">
        <f t="shared" si="75"/>
        <v>0</v>
      </c>
      <c r="I311" s="29">
        <f t="shared" si="75"/>
        <v>0</v>
      </c>
      <c r="J311" s="29">
        <f t="shared" si="75"/>
        <v>0</v>
      </c>
      <c r="K311" s="29">
        <f t="shared" si="75"/>
        <v>0</v>
      </c>
      <c r="L311" s="415">
        <f>SUM(E311:K311)</f>
        <v>2000</v>
      </c>
    </row>
    <row r="312" spans="1:12" s="285" customFormat="1" ht="25.5" customHeight="1">
      <c r="A312" s="603">
        <v>305</v>
      </c>
      <c r="B312" s="283"/>
      <c r="C312" s="63">
        <v>78</v>
      </c>
      <c r="D312" s="173" t="s">
        <v>989</v>
      </c>
      <c r="E312" s="33"/>
      <c r="F312" s="33"/>
      <c r="G312" s="33"/>
      <c r="H312" s="33"/>
      <c r="I312" s="33"/>
      <c r="J312" s="33"/>
      <c r="K312" s="33"/>
      <c r="L312" s="413"/>
    </row>
    <row r="313" spans="1:12" s="285" customFormat="1" ht="18">
      <c r="A313" s="603">
        <v>306</v>
      </c>
      <c r="B313" s="283"/>
      <c r="C313" s="63"/>
      <c r="D313" s="18" t="s">
        <v>94</v>
      </c>
      <c r="E313" s="33"/>
      <c r="F313" s="33"/>
      <c r="G313" s="33"/>
      <c r="H313" s="33">
        <v>2000</v>
      </c>
      <c r="I313" s="33"/>
      <c r="J313" s="33"/>
      <c r="K313" s="33"/>
      <c r="L313" s="413">
        <f>SUM(E313:K313)</f>
        <v>2000</v>
      </c>
    </row>
    <row r="314" spans="1:12" s="288" customFormat="1" ht="19.5">
      <c r="A314" s="603">
        <v>307</v>
      </c>
      <c r="B314" s="286"/>
      <c r="C314" s="136"/>
      <c r="D314" s="287" t="s">
        <v>46</v>
      </c>
      <c r="E314" s="141"/>
      <c r="F314" s="141"/>
      <c r="G314" s="141"/>
      <c r="H314" s="141"/>
      <c r="I314" s="141"/>
      <c r="J314" s="141"/>
      <c r="K314" s="141"/>
      <c r="L314" s="414">
        <f>SUM(E314:K314)</f>
        <v>0</v>
      </c>
    </row>
    <row r="315" spans="1:12" s="290" customFormat="1" ht="18">
      <c r="A315" s="603">
        <v>308</v>
      </c>
      <c r="B315" s="289"/>
      <c r="C315" s="135"/>
      <c r="D315" s="175" t="s">
        <v>94</v>
      </c>
      <c r="E315" s="29">
        <f aca="true" t="shared" si="76" ref="E315:K315">SUM(E313:E314)</f>
        <v>0</v>
      </c>
      <c r="F315" s="29">
        <f t="shared" si="76"/>
        <v>0</v>
      </c>
      <c r="G315" s="29">
        <f t="shared" si="76"/>
        <v>0</v>
      </c>
      <c r="H315" s="29">
        <f t="shared" si="76"/>
        <v>2000</v>
      </c>
      <c r="I315" s="29">
        <f t="shared" si="76"/>
        <v>0</v>
      </c>
      <c r="J315" s="29">
        <f t="shared" si="76"/>
        <v>0</v>
      </c>
      <c r="K315" s="29">
        <f t="shared" si="76"/>
        <v>0</v>
      </c>
      <c r="L315" s="415">
        <f>SUM(E315:K315)</f>
        <v>2000</v>
      </c>
    </row>
    <row r="316" spans="1:12" s="285" customFormat="1" ht="25.5" customHeight="1">
      <c r="A316" s="603">
        <v>309</v>
      </c>
      <c r="B316" s="283"/>
      <c r="C316" s="63">
        <v>79</v>
      </c>
      <c r="D316" s="173" t="s">
        <v>973</v>
      </c>
      <c r="E316" s="33"/>
      <c r="F316" s="33"/>
      <c r="G316" s="33"/>
      <c r="H316" s="33"/>
      <c r="I316" s="33"/>
      <c r="J316" s="33"/>
      <c r="K316" s="33"/>
      <c r="L316" s="413"/>
    </row>
    <row r="317" spans="1:12" s="285" customFormat="1" ht="18">
      <c r="A317" s="603">
        <v>310</v>
      </c>
      <c r="B317" s="283"/>
      <c r="C317" s="63"/>
      <c r="D317" s="18" t="s">
        <v>94</v>
      </c>
      <c r="E317" s="33"/>
      <c r="F317" s="33"/>
      <c r="G317" s="33">
        <v>1000</v>
      </c>
      <c r="H317" s="33">
        <v>0</v>
      </c>
      <c r="I317" s="33"/>
      <c r="J317" s="33"/>
      <c r="K317" s="33"/>
      <c r="L317" s="413">
        <f>SUM(E317:K317)</f>
        <v>1000</v>
      </c>
    </row>
    <row r="318" spans="1:12" s="288" customFormat="1" ht="19.5">
      <c r="A318" s="603">
        <v>311</v>
      </c>
      <c r="B318" s="286"/>
      <c r="C318" s="136"/>
      <c r="D318" s="287" t="s">
        <v>95</v>
      </c>
      <c r="E318" s="141"/>
      <c r="F318" s="141"/>
      <c r="G318" s="141"/>
      <c r="H318" s="141"/>
      <c r="I318" s="141"/>
      <c r="J318" s="141"/>
      <c r="K318" s="141"/>
      <c r="L318" s="414">
        <f>SUM(E318:K318)</f>
        <v>0</v>
      </c>
    </row>
    <row r="319" spans="1:12" s="290" customFormat="1" ht="18">
      <c r="A319" s="603">
        <v>312</v>
      </c>
      <c r="B319" s="289"/>
      <c r="C319" s="135"/>
      <c r="D319" s="175" t="s">
        <v>94</v>
      </c>
      <c r="E319" s="29">
        <f aca="true" t="shared" si="77" ref="E319:K319">SUM(E317:E318)</f>
        <v>0</v>
      </c>
      <c r="F319" s="29">
        <f t="shared" si="77"/>
        <v>0</v>
      </c>
      <c r="G319" s="29">
        <f t="shared" si="77"/>
        <v>1000</v>
      </c>
      <c r="H319" s="29">
        <f t="shared" si="77"/>
        <v>0</v>
      </c>
      <c r="I319" s="29">
        <f t="shared" si="77"/>
        <v>0</v>
      </c>
      <c r="J319" s="29">
        <f t="shared" si="77"/>
        <v>0</v>
      </c>
      <c r="K319" s="29">
        <f t="shared" si="77"/>
        <v>0</v>
      </c>
      <c r="L319" s="415">
        <f>SUM(E319:K319)</f>
        <v>1000</v>
      </c>
    </row>
    <row r="320" spans="1:12" s="285" customFormat="1" ht="25.5" customHeight="1">
      <c r="A320" s="603">
        <v>313</v>
      </c>
      <c r="B320" s="283"/>
      <c r="C320" s="63">
        <v>80</v>
      </c>
      <c r="D320" s="173" t="s">
        <v>282</v>
      </c>
      <c r="E320" s="33"/>
      <c r="F320" s="33"/>
      <c r="G320" s="33"/>
      <c r="H320" s="33"/>
      <c r="I320" s="33"/>
      <c r="J320" s="33"/>
      <c r="K320" s="33"/>
      <c r="L320" s="413"/>
    </row>
    <row r="321" spans="1:12" s="285" customFormat="1" ht="18">
      <c r="A321" s="603">
        <v>314</v>
      </c>
      <c r="B321" s="283"/>
      <c r="C321" s="63"/>
      <c r="D321" s="18" t="s">
        <v>94</v>
      </c>
      <c r="E321" s="33"/>
      <c r="F321" s="33"/>
      <c r="G321" s="33"/>
      <c r="H321" s="33">
        <v>71400</v>
      </c>
      <c r="I321" s="33"/>
      <c r="J321" s="33"/>
      <c r="K321" s="33"/>
      <c r="L321" s="413">
        <f>SUM(E321:K321)</f>
        <v>71400</v>
      </c>
    </row>
    <row r="322" spans="1:12" s="288" customFormat="1" ht="19.5">
      <c r="A322" s="603">
        <v>315</v>
      </c>
      <c r="B322" s="286"/>
      <c r="C322" s="136"/>
      <c r="D322" s="287" t="s">
        <v>46</v>
      </c>
      <c r="E322" s="141"/>
      <c r="F322" s="141"/>
      <c r="G322" s="141"/>
      <c r="H322" s="141"/>
      <c r="I322" s="141"/>
      <c r="J322" s="141"/>
      <c r="K322" s="141"/>
      <c r="L322" s="414">
        <f>SUM(E322:K322)</f>
        <v>0</v>
      </c>
    </row>
    <row r="323" spans="1:12" s="290" customFormat="1" ht="18">
      <c r="A323" s="603">
        <v>316</v>
      </c>
      <c r="B323" s="289"/>
      <c r="C323" s="135"/>
      <c r="D323" s="175" t="s">
        <v>94</v>
      </c>
      <c r="E323" s="29">
        <f aca="true" t="shared" si="78" ref="E323:K323">SUM(E321:E322)</f>
        <v>0</v>
      </c>
      <c r="F323" s="29">
        <f t="shared" si="78"/>
        <v>0</v>
      </c>
      <c r="G323" s="29">
        <f t="shared" si="78"/>
        <v>0</v>
      </c>
      <c r="H323" s="29">
        <f t="shared" si="78"/>
        <v>71400</v>
      </c>
      <c r="I323" s="29">
        <f t="shared" si="78"/>
        <v>0</v>
      </c>
      <c r="J323" s="29">
        <f t="shared" si="78"/>
        <v>0</v>
      </c>
      <c r="K323" s="29">
        <f t="shared" si="78"/>
        <v>0</v>
      </c>
      <c r="L323" s="415">
        <f>SUM(E323:K323)</f>
        <v>71400</v>
      </c>
    </row>
    <row r="324" spans="1:12" s="285" customFormat="1" ht="25.5" customHeight="1">
      <c r="A324" s="603">
        <v>317</v>
      </c>
      <c r="B324" s="283"/>
      <c r="C324" s="63">
        <v>81</v>
      </c>
      <c r="D324" s="173" t="s">
        <v>797</v>
      </c>
      <c r="E324" s="33"/>
      <c r="F324" s="33"/>
      <c r="G324" s="33"/>
      <c r="H324" s="33"/>
      <c r="I324" s="33"/>
      <c r="J324" s="33"/>
      <c r="K324" s="33"/>
      <c r="L324" s="413"/>
    </row>
    <row r="325" spans="1:13" s="285" customFormat="1" ht="18">
      <c r="A325" s="603">
        <v>318</v>
      </c>
      <c r="B325" s="283"/>
      <c r="C325" s="63"/>
      <c r="D325" s="18" t="s">
        <v>94</v>
      </c>
      <c r="E325" s="33">
        <f>SUM(E329,E333,E337,E345)</f>
        <v>0</v>
      </c>
      <c r="F325" s="33">
        <f>SUM(F329,F333,F337,F345)</f>
        <v>0</v>
      </c>
      <c r="G325" s="33">
        <v>1500</v>
      </c>
      <c r="H325" s="33">
        <v>5142</v>
      </c>
      <c r="I325" s="33">
        <f>SUM(I329,I333,I337,I345)</f>
        <v>0</v>
      </c>
      <c r="J325" s="33">
        <f>SUM(J329,J333,J337,J345)</f>
        <v>0</v>
      </c>
      <c r="K325" s="33">
        <f>SUM(K329,K333,K337,K345)</f>
        <v>0</v>
      </c>
      <c r="L325" s="413">
        <f>SUM(E325:K325)</f>
        <v>6642</v>
      </c>
      <c r="M325" s="285">
        <f>SUM(L325,L321,L317,L313,L309)</f>
        <v>83042</v>
      </c>
    </row>
    <row r="326" spans="1:13" s="288" customFormat="1" ht="19.5">
      <c r="A326" s="603">
        <v>319</v>
      </c>
      <c r="B326" s="286"/>
      <c r="C326" s="136"/>
      <c r="D326" s="287" t="s">
        <v>95</v>
      </c>
      <c r="E326" s="141"/>
      <c r="F326" s="141"/>
      <c r="G326" s="141"/>
      <c r="H326" s="141"/>
      <c r="I326" s="141"/>
      <c r="J326" s="141"/>
      <c r="K326" s="141"/>
      <c r="L326" s="414">
        <f>SUM(E326:K326)</f>
        <v>0</v>
      </c>
      <c r="M326" s="288">
        <f>SUM(L326,L322,L318,L314,L310)</f>
        <v>0</v>
      </c>
    </row>
    <row r="327" spans="1:13" s="290" customFormat="1" ht="18">
      <c r="A327" s="603">
        <v>320</v>
      </c>
      <c r="B327" s="289"/>
      <c r="C327" s="135"/>
      <c r="D327" s="175" t="s">
        <v>94</v>
      </c>
      <c r="E327" s="29">
        <f aca="true" t="shared" si="79" ref="E327:K327">SUM(E325:E326)</f>
        <v>0</v>
      </c>
      <c r="F327" s="29">
        <f t="shared" si="79"/>
        <v>0</v>
      </c>
      <c r="G327" s="29">
        <f t="shared" si="79"/>
        <v>1500</v>
      </c>
      <c r="H327" s="29">
        <f t="shared" si="79"/>
        <v>5142</v>
      </c>
      <c r="I327" s="29">
        <f t="shared" si="79"/>
        <v>0</v>
      </c>
      <c r="J327" s="29">
        <f t="shared" si="79"/>
        <v>0</v>
      </c>
      <c r="K327" s="29">
        <f t="shared" si="79"/>
        <v>0</v>
      </c>
      <c r="L327" s="415">
        <f>SUM(E327:K327)</f>
        <v>6642</v>
      </c>
      <c r="M327" s="290">
        <f>SUM(L327,L323,L319,L315,L311)</f>
        <v>83042</v>
      </c>
    </row>
    <row r="328" spans="1:12" s="313" customFormat="1" ht="16.5">
      <c r="A328" s="603">
        <v>321</v>
      </c>
      <c r="B328" s="318"/>
      <c r="C328" s="319">
        <v>82</v>
      </c>
      <c r="D328" s="321" t="s">
        <v>380</v>
      </c>
      <c r="E328" s="322"/>
      <c r="F328" s="322"/>
      <c r="G328" s="322"/>
      <c r="H328" s="322"/>
      <c r="I328" s="322"/>
      <c r="J328" s="322"/>
      <c r="K328" s="322"/>
      <c r="L328" s="416"/>
    </row>
    <row r="329" spans="1:12" s="313" customFormat="1" ht="16.5">
      <c r="A329" s="603">
        <v>322</v>
      </c>
      <c r="B329" s="318"/>
      <c r="C329" s="319"/>
      <c r="D329" s="321" t="s">
        <v>94</v>
      </c>
      <c r="E329" s="322"/>
      <c r="F329" s="322"/>
      <c r="G329" s="322"/>
      <c r="H329" s="322">
        <v>0</v>
      </c>
      <c r="I329" s="322"/>
      <c r="J329" s="322"/>
      <c r="K329" s="322"/>
      <c r="L329" s="416">
        <f>SUM(E329:K329)</f>
        <v>0</v>
      </c>
    </row>
    <row r="330" spans="1:12" s="317" customFormat="1" ht="17.25">
      <c r="A330" s="603">
        <v>323</v>
      </c>
      <c r="B330" s="314"/>
      <c r="C330" s="315"/>
      <c r="D330" s="323" t="s">
        <v>95</v>
      </c>
      <c r="E330" s="316"/>
      <c r="F330" s="316"/>
      <c r="G330" s="316"/>
      <c r="H330" s="316"/>
      <c r="I330" s="316"/>
      <c r="J330" s="316"/>
      <c r="K330" s="316"/>
      <c r="L330" s="417">
        <f>SUM(E330:K330)</f>
        <v>0</v>
      </c>
    </row>
    <row r="331" spans="1:12" s="328" customFormat="1" ht="17.25">
      <c r="A331" s="603">
        <v>324</v>
      </c>
      <c r="B331" s="324"/>
      <c r="C331" s="325"/>
      <c r="D331" s="326" t="s">
        <v>94</v>
      </c>
      <c r="E331" s="327">
        <f aca="true" t="shared" si="80" ref="E331:K331">SUM(E329:E330)</f>
        <v>0</v>
      </c>
      <c r="F331" s="327">
        <f t="shared" si="80"/>
        <v>0</v>
      </c>
      <c r="G331" s="327">
        <f t="shared" si="80"/>
        <v>0</v>
      </c>
      <c r="H331" s="327">
        <f t="shared" si="80"/>
        <v>0</v>
      </c>
      <c r="I331" s="327">
        <f t="shared" si="80"/>
        <v>0</v>
      </c>
      <c r="J331" s="327">
        <f t="shared" si="80"/>
        <v>0</v>
      </c>
      <c r="K331" s="327">
        <f t="shared" si="80"/>
        <v>0</v>
      </c>
      <c r="L331" s="418">
        <f>SUM(E331:K331)</f>
        <v>0</v>
      </c>
    </row>
    <row r="332" spans="1:12" s="313" customFormat="1" ht="19.5" customHeight="1">
      <c r="A332" s="603">
        <v>325</v>
      </c>
      <c r="B332" s="318"/>
      <c r="C332" s="319">
        <v>83</v>
      </c>
      <c r="D332" s="321" t="s">
        <v>81</v>
      </c>
      <c r="E332" s="322"/>
      <c r="F332" s="322"/>
      <c r="G332" s="322"/>
      <c r="H332" s="322"/>
      <c r="I332" s="322"/>
      <c r="J332" s="322"/>
      <c r="K332" s="322"/>
      <c r="L332" s="416"/>
    </row>
    <row r="333" spans="1:12" s="313" customFormat="1" ht="16.5">
      <c r="A333" s="603">
        <v>326</v>
      </c>
      <c r="B333" s="318"/>
      <c r="C333" s="319"/>
      <c r="D333" s="321" t="s">
        <v>94</v>
      </c>
      <c r="E333" s="322"/>
      <c r="F333" s="322"/>
      <c r="G333" s="322"/>
      <c r="H333" s="322">
        <v>5142</v>
      </c>
      <c r="I333" s="322"/>
      <c r="J333" s="322"/>
      <c r="K333" s="322"/>
      <c r="L333" s="416">
        <f>SUM(E333:K333)</f>
        <v>5142</v>
      </c>
    </row>
    <row r="334" spans="1:12" s="317" customFormat="1" ht="17.25">
      <c r="A334" s="603">
        <v>327</v>
      </c>
      <c r="B334" s="314"/>
      <c r="C334" s="315"/>
      <c r="D334" s="323" t="s">
        <v>95</v>
      </c>
      <c r="E334" s="316"/>
      <c r="F334" s="316"/>
      <c r="G334" s="316"/>
      <c r="H334" s="316"/>
      <c r="I334" s="316"/>
      <c r="J334" s="316"/>
      <c r="K334" s="316"/>
      <c r="L334" s="417">
        <f>SUM(E334:K334)</f>
        <v>0</v>
      </c>
    </row>
    <row r="335" spans="1:12" s="328" customFormat="1" ht="17.25">
      <c r="A335" s="603">
        <v>328</v>
      </c>
      <c r="B335" s="324"/>
      <c r="C335" s="325"/>
      <c r="D335" s="326" t="s">
        <v>94</v>
      </c>
      <c r="E335" s="327">
        <f aca="true" t="shared" si="81" ref="E335:L335">SUM(E333:E334)</f>
        <v>0</v>
      </c>
      <c r="F335" s="327">
        <f t="shared" si="81"/>
        <v>0</v>
      </c>
      <c r="G335" s="327">
        <f t="shared" si="81"/>
        <v>0</v>
      </c>
      <c r="H335" s="327">
        <f t="shared" si="81"/>
        <v>5142</v>
      </c>
      <c r="I335" s="327">
        <f t="shared" si="81"/>
        <v>0</v>
      </c>
      <c r="J335" s="327">
        <f t="shared" si="81"/>
        <v>0</v>
      </c>
      <c r="K335" s="327">
        <f t="shared" si="81"/>
        <v>0</v>
      </c>
      <c r="L335" s="418">
        <f t="shared" si="81"/>
        <v>5142</v>
      </c>
    </row>
    <row r="336" spans="1:12" s="313" customFormat="1" ht="19.5" customHeight="1">
      <c r="A336" s="603">
        <v>329</v>
      </c>
      <c r="B336" s="318"/>
      <c r="C336" s="319">
        <v>84</v>
      </c>
      <c r="D336" s="321" t="s">
        <v>52</v>
      </c>
      <c r="E336" s="322"/>
      <c r="F336" s="322"/>
      <c r="G336" s="322"/>
      <c r="H336" s="322"/>
      <c r="I336" s="322"/>
      <c r="J336" s="322"/>
      <c r="K336" s="322"/>
      <c r="L336" s="416"/>
    </row>
    <row r="337" spans="1:12" s="313" customFormat="1" ht="16.5">
      <c r="A337" s="603">
        <v>330</v>
      </c>
      <c r="B337" s="318"/>
      <c r="C337" s="319"/>
      <c r="D337" s="321" t="s">
        <v>94</v>
      </c>
      <c r="E337" s="322"/>
      <c r="F337" s="322"/>
      <c r="G337" s="322">
        <v>0</v>
      </c>
      <c r="H337" s="322"/>
      <c r="I337" s="322"/>
      <c r="J337" s="322"/>
      <c r="K337" s="322"/>
      <c r="L337" s="416">
        <f>SUM(E337:K337)</f>
        <v>0</v>
      </c>
    </row>
    <row r="338" spans="1:12" s="317" customFormat="1" ht="17.25">
      <c r="A338" s="603">
        <v>331</v>
      </c>
      <c r="B338" s="314"/>
      <c r="C338" s="315"/>
      <c r="D338" s="323" t="s">
        <v>95</v>
      </c>
      <c r="E338" s="316"/>
      <c r="F338" s="316"/>
      <c r="G338" s="316"/>
      <c r="H338" s="316"/>
      <c r="I338" s="316"/>
      <c r="J338" s="316"/>
      <c r="K338" s="316"/>
      <c r="L338" s="417">
        <f>SUM(E338:K338)</f>
        <v>0</v>
      </c>
    </row>
    <row r="339" spans="1:12" s="328" customFormat="1" ht="17.25">
      <c r="A339" s="603">
        <v>332</v>
      </c>
      <c r="B339" s="324"/>
      <c r="C339" s="325"/>
      <c r="D339" s="326" t="s">
        <v>94</v>
      </c>
      <c r="E339" s="327">
        <f aca="true" t="shared" si="82" ref="E339:L339">SUM(E337:E338)</f>
        <v>0</v>
      </c>
      <c r="F339" s="327">
        <f t="shared" si="82"/>
        <v>0</v>
      </c>
      <c r="G339" s="327">
        <f t="shared" si="82"/>
        <v>0</v>
      </c>
      <c r="H339" s="327">
        <f t="shared" si="82"/>
        <v>0</v>
      </c>
      <c r="I339" s="327">
        <f t="shared" si="82"/>
        <v>0</v>
      </c>
      <c r="J339" s="327">
        <f t="shared" si="82"/>
        <v>0</v>
      </c>
      <c r="K339" s="327">
        <f t="shared" si="82"/>
        <v>0</v>
      </c>
      <c r="L339" s="418">
        <f t="shared" si="82"/>
        <v>0</v>
      </c>
    </row>
    <row r="340" spans="1:12" s="313" customFormat="1" ht="19.5" customHeight="1">
      <c r="A340" s="603">
        <v>333</v>
      </c>
      <c r="B340" s="318"/>
      <c r="C340" s="319">
        <v>85</v>
      </c>
      <c r="D340" s="321" t="s">
        <v>717</v>
      </c>
      <c r="E340" s="322"/>
      <c r="F340" s="322"/>
      <c r="G340" s="322"/>
      <c r="H340" s="322"/>
      <c r="I340" s="322"/>
      <c r="J340" s="322"/>
      <c r="K340" s="322"/>
      <c r="L340" s="416"/>
    </row>
    <row r="341" spans="1:12" s="313" customFormat="1" ht="16.5">
      <c r="A341" s="603">
        <v>334</v>
      </c>
      <c r="B341" s="318"/>
      <c r="C341" s="319"/>
      <c r="D341" s="321" t="s">
        <v>94</v>
      </c>
      <c r="E341" s="322"/>
      <c r="F341" s="322"/>
      <c r="G341" s="322">
        <v>500</v>
      </c>
      <c r="H341" s="322"/>
      <c r="I341" s="322"/>
      <c r="J341" s="322"/>
      <c r="K341" s="322"/>
      <c r="L341" s="416">
        <f>SUM(E341:K341)</f>
        <v>500</v>
      </c>
    </row>
    <row r="342" spans="1:12" s="317" customFormat="1" ht="17.25">
      <c r="A342" s="603">
        <v>335</v>
      </c>
      <c r="B342" s="314"/>
      <c r="C342" s="315"/>
      <c r="D342" s="323" t="s">
        <v>46</v>
      </c>
      <c r="E342" s="316"/>
      <c r="F342" s="316"/>
      <c r="G342" s="316"/>
      <c r="H342" s="316"/>
      <c r="I342" s="316"/>
      <c r="J342" s="316"/>
      <c r="K342" s="316"/>
      <c r="L342" s="417">
        <f>SUM(E342:K342)</f>
        <v>0</v>
      </c>
    </row>
    <row r="343" spans="1:12" s="328" customFormat="1" ht="17.25">
      <c r="A343" s="603">
        <v>336</v>
      </c>
      <c r="B343" s="324"/>
      <c r="C343" s="325"/>
      <c r="D343" s="326" t="s">
        <v>94</v>
      </c>
      <c r="E343" s="327"/>
      <c r="F343" s="327"/>
      <c r="G343" s="327">
        <v>500</v>
      </c>
      <c r="H343" s="327"/>
      <c r="I343" s="327"/>
      <c r="J343" s="327"/>
      <c r="K343" s="327"/>
      <c r="L343" s="418">
        <f>SUM(E343:K343)</f>
        <v>500</v>
      </c>
    </row>
    <row r="344" spans="1:12" s="313" customFormat="1" ht="16.5">
      <c r="A344" s="603">
        <v>337</v>
      </c>
      <c r="B344" s="318"/>
      <c r="C344" s="319">
        <v>86</v>
      </c>
      <c r="D344" s="321" t="s">
        <v>51</v>
      </c>
      <c r="E344" s="322"/>
      <c r="F344" s="322"/>
      <c r="G344" s="322"/>
      <c r="H344" s="322"/>
      <c r="I344" s="322"/>
      <c r="J344" s="322"/>
      <c r="K344" s="322"/>
      <c r="L344" s="416"/>
    </row>
    <row r="345" spans="1:12" s="313" customFormat="1" ht="16.5">
      <c r="A345" s="603">
        <v>338</v>
      </c>
      <c r="B345" s="318"/>
      <c r="C345" s="319"/>
      <c r="D345" s="321" t="s">
        <v>94</v>
      </c>
      <c r="E345" s="322"/>
      <c r="F345" s="322"/>
      <c r="G345" s="322">
        <v>1000</v>
      </c>
      <c r="H345" s="322"/>
      <c r="I345" s="322"/>
      <c r="J345" s="322"/>
      <c r="K345" s="322"/>
      <c r="L345" s="416">
        <f>SUM(E345:K345)</f>
        <v>1000</v>
      </c>
    </row>
    <row r="346" spans="1:12" s="317" customFormat="1" ht="17.25">
      <c r="A346" s="603">
        <v>339</v>
      </c>
      <c r="B346" s="314"/>
      <c r="C346" s="315"/>
      <c r="D346" s="323" t="s">
        <v>46</v>
      </c>
      <c r="E346" s="316"/>
      <c r="F346" s="316"/>
      <c r="G346" s="316"/>
      <c r="H346" s="316"/>
      <c r="I346" s="316"/>
      <c r="J346" s="316"/>
      <c r="K346" s="316"/>
      <c r="L346" s="417">
        <f>SUM(E346:K346)</f>
        <v>0</v>
      </c>
    </row>
    <row r="347" spans="1:12" s="328" customFormat="1" ht="17.25">
      <c r="A347" s="603">
        <v>340</v>
      </c>
      <c r="B347" s="324"/>
      <c r="C347" s="325"/>
      <c r="D347" s="326" t="s">
        <v>94</v>
      </c>
      <c r="E347" s="327">
        <f aca="true" t="shared" si="83" ref="E347:K347">SUM(E345:E346)</f>
        <v>0</v>
      </c>
      <c r="F347" s="327">
        <f t="shared" si="83"/>
        <v>0</v>
      </c>
      <c r="G347" s="327">
        <f t="shared" si="83"/>
        <v>1000</v>
      </c>
      <c r="H347" s="327">
        <f t="shared" si="83"/>
        <v>0</v>
      </c>
      <c r="I347" s="327">
        <f t="shared" si="83"/>
        <v>0</v>
      </c>
      <c r="J347" s="327">
        <f t="shared" si="83"/>
        <v>0</v>
      </c>
      <c r="K347" s="327">
        <f t="shared" si="83"/>
        <v>0</v>
      </c>
      <c r="L347" s="418">
        <f>SUM(E347:K347)</f>
        <v>1000</v>
      </c>
    </row>
    <row r="348" spans="1:12" s="285" customFormat="1" ht="30" customHeight="1">
      <c r="A348" s="603">
        <v>341</v>
      </c>
      <c r="B348" s="283"/>
      <c r="C348" s="63">
        <v>87</v>
      </c>
      <c r="D348" s="173" t="s">
        <v>892</v>
      </c>
      <c r="E348" s="33"/>
      <c r="F348" s="33"/>
      <c r="G348" s="33"/>
      <c r="H348" s="33"/>
      <c r="I348" s="33"/>
      <c r="J348" s="33"/>
      <c r="K348" s="33"/>
      <c r="L348" s="413"/>
    </row>
    <row r="349" spans="1:12" s="285" customFormat="1" ht="18">
      <c r="A349" s="603">
        <v>342</v>
      </c>
      <c r="B349" s="283"/>
      <c r="C349" s="63"/>
      <c r="D349" s="18" t="s">
        <v>94</v>
      </c>
      <c r="E349" s="33"/>
      <c r="F349" s="33"/>
      <c r="G349" s="33">
        <v>287300</v>
      </c>
      <c r="H349" s="33"/>
      <c r="I349" s="33"/>
      <c r="J349" s="33"/>
      <c r="K349" s="33"/>
      <c r="L349" s="413">
        <f>SUM(E349:K349)</f>
        <v>287300</v>
      </c>
    </row>
    <row r="350" spans="1:12" s="288" customFormat="1" ht="19.5">
      <c r="A350" s="603">
        <v>343</v>
      </c>
      <c r="B350" s="286"/>
      <c r="C350" s="136"/>
      <c r="D350" s="287" t="s">
        <v>921</v>
      </c>
      <c r="E350" s="141"/>
      <c r="F350" s="141"/>
      <c r="G350" s="141">
        <v>-43359</v>
      </c>
      <c r="H350" s="141"/>
      <c r="I350" s="141"/>
      <c r="J350" s="141"/>
      <c r="K350" s="141"/>
      <c r="L350" s="414">
        <f>SUM(E350:K350)</f>
        <v>-43359</v>
      </c>
    </row>
    <row r="351" spans="1:12" s="290" customFormat="1" ht="18">
      <c r="A351" s="603">
        <v>344</v>
      </c>
      <c r="B351" s="289"/>
      <c r="C351" s="135"/>
      <c r="D351" s="175" t="s">
        <v>94</v>
      </c>
      <c r="E351" s="29">
        <f aca="true" t="shared" si="84" ref="E351:K351">SUM(E349:E350)</f>
        <v>0</v>
      </c>
      <c r="F351" s="29">
        <f t="shared" si="84"/>
        <v>0</v>
      </c>
      <c r="G351" s="29">
        <f t="shared" si="84"/>
        <v>243941</v>
      </c>
      <c r="H351" s="29">
        <f t="shared" si="84"/>
        <v>0</v>
      </c>
      <c r="I351" s="29">
        <f t="shared" si="84"/>
        <v>0</v>
      </c>
      <c r="J351" s="29">
        <f t="shared" si="84"/>
        <v>0</v>
      </c>
      <c r="K351" s="29">
        <f t="shared" si="84"/>
        <v>0</v>
      </c>
      <c r="L351" s="415">
        <f>SUM(E351:K351)</f>
        <v>243941</v>
      </c>
    </row>
    <row r="352" spans="1:12" s="285" customFormat="1" ht="30" customHeight="1">
      <c r="A352" s="603">
        <v>345</v>
      </c>
      <c r="B352" s="283"/>
      <c r="C352" s="63">
        <v>88</v>
      </c>
      <c r="D352" s="173" t="s">
        <v>784</v>
      </c>
      <c r="E352" s="33"/>
      <c r="F352" s="33"/>
      <c r="G352" s="33"/>
      <c r="H352" s="33"/>
      <c r="I352" s="33"/>
      <c r="J352" s="33"/>
      <c r="K352" s="33"/>
      <c r="L352" s="413"/>
    </row>
    <row r="353" spans="1:12" s="285" customFormat="1" ht="18">
      <c r="A353" s="603">
        <v>346</v>
      </c>
      <c r="B353" s="283"/>
      <c r="C353" s="63"/>
      <c r="D353" s="18" t="s">
        <v>94</v>
      </c>
      <c r="E353" s="33"/>
      <c r="F353" s="33"/>
      <c r="G353" s="33">
        <v>12760</v>
      </c>
      <c r="H353" s="33"/>
      <c r="I353" s="33"/>
      <c r="J353" s="33"/>
      <c r="K353" s="33"/>
      <c r="L353" s="413">
        <f>SUM(E353:K353)</f>
        <v>12760</v>
      </c>
    </row>
    <row r="354" spans="1:12" s="288" customFormat="1" ht="19.5">
      <c r="A354" s="603">
        <v>347</v>
      </c>
      <c r="B354" s="286"/>
      <c r="C354" s="136"/>
      <c r="D354" s="287" t="s">
        <v>921</v>
      </c>
      <c r="E354" s="141"/>
      <c r="F354" s="141"/>
      <c r="G354" s="141">
        <v>3407</v>
      </c>
      <c r="H354" s="141"/>
      <c r="I354" s="141"/>
      <c r="J354" s="141"/>
      <c r="K354" s="141"/>
      <c r="L354" s="414">
        <f>SUM(E354:K354)</f>
        <v>3407</v>
      </c>
    </row>
    <row r="355" spans="1:12" s="288" customFormat="1" ht="19.5">
      <c r="A355" s="603">
        <v>348</v>
      </c>
      <c r="B355" s="286"/>
      <c r="C355" s="136"/>
      <c r="D355" s="287" t="s">
        <v>544</v>
      </c>
      <c r="E355" s="141"/>
      <c r="F355" s="141"/>
      <c r="G355" s="141">
        <v>3616</v>
      </c>
      <c r="H355" s="141"/>
      <c r="I355" s="141"/>
      <c r="J355" s="141"/>
      <c r="K355" s="141"/>
      <c r="L355" s="414">
        <f>SUM(E355:K355)</f>
        <v>3616</v>
      </c>
    </row>
    <row r="356" spans="1:12" s="290" customFormat="1" ht="18">
      <c r="A356" s="603">
        <v>349</v>
      </c>
      <c r="B356" s="289"/>
      <c r="C356" s="135"/>
      <c r="D356" s="175" t="s">
        <v>94</v>
      </c>
      <c r="E356" s="29">
        <f>SUM(E353:E354)</f>
        <v>0</v>
      </c>
      <c r="F356" s="29">
        <f>SUM(F353:F354)</f>
        <v>0</v>
      </c>
      <c r="G356" s="29">
        <f>SUM(G353:G355)</f>
        <v>19783</v>
      </c>
      <c r="H356" s="29">
        <f>SUM(H353:H354)</f>
        <v>0</v>
      </c>
      <c r="I356" s="29">
        <f>SUM(I353:I354)</f>
        <v>0</v>
      </c>
      <c r="J356" s="29">
        <f>SUM(J353:J354)</f>
        <v>0</v>
      </c>
      <c r="K356" s="29">
        <f>SUM(K353:K354)</f>
        <v>0</v>
      </c>
      <c r="L356" s="415">
        <f>SUM(E356:K356)</f>
        <v>19783</v>
      </c>
    </row>
    <row r="357" spans="1:12" s="285" customFormat="1" ht="30" customHeight="1">
      <c r="A357" s="603">
        <v>350</v>
      </c>
      <c r="B357" s="283"/>
      <c r="C357" s="63">
        <v>89</v>
      </c>
      <c r="D357" s="173" t="s">
        <v>283</v>
      </c>
      <c r="E357" s="33"/>
      <c r="F357" s="33"/>
      <c r="G357" s="33"/>
      <c r="H357" s="33"/>
      <c r="I357" s="33"/>
      <c r="J357" s="33"/>
      <c r="K357" s="33"/>
      <c r="L357" s="413"/>
    </row>
    <row r="358" spans="1:12" s="285" customFormat="1" ht="18">
      <c r="A358" s="603">
        <v>351</v>
      </c>
      <c r="B358" s="283"/>
      <c r="C358" s="63"/>
      <c r="D358" s="18" t="s">
        <v>94</v>
      </c>
      <c r="E358" s="33"/>
      <c r="F358" s="33"/>
      <c r="G358" s="33">
        <v>65224</v>
      </c>
      <c r="H358" s="33"/>
      <c r="I358" s="33"/>
      <c r="J358" s="33"/>
      <c r="K358" s="33"/>
      <c r="L358" s="413">
        <f>SUM(E358:K358)</f>
        <v>65224</v>
      </c>
    </row>
    <row r="359" spans="1:12" s="288" customFormat="1" ht="19.5">
      <c r="A359" s="603">
        <v>352</v>
      </c>
      <c r="B359" s="286"/>
      <c r="C359" s="136"/>
      <c r="D359" s="287" t="s">
        <v>921</v>
      </c>
      <c r="E359" s="141"/>
      <c r="F359" s="141"/>
      <c r="G359" s="141">
        <v>-40</v>
      </c>
      <c r="H359" s="141"/>
      <c r="I359" s="141"/>
      <c r="J359" s="141"/>
      <c r="K359" s="141"/>
      <c r="L359" s="414">
        <f>SUM(E359:K359)</f>
        <v>-40</v>
      </c>
    </row>
    <row r="360" spans="1:12" s="290" customFormat="1" ht="18">
      <c r="A360" s="603">
        <v>353</v>
      </c>
      <c r="B360" s="289"/>
      <c r="C360" s="135"/>
      <c r="D360" s="175" t="s">
        <v>94</v>
      </c>
      <c r="E360" s="29">
        <f aca="true" t="shared" si="85" ref="E360:K360">SUM(E358:E359)</f>
        <v>0</v>
      </c>
      <c r="F360" s="29">
        <f t="shared" si="85"/>
        <v>0</v>
      </c>
      <c r="G360" s="29">
        <f t="shared" si="85"/>
        <v>65184</v>
      </c>
      <c r="H360" s="29">
        <f t="shared" si="85"/>
        <v>0</v>
      </c>
      <c r="I360" s="29">
        <f t="shared" si="85"/>
        <v>0</v>
      </c>
      <c r="J360" s="29">
        <f t="shared" si="85"/>
        <v>0</v>
      </c>
      <c r="K360" s="29">
        <f t="shared" si="85"/>
        <v>0</v>
      </c>
      <c r="L360" s="415">
        <f>SUM(E360:K360)</f>
        <v>65184</v>
      </c>
    </row>
    <row r="361" spans="1:12" s="285" customFormat="1" ht="30" customHeight="1">
      <c r="A361" s="603">
        <v>354</v>
      </c>
      <c r="B361" s="283"/>
      <c r="C361" s="63">
        <v>90</v>
      </c>
      <c r="D361" s="173" t="s">
        <v>812</v>
      </c>
      <c r="E361" s="33"/>
      <c r="F361" s="33"/>
      <c r="G361" s="33"/>
      <c r="H361" s="33"/>
      <c r="I361" s="33"/>
      <c r="J361" s="33"/>
      <c r="K361" s="33"/>
      <c r="L361" s="413"/>
    </row>
    <row r="362" spans="1:13" s="285" customFormat="1" ht="18">
      <c r="A362" s="603">
        <v>355</v>
      </c>
      <c r="B362" s="283"/>
      <c r="C362" s="63"/>
      <c r="D362" s="18" t="s">
        <v>94</v>
      </c>
      <c r="E362" s="33"/>
      <c r="F362" s="33"/>
      <c r="G362" s="33"/>
      <c r="H362" s="33">
        <v>4411</v>
      </c>
      <c r="I362" s="33"/>
      <c r="J362" s="33"/>
      <c r="K362" s="33"/>
      <c r="L362" s="413">
        <f>SUM(E362:K362)</f>
        <v>4411</v>
      </c>
      <c r="M362" s="285">
        <f>SUM(L362,L358,L353,L349)</f>
        <v>369695</v>
      </c>
    </row>
    <row r="363" spans="1:13" s="288" customFormat="1" ht="19.5">
      <c r="A363" s="603">
        <v>356</v>
      </c>
      <c r="B363" s="286"/>
      <c r="C363" s="136"/>
      <c r="D363" s="287" t="s">
        <v>95</v>
      </c>
      <c r="E363" s="141"/>
      <c r="F363" s="141"/>
      <c r="G363" s="141"/>
      <c r="H363" s="141"/>
      <c r="I363" s="141"/>
      <c r="J363" s="141"/>
      <c r="K363" s="141"/>
      <c r="L363" s="414">
        <f>SUM(E363:K363)</f>
        <v>0</v>
      </c>
      <c r="M363" s="288">
        <f>SUM(L363,L359,L354,L350)</f>
        <v>-39992</v>
      </c>
    </row>
    <row r="364" spans="1:13" s="290" customFormat="1" ht="18">
      <c r="A364" s="603">
        <v>357</v>
      </c>
      <c r="B364" s="289"/>
      <c r="C364" s="135"/>
      <c r="D364" s="175" t="s">
        <v>94</v>
      </c>
      <c r="E364" s="29">
        <f aca="true" t="shared" si="86" ref="E364:K364">SUM(E362:E363)</f>
        <v>0</v>
      </c>
      <c r="F364" s="29">
        <f t="shared" si="86"/>
        <v>0</v>
      </c>
      <c r="G364" s="29">
        <f t="shared" si="86"/>
        <v>0</v>
      </c>
      <c r="H364" s="29">
        <f t="shared" si="86"/>
        <v>4411</v>
      </c>
      <c r="I364" s="29">
        <f t="shared" si="86"/>
        <v>0</v>
      </c>
      <c r="J364" s="29">
        <f t="shared" si="86"/>
        <v>0</v>
      </c>
      <c r="K364" s="29">
        <f t="shared" si="86"/>
        <v>0</v>
      </c>
      <c r="L364" s="415">
        <f>SUM(E364:K364)</f>
        <v>4411</v>
      </c>
      <c r="M364" s="290">
        <f>SUM(L364,L360,L356,L351)</f>
        <v>333319</v>
      </c>
    </row>
    <row r="365" spans="1:12" s="285" customFormat="1" ht="30" customHeight="1">
      <c r="A365" s="603">
        <v>358</v>
      </c>
      <c r="B365" s="283"/>
      <c r="C365" s="63">
        <v>91</v>
      </c>
      <c r="D365" s="173" t="s">
        <v>798</v>
      </c>
      <c r="E365" s="33"/>
      <c r="F365" s="33"/>
      <c r="G365" s="33"/>
      <c r="H365" s="33"/>
      <c r="I365" s="33"/>
      <c r="J365" s="33"/>
      <c r="K365" s="33"/>
      <c r="L365" s="413"/>
    </row>
    <row r="366" spans="1:12" s="285" customFormat="1" ht="18">
      <c r="A366" s="603">
        <v>359</v>
      </c>
      <c r="B366" s="283"/>
      <c r="C366" s="63"/>
      <c r="D366" s="18" t="s">
        <v>94</v>
      </c>
      <c r="E366" s="33"/>
      <c r="F366" s="33"/>
      <c r="G366" s="33">
        <v>2296</v>
      </c>
      <c r="H366" s="33">
        <v>117260</v>
      </c>
      <c r="I366" s="33"/>
      <c r="J366" s="33"/>
      <c r="K366" s="33"/>
      <c r="L366" s="413">
        <f>SUM(E366:K366)</f>
        <v>119556</v>
      </c>
    </row>
    <row r="367" spans="1:12" s="288" customFormat="1" ht="19.5">
      <c r="A367" s="603">
        <v>360</v>
      </c>
      <c r="B367" s="286"/>
      <c r="C367" s="136"/>
      <c r="D367" s="287" t="s">
        <v>95</v>
      </c>
      <c r="E367" s="141"/>
      <c r="F367" s="141"/>
      <c r="G367" s="141"/>
      <c r="H367" s="141"/>
      <c r="I367" s="141"/>
      <c r="J367" s="141"/>
      <c r="K367" s="141"/>
      <c r="L367" s="414">
        <f>SUM(E367:K367)</f>
        <v>0</v>
      </c>
    </row>
    <row r="368" spans="1:12" s="290" customFormat="1" ht="18">
      <c r="A368" s="603">
        <v>361</v>
      </c>
      <c r="B368" s="289"/>
      <c r="C368" s="135"/>
      <c r="D368" s="175" t="s">
        <v>94</v>
      </c>
      <c r="E368" s="29">
        <f aca="true" t="shared" si="87" ref="E368:L368">SUM(E366:E367)</f>
        <v>0</v>
      </c>
      <c r="F368" s="29">
        <f t="shared" si="87"/>
        <v>0</v>
      </c>
      <c r="G368" s="29">
        <f t="shared" si="87"/>
        <v>2296</v>
      </c>
      <c r="H368" s="29">
        <f t="shared" si="87"/>
        <v>117260</v>
      </c>
      <c r="I368" s="29">
        <f t="shared" si="87"/>
        <v>0</v>
      </c>
      <c r="J368" s="29">
        <f t="shared" si="87"/>
        <v>0</v>
      </c>
      <c r="K368" s="29">
        <f t="shared" si="87"/>
        <v>0</v>
      </c>
      <c r="L368" s="415">
        <f t="shared" si="87"/>
        <v>119556</v>
      </c>
    </row>
    <row r="369" spans="1:12" s="285" customFormat="1" ht="30" customHeight="1">
      <c r="A369" s="603">
        <v>362</v>
      </c>
      <c r="B369" s="283"/>
      <c r="C369" s="63">
        <v>92</v>
      </c>
      <c r="D369" s="173" t="s">
        <v>893</v>
      </c>
      <c r="E369" s="33"/>
      <c r="F369" s="33"/>
      <c r="G369" s="33"/>
      <c r="H369" s="33"/>
      <c r="I369" s="33"/>
      <c r="J369" s="33"/>
      <c r="K369" s="33"/>
      <c r="L369" s="413"/>
    </row>
    <row r="370" spans="1:12" s="285" customFormat="1" ht="18">
      <c r="A370" s="603">
        <v>363</v>
      </c>
      <c r="B370" s="283"/>
      <c r="C370" s="63"/>
      <c r="D370" s="18" t="s">
        <v>94</v>
      </c>
      <c r="E370" s="33"/>
      <c r="F370" s="33"/>
      <c r="G370" s="33">
        <v>10000</v>
      </c>
      <c r="H370" s="33"/>
      <c r="I370" s="33"/>
      <c r="J370" s="33"/>
      <c r="K370" s="33"/>
      <c r="L370" s="413">
        <f>SUM(E370:K370)</f>
        <v>10000</v>
      </c>
    </row>
    <row r="371" spans="1:12" s="288" customFormat="1" ht="19.5">
      <c r="A371" s="603">
        <v>364</v>
      </c>
      <c r="B371" s="286"/>
      <c r="C371" s="136"/>
      <c r="D371" s="287" t="s">
        <v>46</v>
      </c>
      <c r="E371" s="141"/>
      <c r="F371" s="141"/>
      <c r="G371" s="141"/>
      <c r="H371" s="141"/>
      <c r="I371" s="141"/>
      <c r="J371" s="141"/>
      <c r="K371" s="141"/>
      <c r="L371" s="414">
        <f>SUM(E371:K371)</f>
        <v>0</v>
      </c>
    </row>
    <row r="372" spans="1:12" s="290" customFormat="1" ht="18">
      <c r="A372" s="603">
        <v>365</v>
      </c>
      <c r="B372" s="289"/>
      <c r="C372" s="135"/>
      <c r="D372" s="175" t="s">
        <v>94</v>
      </c>
      <c r="E372" s="29">
        <f aca="true" t="shared" si="88" ref="E372:K372">SUM(E370:E371)</f>
        <v>0</v>
      </c>
      <c r="F372" s="29">
        <f t="shared" si="88"/>
        <v>0</v>
      </c>
      <c r="G372" s="29">
        <f t="shared" si="88"/>
        <v>10000</v>
      </c>
      <c r="H372" s="29">
        <f t="shared" si="88"/>
        <v>0</v>
      </c>
      <c r="I372" s="29">
        <f t="shared" si="88"/>
        <v>0</v>
      </c>
      <c r="J372" s="29">
        <f t="shared" si="88"/>
        <v>0</v>
      </c>
      <c r="K372" s="29">
        <f t="shared" si="88"/>
        <v>0</v>
      </c>
      <c r="L372" s="415">
        <f>SUM(E372:K372)</f>
        <v>10000</v>
      </c>
    </row>
    <row r="373" spans="1:12" s="285" customFormat="1" ht="30" customHeight="1">
      <c r="A373" s="603">
        <v>366</v>
      </c>
      <c r="B373" s="283"/>
      <c r="C373" s="63">
        <v>93</v>
      </c>
      <c r="D373" s="173" t="s">
        <v>790</v>
      </c>
      <c r="E373" s="33"/>
      <c r="F373" s="33"/>
      <c r="G373" s="33"/>
      <c r="H373" s="33"/>
      <c r="I373" s="33"/>
      <c r="J373" s="33"/>
      <c r="K373" s="33"/>
      <c r="L373" s="413"/>
    </row>
    <row r="374" spans="1:12" s="285" customFormat="1" ht="18">
      <c r="A374" s="603">
        <v>367</v>
      </c>
      <c r="B374" s="283"/>
      <c r="C374" s="63"/>
      <c r="D374" s="18" t="s">
        <v>94</v>
      </c>
      <c r="E374" s="33"/>
      <c r="F374" s="33"/>
      <c r="G374" s="33"/>
      <c r="H374" s="33">
        <v>2332</v>
      </c>
      <c r="I374" s="33"/>
      <c r="J374" s="33"/>
      <c r="K374" s="33"/>
      <c r="L374" s="413">
        <f>SUM(E374:K374)</f>
        <v>2332</v>
      </c>
    </row>
    <row r="375" spans="1:12" s="288" customFormat="1" ht="19.5">
      <c r="A375" s="603">
        <v>368</v>
      </c>
      <c r="B375" s="286"/>
      <c r="C375" s="136"/>
      <c r="D375" s="287" t="s">
        <v>95</v>
      </c>
      <c r="E375" s="141"/>
      <c r="F375" s="141"/>
      <c r="G375" s="141"/>
      <c r="H375" s="141"/>
      <c r="I375" s="141"/>
      <c r="J375" s="141"/>
      <c r="K375" s="141"/>
      <c r="L375" s="414">
        <f>SUM(E375:K375)</f>
        <v>0</v>
      </c>
    </row>
    <row r="376" spans="1:12" s="290" customFormat="1" ht="18">
      <c r="A376" s="603">
        <v>369</v>
      </c>
      <c r="B376" s="289"/>
      <c r="C376" s="135"/>
      <c r="D376" s="175" t="s">
        <v>94</v>
      </c>
      <c r="E376" s="29">
        <f aca="true" t="shared" si="89" ref="E376:K376">SUM(E374:E375)</f>
        <v>0</v>
      </c>
      <c r="F376" s="29">
        <f t="shared" si="89"/>
        <v>0</v>
      </c>
      <c r="G376" s="29">
        <f t="shared" si="89"/>
        <v>0</v>
      </c>
      <c r="H376" s="29">
        <f t="shared" si="89"/>
        <v>2332</v>
      </c>
      <c r="I376" s="29">
        <f t="shared" si="89"/>
        <v>0</v>
      </c>
      <c r="J376" s="29">
        <f t="shared" si="89"/>
        <v>0</v>
      </c>
      <c r="K376" s="29">
        <f t="shared" si="89"/>
        <v>0</v>
      </c>
      <c r="L376" s="415">
        <f>SUM(E376:K376)</f>
        <v>2332</v>
      </c>
    </row>
    <row r="377" spans="1:12" s="285" customFormat="1" ht="30" customHeight="1">
      <c r="A377" s="603">
        <v>370</v>
      </c>
      <c r="B377" s="283"/>
      <c r="C377" s="63">
        <v>94</v>
      </c>
      <c r="D377" s="173" t="s">
        <v>791</v>
      </c>
      <c r="E377" s="33"/>
      <c r="F377" s="33"/>
      <c r="G377" s="33"/>
      <c r="H377" s="33"/>
      <c r="I377" s="33"/>
      <c r="J377" s="33"/>
      <c r="K377" s="33"/>
      <c r="L377" s="413"/>
    </row>
    <row r="378" spans="1:12" s="285" customFormat="1" ht="18">
      <c r="A378" s="603">
        <v>371</v>
      </c>
      <c r="B378" s="283"/>
      <c r="C378" s="63"/>
      <c r="D378" s="18" t="s">
        <v>94</v>
      </c>
      <c r="E378" s="33"/>
      <c r="F378" s="33"/>
      <c r="G378" s="33"/>
      <c r="H378" s="33">
        <v>20000</v>
      </c>
      <c r="I378" s="33"/>
      <c r="J378" s="33"/>
      <c r="K378" s="33"/>
      <c r="L378" s="413">
        <f>SUM(E378:K378)</f>
        <v>20000</v>
      </c>
    </row>
    <row r="379" spans="1:12" s="288" customFormat="1" ht="19.5">
      <c r="A379" s="603">
        <v>372</v>
      </c>
      <c r="B379" s="286"/>
      <c r="C379" s="136"/>
      <c r="D379" s="287" t="s">
        <v>46</v>
      </c>
      <c r="E379" s="141"/>
      <c r="F379" s="141"/>
      <c r="G379" s="141"/>
      <c r="H379" s="141"/>
      <c r="I379" s="141"/>
      <c r="J379" s="141"/>
      <c r="K379" s="141"/>
      <c r="L379" s="414">
        <f>SUM(E379:K379)</f>
        <v>0</v>
      </c>
    </row>
    <row r="380" spans="1:12" s="290" customFormat="1" ht="18">
      <c r="A380" s="603">
        <v>373</v>
      </c>
      <c r="B380" s="289"/>
      <c r="C380" s="135"/>
      <c r="D380" s="175" t="s">
        <v>94</v>
      </c>
      <c r="E380" s="29">
        <f aca="true" t="shared" si="90" ref="E380:K380">SUM(E378:E379)</f>
        <v>0</v>
      </c>
      <c r="F380" s="29">
        <f t="shared" si="90"/>
        <v>0</v>
      </c>
      <c r="G380" s="29">
        <f t="shared" si="90"/>
        <v>0</v>
      </c>
      <c r="H380" s="29">
        <f t="shared" si="90"/>
        <v>20000</v>
      </c>
      <c r="I380" s="29">
        <f t="shared" si="90"/>
        <v>0</v>
      </c>
      <c r="J380" s="29">
        <f t="shared" si="90"/>
        <v>0</v>
      </c>
      <c r="K380" s="29">
        <f t="shared" si="90"/>
        <v>0</v>
      </c>
      <c r="L380" s="415">
        <f>SUM(E380:K380)</f>
        <v>20000</v>
      </c>
    </row>
    <row r="381" spans="1:12" s="285" customFormat="1" ht="30" customHeight="1">
      <c r="A381" s="603">
        <v>374</v>
      </c>
      <c r="B381" s="283"/>
      <c r="C381" s="63">
        <v>95</v>
      </c>
      <c r="D381" s="173" t="s">
        <v>785</v>
      </c>
      <c r="E381" s="33"/>
      <c r="F381" s="33"/>
      <c r="G381" s="33"/>
      <c r="H381" s="33"/>
      <c r="I381" s="33"/>
      <c r="J381" s="33"/>
      <c r="K381" s="33"/>
      <c r="L381" s="413"/>
    </row>
    <row r="382" spans="1:12" s="285" customFormat="1" ht="18">
      <c r="A382" s="603">
        <v>375</v>
      </c>
      <c r="B382" s="283"/>
      <c r="C382" s="63"/>
      <c r="D382" s="18" t="s">
        <v>94</v>
      </c>
      <c r="E382" s="33">
        <v>100</v>
      </c>
      <c r="F382" s="33"/>
      <c r="G382" s="33">
        <v>3520</v>
      </c>
      <c r="H382" s="33"/>
      <c r="I382" s="33"/>
      <c r="J382" s="33"/>
      <c r="K382" s="33"/>
      <c r="L382" s="413">
        <f>SUM(E382:K382)</f>
        <v>3620</v>
      </c>
    </row>
    <row r="383" spans="1:12" s="288" customFormat="1" ht="19.5">
      <c r="A383" s="603">
        <v>376</v>
      </c>
      <c r="B383" s="286"/>
      <c r="C383" s="136"/>
      <c r="D383" s="287" t="s">
        <v>95</v>
      </c>
      <c r="E383" s="141"/>
      <c r="F383" s="141"/>
      <c r="G383" s="141"/>
      <c r="H383" s="141"/>
      <c r="I383" s="141"/>
      <c r="J383" s="141"/>
      <c r="K383" s="141"/>
      <c r="L383" s="414">
        <f>SUM(E383:K383)</f>
        <v>0</v>
      </c>
    </row>
    <row r="384" spans="1:12" s="290" customFormat="1" ht="18">
      <c r="A384" s="603">
        <v>377</v>
      </c>
      <c r="B384" s="289"/>
      <c r="C384" s="135"/>
      <c r="D384" s="175" t="s">
        <v>94</v>
      </c>
      <c r="E384" s="29">
        <f aca="true" t="shared" si="91" ref="E384:K384">SUM(E382:E383)</f>
        <v>100</v>
      </c>
      <c r="F384" s="29">
        <f t="shared" si="91"/>
        <v>0</v>
      </c>
      <c r="G384" s="29">
        <f t="shared" si="91"/>
        <v>3520</v>
      </c>
      <c r="H384" s="29">
        <f t="shared" si="91"/>
        <v>0</v>
      </c>
      <c r="I384" s="29">
        <f t="shared" si="91"/>
        <v>0</v>
      </c>
      <c r="J384" s="29">
        <f t="shared" si="91"/>
        <v>0</v>
      </c>
      <c r="K384" s="29">
        <f t="shared" si="91"/>
        <v>0</v>
      </c>
      <c r="L384" s="415">
        <f>SUM(E384:K384)</f>
        <v>3620</v>
      </c>
    </row>
    <row r="385" spans="1:12" s="285" customFormat="1" ht="30" customHeight="1">
      <c r="A385" s="603">
        <v>378</v>
      </c>
      <c r="B385" s="283"/>
      <c r="C385" s="63">
        <v>96</v>
      </c>
      <c r="D385" s="173" t="s">
        <v>44</v>
      </c>
      <c r="E385" s="33"/>
      <c r="F385" s="33"/>
      <c r="G385" s="33"/>
      <c r="H385" s="33"/>
      <c r="I385" s="33"/>
      <c r="J385" s="33"/>
      <c r="K385" s="33"/>
      <c r="L385" s="413"/>
    </row>
    <row r="386" spans="1:12" s="285" customFormat="1" ht="18">
      <c r="A386" s="603">
        <v>379</v>
      </c>
      <c r="B386" s="283"/>
      <c r="C386" s="63"/>
      <c r="D386" s="18" t="s">
        <v>94</v>
      </c>
      <c r="E386" s="33"/>
      <c r="F386" s="33"/>
      <c r="G386" s="33">
        <v>73553</v>
      </c>
      <c r="H386" s="33"/>
      <c r="I386" s="33"/>
      <c r="J386" s="33"/>
      <c r="K386" s="33"/>
      <c r="L386" s="413">
        <f>SUM(E386:K386)</f>
        <v>73553</v>
      </c>
    </row>
    <row r="387" spans="1:12" s="288" customFormat="1" ht="19.5">
      <c r="A387" s="603">
        <v>380</v>
      </c>
      <c r="B387" s="286"/>
      <c r="C387" s="136"/>
      <c r="D387" s="287" t="s">
        <v>921</v>
      </c>
      <c r="E387" s="141"/>
      <c r="F387" s="141"/>
      <c r="G387" s="141">
        <v>-3407</v>
      </c>
      <c r="H387" s="141"/>
      <c r="I387" s="141"/>
      <c r="J387" s="141"/>
      <c r="K387" s="141"/>
      <c r="L387" s="414">
        <f>SUM(E387:K387)</f>
        <v>-3407</v>
      </c>
    </row>
    <row r="388" spans="1:12" s="290" customFormat="1" ht="18">
      <c r="A388" s="603">
        <v>381</v>
      </c>
      <c r="B388" s="289"/>
      <c r="C388" s="135"/>
      <c r="D388" s="175" t="s">
        <v>94</v>
      </c>
      <c r="E388" s="29">
        <f aca="true" t="shared" si="92" ref="E388:L388">SUM(E386:E387)</f>
        <v>0</v>
      </c>
      <c r="F388" s="29">
        <f t="shared" si="92"/>
        <v>0</v>
      </c>
      <c r="G388" s="29">
        <f t="shared" si="92"/>
        <v>70146</v>
      </c>
      <c r="H388" s="29">
        <f t="shared" si="92"/>
        <v>0</v>
      </c>
      <c r="I388" s="29">
        <f t="shared" si="92"/>
        <v>0</v>
      </c>
      <c r="J388" s="29">
        <f t="shared" si="92"/>
        <v>0</v>
      </c>
      <c r="K388" s="29">
        <f t="shared" si="92"/>
        <v>0</v>
      </c>
      <c r="L388" s="415">
        <f t="shared" si="92"/>
        <v>70146</v>
      </c>
    </row>
    <row r="389" spans="1:12" s="285" customFormat="1" ht="30" customHeight="1">
      <c r="A389" s="603">
        <v>382</v>
      </c>
      <c r="B389" s="283"/>
      <c r="C389" s="63">
        <v>97</v>
      </c>
      <c r="D389" s="173" t="s">
        <v>786</v>
      </c>
      <c r="E389" s="33"/>
      <c r="F389" s="33"/>
      <c r="G389" s="33"/>
      <c r="H389" s="33"/>
      <c r="I389" s="33"/>
      <c r="J389" s="33"/>
      <c r="K389" s="33"/>
      <c r="L389" s="413"/>
    </row>
    <row r="390" spans="1:12" s="285" customFormat="1" ht="18">
      <c r="A390" s="603">
        <v>383</v>
      </c>
      <c r="B390" s="283"/>
      <c r="C390" s="63"/>
      <c r="D390" s="18" t="s">
        <v>94</v>
      </c>
      <c r="E390" s="33"/>
      <c r="F390" s="33"/>
      <c r="G390" s="33"/>
      <c r="H390" s="33"/>
      <c r="I390" s="33"/>
      <c r="J390" s="33">
        <v>532500</v>
      </c>
      <c r="K390" s="33"/>
      <c r="L390" s="413">
        <f>SUM(E390:K390)</f>
        <v>532500</v>
      </c>
    </row>
    <row r="391" spans="1:12" s="288" customFormat="1" ht="19.5">
      <c r="A391" s="603">
        <v>384</v>
      </c>
      <c r="B391" s="286"/>
      <c r="C391" s="136"/>
      <c r="D391" s="287" t="s">
        <v>95</v>
      </c>
      <c r="E391" s="141"/>
      <c r="F391" s="141"/>
      <c r="G391" s="141"/>
      <c r="H391" s="141"/>
      <c r="I391" s="141"/>
      <c r="J391" s="141"/>
      <c r="K391" s="141"/>
      <c r="L391" s="414">
        <f>SUM(E391:K391)</f>
        <v>0</v>
      </c>
    </row>
    <row r="392" spans="1:12" s="290" customFormat="1" ht="18">
      <c r="A392" s="603">
        <v>385</v>
      </c>
      <c r="B392" s="289"/>
      <c r="C392" s="135"/>
      <c r="D392" s="175" t="s">
        <v>94</v>
      </c>
      <c r="E392" s="29">
        <f aca="true" t="shared" si="93" ref="E392:K392">SUM(E390:E391)</f>
        <v>0</v>
      </c>
      <c r="F392" s="29">
        <f t="shared" si="93"/>
        <v>0</v>
      </c>
      <c r="G392" s="29">
        <f t="shared" si="93"/>
        <v>0</v>
      </c>
      <c r="H392" s="29">
        <f t="shared" si="93"/>
        <v>0</v>
      </c>
      <c r="I392" s="29">
        <f t="shared" si="93"/>
        <v>0</v>
      </c>
      <c r="J392" s="29">
        <f t="shared" si="93"/>
        <v>532500</v>
      </c>
      <c r="K392" s="29">
        <f t="shared" si="93"/>
        <v>0</v>
      </c>
      <c r="L392" s="415">
        <f>SUM(E392:K392)</f>
        <v>532500</v>
      </c>
    </row>
    <row r="393" spans="1:12" s="285" customFormat="1" ht="30" customHeight="1">
      <c r="A393" s="603">
        <v>386</v>
      </c>
      <c r="B393" s="283"/>
      <c r="C393" s="63">
        <v>98</v>
      </c>
      <c r="D393" s="173" t="s">
        <v>10</v>
      </c>
      <c r="E393" s="33"/>
      <c r="F393" s="33"/>
      <c r="G393" s="33"/>
      <c r="H393" s="33"/>
      <c r="I393" s="33"/>
      <c r="J393" s="33"/>
      <c r="K393" s="33"/>
      <c r="L393" s="413"/>
    </row>
    <row r="394" spans="1:13" s="285" customFormat="1" ht="18">
      <c r="A394" s="603">
        <v>387</v>
      </c>
      <c r="B394" s="283"/>
      <c r="C394" s="63"/>
      <c r="D394" s="18" t="s">
        <v>94</v>
      </c>
      <c r="E394" s="33"/>
      <c r="F394" s="33"/>
      <c r="G394" s="33">
        <v>38358</v>
      </c>
      <c r="H394" s="33"/>
      <c r="I394" s="33"/>
      <c r="J394" s="33"/>
      <c r="K394" s="33"/>
      <c r="L394" s="413">
        <f>SUM(E394:K394)</f>
        <v>38358</v>
      </c>
      <c r="M394" s="285">
        <f>SUM(L394,L390,L386,L382,L378,L374,L370,L366)</f>
        <v>799919</v>
      </c>
    </row>
    <row r="395" spans="1:13" s="288" customFormat="1" ht="19.5">
      <c r="A395" s="603">
        <v>388</v>
      </c>
      <c r="B395" s="286"/>
      <c r="C395" s="136"/>
      <c r="D395" s="287" t="s">
        <v>95</v>
      </c>
      <c r="E395" s="141"/>
      <c r="F395" s="141"/>
      <c r="G395" s="141"/>
      <c r="H395" s="141"/>
      <c r="I395" s="141"/>
      <c r="J395" s="141"/>
      <c r="K395" s="141"/>
      <c r="L395" s="414">
        <f>SUM(E395:K395)</f>
        <v>0</v>
      </c>
      <c r="M395" s="288">
        <f>SUM(L395,L391,L387,L383,L379,L375,L371,L367)</f>
        <v>-3407</v>
      </c>
    </row>
    <row r="396" spans="1:13" s="290" customFormat="1" ht="18">
      <c r="A396" s="603">
        <v>389</v>
      </c>
      <c r="B396" s="289"/>
      <c r="C396" s="135"/>
      <c r="D396" s="175" t="s">
        <v>94</v>
      </c>
      <c r="E396" s="29">
        <f aca="true" t="shared" si="94" ref="E396:K396">SUM(E394:E395)</f>
        <v>0</v>
      </c>
      <c r="F396" s="29">
        <f t="shared" si="94"/>
        <v>0</v>
      </c>
      <c r="G396" s="29">
        <f t="shared" si="94"/>
        <v>38358</v>
      </c>
      <c r="H396" s="29">
        <f t="shared" si="94"/>
        <v>0</v>
      </c>
      <c r="I396" s="29">
        <f t="shared" si="94"/>
        <v>0</v>
      </c>
      <c r="J396" s="29">
        <f t="shared" si="94"/>
        <v>0</v>
      </c>
      <c r="K396" s="29">
        <f t="shared" si="94"/>
        <v>0</v>
      </c>
      <c r="L396" s="415">
        <f>SUM(E396:K396)</f>
        <v>38358</v>
      </c>
      <c r="M396" s="290">
        <f>SUM(L396,L392,L388,L384,L380,L376,L372,L368)</f>
        <v>796512</v>
      </c>
    </row>
    <row r="397" spans="1:12" s="285" customFormat="1" ht="30" customHeight="1">
      <c r="A397" s="603">
        <v>390</v>
      </c>
      <c r="B397" s="283"/>
      <c r="C397" s="63">
        <v>99</v>
      </c>
      <c r="D397" s="173" t="s">
        <v>316</v>
      </c>
      <c r="E397" s="33"/>
      <c r="F397" s="33"/>
      <c r="G397" s="33"/>
      <c r="H397" s="33"/>
      <c r="I397" s="33"/>
      <c r="J397" s="33"/>
      <c r="K397" s="33"/>
      <c r="L397" s="413"/>
    </row>
    <row r="398" spans="1:12" s="285" customFormat="1" ht="18">
      <c r="A398" s="603">
        <v>391</v>
      </c>
      <c r="B398" s="283"/>
      <c r="C398" s="63"/>
      <c r="D398" s="18" t="s">
        <v>94</v>
      </c>
      <c r="E398" s="33"/>
      <c r="F398" s="33"/>
      <c r="G398" s="33">
        <v>33500</v>
      </c>
      <c r="H398" s="33"/>
      <c r="I398" s="33"/>
      <c r="J398" s="33"/>
      <c r="K398" s="33"/>
      <c r="L398" s="413">
        <f>SUM(E398:K398)</f>
        <v>33500</v>
      </c>
    </row>
    <row r="399" spans="1:12" s="288" customFormat="1" ht="19.5">
      <c r="A399" s="603">
        <v>392</v>
      </c>
      <c r="B399" s="286"/>
      <c r="C399" s="136"/>
      <c r="D399" s="287" t="s">
        <v>46</v>
      </c>
      <c r="E399" s="141"/>
      <c r="F399" s="141"/>
      <c r="G399" s="141"/>
      <c r="H399" s="141"/>
      <c r="I399" s="141"/>
      <c r="J399" s="141"/>
      <c r="K399" s="141"/>
      <c r="L399" s="414">
        <f>SUM(E399:K399)</f>
        <v>0</v>
      </c>
    </row>
    <row r="400" spans="1:12" s="290" customFormat="1" ht="18">
      <c r="A400" s="603">
        <v>393</v>
      </c>
      <c r="B400" s="289"/>
      <c r="C400" s="135"/>
      <c r="D400" s="175" t="s">
        <v>94</v>
      </c>
      <c r="E400" s="29">
        <f aca="true" t="shared" si="95" ref="E400:K400">SUM(E398:E399)</f>
        <v>0</v>
      </c>
      <c r="F400" s="29">
        <f t="shared" si="95"/>
        <v>0</v>
      </c>
      <c r="G400" s="29">
        <f t="shared" si="95"/>
        <v>33500</v>
      </c>
      <c r="H400" s="29">
        <f t="shared" si="95"/>
        <v>0</v>
      </c>
      <c r="I400" s="29">
        <f t="shared" si="95"/>
        <v>0</v>
      </c>
      <c r="J400" s="29">
        <f t="shared" si="95"/>
        <v>0</v>
      </c>
      <c r="K400" s="29">
        <f t="shared" si="95"/>
        <v>0</v>
      </c>
      <c r="L400" s="415">
        <f>SUM(E400:K400)</f>
        <v>33500</v>
      </c>
    </row>
    <row r="401" spans="1:12" s="285" customFormat="1" ht="30" customHeight="1">
      <c r="A401" s="603">
        <v>394</v>
      </c>
      <c r="B401" s="283"/>
      <c r="C401" s="63">
        <v>100</v>
      </c>
      <c r="D401" s="173" t="s">
        <v>170</v>
      </c>
      <c r="E401" s="33"/>
      <c r="F401" s="33"/>
      <c r="G401" s="33"/>
      <c r="H401" s="33"/>
      <c r="I401" s="33"/>
      <c r="J401" s="33"/>
      <c r="K401" s="33"/>
      <c r="L401" s="413"/>
    </row>
    <row r="402" spans="1:12" s="285" customFormat="1" ht="18">
      <c r="A402" s="603">
        <v>395</v>
      </c>
      <c r="B402" s="283"/>
      <c r="C402" s="63"/>
      <c r="D402" s="18" t="s">
        <v>94</v>
      </c>
      <c r="E402" s="33"/>
      <c r="F402" s="33"/>
      <c r="G402" s="33"/>
      <c r="H402" s="33"/>
      <c r="I402" s="33"/>
      <c r="J402" s="33">
        <v>5000</v>
      </c>
      <c r="K402" s="33"/>
      <c r="L402" s="413">
        <f>SUM(E402:K402)</f>
        <v>5000</v>
      </c>
    </row>
    <row r="403" spans="1:12" s="288" customFormat="1" ht="19.5">
      <c r="A403" s="603">
        <v>396</v>
      </c>
      <c r="B403" s="286"/>
      <c r="C403" s="136"/>
      <c r="D403" s="287" t="s">
        <v>46</v>
      </c>
      <c r="E403" s="141"/>
      <c r="F403" s="141"/>
      <c r="G403" s="141"/>
      <c r="H403" s="141"/>
      <c r="I403" s="141"/>
      <c r="J403" s="141"/>
      <c r="K403" s="141"/>
      <c r="L403" s="414">
        <f>SUM(E403:K403)</f>
        <v>0</v>
      </c>
    </row>
    <row r="404" spans="1:12" s="290" customFormat="1" ht="18">
      <c r="A404" s="603">
        <v>397</v>
      </c>
      <c r="B404" s="289"/>
      <c r="C404" s="135"/>
      <c r="D404" s="175" t="s">
        <v>94</v>
      </c>
      <c r="E404" s="29">
        <f aca="true" t="shared" si="96" ref="E404:K404">SUM(E402:E403)</f>
        <v>0</v>
      </c>
      <c r="F404" s="29">
        <f t="shared" si="96"/>
        <v>0</v>
      </c>
      <c r="G404" s="29">
        <f t="shared" si="96"/>
        <v>0</v>
      </c>
      <c r="H404" s="29">
        <f t="shared" si="96"/>
        <v>0</v>
      </c>
      <c r="I404" s="29">
        <f t="shared" si="96"/>
        <v>0</v>
      </c>
      <c r="J404" s="29">
        <f t="shared" si="96"/>
        <v>5000</v>
      </c>
      <c r="K404" s="29">
        <f t="shared" si="96"/>
        <v>0</v>
      </c>
      <c r="L404" s="415">
        <f>SUM(E404:K404)</f>
        <v>5000</v>
      </c>
    </row>
    <row r="405" spans="1:12" s="285" customFormat="1" ht="30" customHeight="1">
      <c r="A405" s="603">
        <v>398</v>
      </c>
      <c r="B405" s="283"/>
      <c r="C405" s="63">
        <v>101</v>
      </c>
      <c r="D405" s="173" t="s">
        <v>281</v>
      </c>
      <c r="E405" s="33"/>
      <c r="F405" s="33"/>
      <c r="G405" s="33"/>
      <c r="H405" s="33"/>
      <c r="I405" s="33"/>
      <c r="J405" s="33"/>
      <c r="K405" s="33"/>
      <c r="L405" s="413"/>
    </row>
    <row r="406" spans="1:12" s="285" customFormat="1" ht="18">
      <c r="A406" s="603">
        <v>399</v>
      </c>
      <c r="B406" s="283"/>
      <c r="C406" s="63"/>
      <c r="D406" s="18" t="s">
        <v>94</v>
      </c>
      <c r="E406" s="33">
        <v>0</v>
      </c>
      <c r="F406" s="33">
        <v>0</v>
      </c>
      <c r="G406" s="33">
        <v>59620</v>
      </c>
      <c r="H406" s="33"/>
      <c r="I406" s="33"/>
      <c r="J406" s="33"/>
      <c r="K406" s="33"/>
      <c r="L406" s="413">
        <f>SUM(E406:K406)</f>
        <v>59620</v>
      </c>
    </row>
    <row r="407" spans="1:12" s="288" customFormat="1" ht="19.5">
      <c r="A407" s="603">
        <v>400</v>
      </c>
      <c r="B407" s="286"/>
      <c r="C407" s="136"/>
      <c r="D407" s="287" t="s">
        <v>95</v>
      </c>
      <c r="E407" s="141"/>
      <c r="F407" s="141"/>
      <c r="G407" s="141"/>
      <c r="H407" s="141"/>
      <c r="I407" s="141"/>
      <c r="J407" s="141"/>
      <c r="K407" s="141"/>
      <c r="L407" s="414">
        <f>SUM(E407:K407)</f>
        <v>0</v>
      </c>
    </row>
    <row r="408" spans="1:12" s="290" customFormat="1" ht="18">
      <c r="A408" s="603">
        <v>401</v>
      </c>
      <c r="B408" s="289"/>
      <c r="C408" s="135"/>
      <c r="D408" s="175" t="s">
        <v>94</v>
      </c>
      <c r="E408" s="29">
        <f aca="true" t="shared" si="97" ref="E408:K408">SUM(E406:E407)</f>
        <v>0</v>
      </c>
      <c r="F408" s="29">
        <f t="shared" si="97"/>
        <v>0</v>
      </c>
      <c r="G408" s="29">
        <f t="shared" si="97"/>
        <v>59620</v>
      </c>
      <c r="H408" s="29">
        <f t="shared" si="97"/>
        <v>0</v>
      </c>
      <c r="I408" s="29">
        <f t="shared" si="97"/>
        <v>0</v>
      </c>
      <c r="J408" s="29">
        <f t="shared" si="97"/>
        <v>0</v>
      </c>
      <c r="K408" s="29">
        <f t="shared" si="97"/>
        <v>0</v>
      </c>
      <c r="L408" s="415">
        <f>SUM(E408:K408)</f>
        <v>59620</v>
      </c>
    </row>
    <row r="409" spans="1:12" s="285" customFormat="1" ht="30" customHeight="1">
      <c r="A409" s="603">
        <v>402</v>
      </c>
      <c r="B409" s="283"/>
      <c r="C409" s="63">
        <v>102</v>
      </c>
      <c r="D409" s="173" t="s">
        <v>171</v>
      </c>
      <c r="E409" s="33"/>
      <c r="F409" s="33"/>
      <c r="G409" s="33"/>
      <c r="H409" s="33"/>
      <c r="I409" s="33"/>
      <c r="J409" s="33"/>
      <c r="K409" s="33"/>
      <c r="L409" s="413"/>
    </row>
    <row r="410" spans="1:12" s="285" customFormat="1" ht="18">
      <c r="A410" s="603">
        <v>403</v>
      </c>
      <c r="B410" s="283"/>
      <c r="C410" s="63"/>
      <c r="D410" s="18" t="s">
        <v>94</v>
      </c>
      <c r="E410" s="33"/>
      <c r="F410" s="33"/>
      <c r="G410" s="33"/>
      <c r="H410" s="33"/>
      <c r="I410" s="33"/>
      <c r="J410" s="33">
        <v>6000</v>
      </c>
      <c r="K410" s="33"/>
      <c r="L410" s="413">
        <f>SUM(E410:K410)</f>
        <v>6000</v>
      </c>
    </row>
    <row r="411" spans="1:12" s="288" customFormat="1" ht="19.5">
      <c r="A411" s="603">
        <v>404</v>
      </c>
      <c r="B411" s="286"/>
      <c r="C411" s="136"/>
      <c r="D411" s="287" t="s">
        <v>46</v>
      </c>
      <c r="E411" s="141"/>
      <c r="F411" s="141"/>
      <c r="G411" s="141"/>
      <c r="H411" s="141"/>
      <c r="I411" s="141"/>
      <c r="J411" s="141"/>
      <c r="K411" s="141"/>
      <c r="L411" s="414">
        <f>SUM(E411:K411)</f>
        <v>0</v>
      </c>
    </row>
    <row r="412" spans="1:12" s="290" customFormat="1" ht="18">
      <c r="A412" s="603">
        <v>405</v>
      </c>
      <c r="B412" s="289"/>
      <c r="C412" s="135"/>
      <c r="D412" s="175" t="s">
        <v>94</v>
      </c>
      <c r="E412" s="29">
        <f aca="true" t="shared" si="98" ref="E412:K412">SUM(E410:E411)</f>
        <v>0</v>
      </c>
      <c r="F412" s="29">
        <f t="shared" si="98"/>
        <v>0</v>
      </c>
      <c r="G412" s="29">
        <f t="shared" si="98"/>
        <v>0</v>
      </c>
      <c r="H412" s="29">
        <f t="shared" si="98"/>
        <v>0</v>
      </c>
      <c r="I412" s="29">
        <f t="shared" si="98"/>
        <v>0</v>
      </c>
      <c r="J412" s="29">
        <f t="shared" si="98"/>
        <v>6000</v>
      </c>
      <c r="K412" s="29">
        <f t="shared" si="98"/>
        <v>0</v>
      </c>
      <c r="L412" s="415">
        <f>SUM(E412:K412)</f>
        <v>6000</v>
      </c>
    </row>
    <row r="413" spans="1:12" s="285" customFormat="1" ht="34.5" customHeight="1">
      <c r="A413" s="603">
        <v>406</v>
      </c>
      <c r="B413" s="283"/>
      <c r="C413" s="63">
        <v>103</v>
      </c>
      <c r="D413" s="173" t="s">
        <v>359</v>
      </c>
      <c r="E413" s="33"/>
      <c r="F413" s="33"/>
      <c r="G413" s="33"/>
      <c r="H413" s="33"/>
      <c r="I413" s="33"/>
      <c r="J413" s="33"/>
      <c r="K413" s="33"/>
      <c r="L413" s="413"/>
    </row>
    <row r="414" spans="1:12" s="285" customFormat="1" ht="18">
      <c r="A414" s="603">
        <v>407</v>
      </c>
      <c r="B414" s="283"/>
      <c r="C414" s="63"/>
      <c r="D414" s="18" t="s">
        <v>94</v>
      </c>
      <c r="E414" s="33"/>
      <c r="F414" s="33"/>
      <c r="G414" s="33"/>
      <c r="H414" s="33">
        <v>3000</v>
      </c>
      <c r="I414" s="33"/>
      <c r="J414" s="33"/>
      <c r="K414" s="33"/>
      <c r="L414" s="413">
        <f>SUM(E414:K414)</f>
        <v>3000</v>
      </c>
    </row>
    <row r="415" spans="1:12" s="288" customFormat="1" ht="19.5">
      <c r="A415" s="603">
        <v>408</v>
      </c>
      <c r="B415" s="286"/>
      <c r="C415" s="136"/>
      <c r="D415" s="287" t="s">
        <v>46</v>
      </c>
      <c r="E415" s="141"/>
      <c r="F415" s="141"/>
      <c r="G415" s="141"/>
      <c r="H415" s="141"/>
      <c r="I415" s="141"/>
      <c r="J415" s="141"/>
      <c r="K415" s="141"/>
      <c r="L415" s="414">
        <f>SUM(E415:K415)</f>
        <v>0</v>
      </c>
    </row>
    <row r="416" spans="1:12" s="290" customFormat="1" ht="18">
      <c r="A416" s="603">
        <v>409</v>
      </c>
      <c r="B416" s="289"/>
      <c r="C416" s="135"/>
      <c r="D416" s="175" t="s">
        <v>94</v>
      </c>
      <c r="E416" s="29">
        <f aca="true" t="shared" si="99" ref="E416:K416">SUM(E414:E415)</f>
        <v>0</v>
      </c>
      <c r="F416" s="29">
        <f t="shared" si="99"/>
        <v>0</v>
      </c>
      <c r="G416" s="29">
        <f t="shared" si="99"/>
        <v>0</v>
      </c>
      <c r="H416" s="29">
        <f t="shared" si="99"/>
        <v>3000</v>
      </c>
      <c r="I416" s="29">
        <f t="shared" si="99"/>
        <v>0</v>
      </c>
      <c r="J416" s="29">
        <f t="shared" si="99"/>
        <v>0</v>
      </c>
      <c r="K416" s="29">
        <f t="shared" si="99"/>
        <v>0</v>
      </c>
      <c r="L416" s="415">
        <f>SUM(E416:K416)</f>
        <v>3000</v>
      </c>
    </row>
    <row r="417" spans="1:12" s="285" customFormat="1" ht="30" customHeight="1">
      <c r="A417" s="603">
        <v>410</v>
      </c>
      <c r="B417" s="283"/>
      <c r="C417" s="63">
        <v>104</v>
      </c>
      <c r="D417" s="173" t="s">
        <v>317</v>
      </c>
      <c r="E417" s="33"/>
      <c r="F417" s="33"/>
      <c r="G417" s="33"/>
      <c r="H417" s="33"/>
      <c r="I417" s="33"/>
      <c r="J417" s="33"/>
      <c r="K417" s="33"/>
      <c r="L417" s="413"/>
    </row>
    <row r="418" spans="1:13" s="285" customFormat="1" ht="18">
      <c r="A418" s="603">
        <v>411</v>
      </c>
      <c r="B418" s="283"/>
      <c r="C418" s="63"/>
      <c r="D418" s="18" t="s">
        <v>94</v>
      </c>
      <c r="E418" s="33">
        <v>1680</v>
      </c>
      <c r="F418" s="33">
        <v>454</v>
      </c>
      <c r="G418" s="33">
        <v>33706</v>
      </c>
      <c r="H418" s="33">
        <v>1000</v>
      </c>
      <c r="I418" s="33"/>
      <c r="J418" s="33"/>
      <c r="K418" s="33"/>
      <c r="L418" s="413">
        <f>SUM(E418:K418)</f>
        <v>36840</v>
      </c>
      <c r="M418" s="285">
        <f>SUM(L418,L414,L410,L406,L402,L398)</f>
        <v>143960</v>
      </c>
    </row>
    <row r="419" spans="1:13" s="288" customFormat="1" ht="19.5">
      <c r="A419" s="603">
        <v>412</v>
      </c>
      <c r="B419" s="286"/>
      <c r="C419" s="136"/>
      <c r="D419" s="287" t="s">
        <v>921</v>
      </c>
      <c r="E419" s="141">
        <v>-50</v>
      </c>
      <c r="F419" s="141">
        <v>50</v>
      </c>
      <c r="G419" s="141">
        <v>2250</v>
      </c>
      <c r="H419" s="141"/>
      <c r="I419" s="141"/>
      <c r="J419" s="141"/>
      <c r="K419" s="141"/>
      <c r="L419" s="414">
        <f>SUM(E419:K419)</f>
        <v>2250</v>
      </c>
      <c r="M419" s="288">
        <f>SUM(L419,L415,L411,L407,L403,L399)</f>
        <v>2250</v>
      </c>
    </row>
    <row r="420" spans="1:13" s="296" customFormat="1" ht="18">
      <c r="A420" s="603">
        <v>413</v>
      </c>
      <c r="B420" s="294"/>
      <c r="C420" s="137"/>
      <c r="D420" s="295" t="s">
        <v>94</v>
      </c>
      <c r="E420" s="142">
        <f aca="true" t="shared" si="100" ref="E420:K420">SUM(E418:E419)</f>
        <v>1630</v>
      </c>
      <c r="F420" s="142">
        <f t="shared" si="100"/>
        <v>504</v>
      </c>
      <c r="G420" s="142">
        <f t="shared" si="100"/>
        <v>35956</v>
      </c>
      <c r="H420" s="142">
        <f t="shared" si="100"/>
        <v>1000</v>
      </c>
      <c r="I420" s="142">
        <f t="shared" si="100"/>
        <v>0</v>
      </c>
      <c r="J420" s="142">
        <f t="shared" si="100"/>
        <v>0</v>
      </c>
      <c r="K420" s="142">
        <f t="shared" si="100"/>
        <v>0</v>
      </c>
      <c r="L420" s="419">
        <f>SUM(E420:K420)</f>
        <v>39090</v>
      </c>
      <c r="M420" s="296">
        <f>SUM(L420,L416,L412,L408,L404,L400)</f>
        <v>146210</v>
      </c>
    </row>
    <row r="421" spans="1:12" s="285" customFormat="1" ht="30" customHeight="1">
      <c r="A421" s="603">
        <v>414</v>
      </c>
      <c r="B421" s="283"/>
      <c r="C421" s="63">
        <v>105</v>
      </c>
      <c r="D421" s="173" t="s">
        <v>817</v>
      </c>
      <c r="E421" s="33"/>
      <c r="F421" s="33"/>
      <c r="G421" s="33"/>
      <c r="H421" s="33"/>
      <c r="I421" s="33"/>
      <c r="J421" s="33"/>
      <c r="K421" s="33"/>
      <c r="L421" s="413"/>
    </row>
    <row r="422" spans="1:12" s="285" customFormat="1" ht="18">
      <c r="A422" s="603">
        <v>415</v>
      </c>
      <c r="B422" s="283"/>
      <c r="C422" s="63"/>
      <c r="D422" s="173" t="s">
        <v>94</v>
      </c>
      <c r="E422" s="33"/>
      <c r="F422" s="33"/>
      <c r="G422" s="33">
        <v>2737</v>
      </c>
      <c r="H422" s="33"/>
      <c r="I422" s="33"/>
      <c r="J422" s="33"/>
      <c r="K422" s="33"/>
      <c r="L422" s="420">
        <f>SUM(E422:K422)</f>
        <v>2737</v>
      </c>
    </row>
    <row r="423" spans="1:12" s="333" customFormat="1" ht="18" customHeight="1">
      <c r="A423" s="603">
        <v>416</v>
      </c>
      <c r="B423" s="329"/>
      <c r="C423" s="330"/>
      <c r="D423" s="287" t="s">
        <v>921</v>
      </c>
      <c r="E423" s="332"/>
      <c r="F423" s="332"/>
      <c r="G423" s="332">
        <v>-2737</v>
      </c>
      <c r="H423" s="332"/>
      <c r="I423" s="332"/>
      <c r="J423" s="332"/>
      <c r="K423" s="332"/>
      <c r="L423" s="421">
        <f>SUM(E423:K423)</f>
        <v>-2737</v>
      </c>
    </row>
    <row r="424" spans="1:12" s="296" customFormat="1" ht="18">
      <c r="A424" s="603">
        <v>417</v>
      </c>
      <c r="B424" s="294"/>
      <c r="C424" s="137"/>
      <c r="D424" s="295" t="s">
        <v>94</v>
      </c>
      <c r="E424" s="142">
        <f aca="true" t="shared" si="101" ref="E424:K424">SUM(E422:E423)</f>
        <v>0</v>
      </c>
      <c r="F424" s="142">
        <f t="shared" si="101"/>
        <v>0</v>
      </c>
      <c r="G424" s="142">
        <f t="shared" si="101"/>
        <v>0</v>
      </c>
      <c r="H424" s="142">
        <f t="shared" si="101"/>
        <v>0</v>
      </c>
      <c r="I424" s="142">
        <f t="shared" si="101"/>
        <v>0</v>
      </c>
      <c r="J424" s="142">
        <f t="shared" si="101"/>
        <v>0</v>
      </c>
      <c r="K424" s="142">
        <f t="shared" si="101"/>
        <v>0</v>
      </c>
      <c r="L424" s="419">
        <f>SUM(E424:K424)</f>
        <v>0</v>
      </c>
    </row>
    <row r="425" spans="1:12" s="285" customFormat="1" ht="30" customHeight="1">
      <c r="A425" s="603">
        <v>418</v>
      </c>
      <c r="B425" s="283"/>
      <c r="C425" s="63">
        <v>106</v>
      </c>
      <c r="D425" s="173" t="s">
        <v>360</v>
      </c>
      <c r="E425" s="33"/>
      <c r="F425" s="33"/>
      <c r="G425" s="33"/>
      <c r="H425" s="33"/>
      <c r="I425" s="33"/>
      <c r="J425" s="33"/>
      <c r="K425" s="33"/>
      <c r="L425" s="413"/>
    </row>
    <row r="426" spans="1:12" s="285" customFormat="1" ht="18">
      <c r="A426" s="603">
        <v>419</v>
      </c>
      <c r="B426" s="283"/>
      <c r="C426" s="63"/>
      <c r="D426" s="173" t="s">
        <v>94</v>
      </c>
      <c r="E426" s="33"/>
      <c r="F426" s="33"/>
      <c r="G426" s="33"/>
      <c r="H426" s="33">
        <v>100</v>
      </c>
      <c r="I426" s="33"/>
      <c r="J426" s="33"/>
      <c r="K426" s="33"/>
      <c r="L426" s="420">
        <f>SUM(E426:K426)</f>
        <v>100</v>
      </c>
    </row>
    <row r="427" spans="1:12" s="333" customFormat="1" ht="18" customHeight="1">
      <c r="A427" s="603">
        <v>420</v>
      </c>
      <c r="B427" s="329"/>
      <c r="C427" s="330"/>
      <c r="D427" s="287" t="s">
        <v>95</v>
      </c>
      <c r="E427" s="332"/>
      <c r="F427" s="332"/>
      <c r="G427" s="332"/>
      <c r="H427" s="332"/>
      <c r="I427" s="332"/>
      <c r="J427" s="332"/>
      <c r="K427" s="332"/>
      <c r="L427" s="421">
        <f>SUM(E427:K427)</f>
        <v>0</v>
      </c>
    </row>
    <row r="428" spans="1:12" s="296" customFormat="1" ht="18" customHeight="1">
      <c r="A428" s="603">
        <v>421</v>
      </c>
      <c r="B428" s="294"/>
      <c r="C428" s="137"/>
      <c r="D428" s="295" t="s">
        <v>94</v>
      </c>
      <c r="E428" s="142">
        <f aca="true" t="shared" si="102" ref="E428:K428">SUM(E426:E427)</f>
        <v>0</v>
      </c>
      <c r="F428" s="142">
        <f t="shared" si="102"/>
        <v>0</v>
      </c>
      <c r="G428" s="142">
        <f t="shared" si="102"/>
        <v>0</v>
      </c>
      <c r="H428" s="142">
        <f t="shared" si="102"/>
        <v>100</v>
      </c>
      <c r="I428" s="142">
        <f t="shared" si="102"/>
        <v>0</v>
      </c>
      <c r="J428" s="142">
        <f t="shared" si="102"/>
        <v>0</v>
      </c>
      <c r="K428" s="142">
        <f t="shared" si="102"/>
        <v>0</v>
      </c>
      <c r="L428" s="419">
        <f>SUM(E428:K428)</f>
        <v>100</v>
      </c>
    </row>
    <row r="429" spans="1:12" s="285" customFormat="1" ht="30" customHeight="1">
      <c r="A429" s="603">
        <v>422</v>
      </c>
      <c r="B429" s="283"/>
      <c r="C429" s="63">
        <v>107</v>
      </c>
      <c r="D429" s="173" t="s">
        <v>361</v>
      </c>
      <c r="E429" s="33"/>
      <c r="F429" s="33"/>
      <c r="G429" s="33"/>
      <c r="H429" s="33"/>
      <c r="I429" s="33"/>
      <c r="J429" s="33"/>
      <c r="K429" s="33"/>
      <c r="L429" s="413"/>
    </row>
    <row r="430" spans="1:12" s="285" customFormat="1" ht="18">
      <c r="A430" s="603">
        <v>423</v>
      </c>
      <c r="B430" s="283"/>
      <c r="C430" s="63"/>
      <c r="D430" s="173" t="s">
        <v>94</v>
      </c>
      <c r="E430" s="33"/>
      <c r="F430" s="33"/>
      <c r="G430" s="33"/>
      <c r="H430" s="33">
        <v>100</v>
      </c>
      <c r="I430" s="33"/>
      <c r="J430" s="33"/>
      <c r="K430" s="33"/>
      <c r="L430" s="420">
        <f>SUM(E430:K430)</f>
        <v>100</v>
      </c>
    </row>
    <row r="431" spans="1:12" s="333" customFormat="1" ht="18" customHeight="1">
      <c r="A431" s="603">
        <v>424</v>
      </c>
      <c r="B431" s="329"/>
      <c r="C431" s="330"/>
      <c r="D431" s="287" t="s">
        <v>95</v>
      </c>
      <c r="E431" s="332"/>
      <c r="F431" s="332"/>
      <c r="G431" s="332"/>
      <c r="H431" s="332"/>
      <c r="I431" s="332"/>
      <c r="J431" s="332"/>
      <c r="K431" s="332"/>
      <c r="L431" s="421">
        <f>SUM(E431:K431)</f>
        <v>0</v>
      </c>
    </row>
    <row r="432" spans="1:12" s="296" customFormat="1" ht="18" customHeight="1">
      <c r="A432" s="603">
        <v>425</v>
      </c>
      <c r="B432" s="294"/>
      <c r="C432" s="137"/>
      <c r="D432" s="295" t="s">
        <v>94</v>
      </c>
      <c r="E432" s="142">
        <f aca="true" t="shared" si="103" ref="E432:K432">SUM(E430:E431)</f>
        <v>0</v>
      </c>
      <c r="F432" s="142">
        <f t="shared" si="103"/>
        <v>0</v>
      </c>
      <c r="G432" s="142">
        <f t="shared" si="103"/>
        <v>0</v>
      </c>
      <c r="H432" s="142">
        <f t="shared" si="103"/>
        <v>100</v>
      </c>
      <c r="I432" s="142">
        <f t="shared" si="103"/>
        <v>0</v>
      </c>
      <c r="J432" s="142">
        <f t="shared" si="103"/>
        <v>0</v>
      </c>
      <c r="K432" s="142">
        <f t="shared" si="103"/>
        <v>0</v>
      </c>
      <c r="L432" s="419">
        <f>SUM(E432:K432)</f>
        <v>100</v>
      </c>
    </row>
    <row r="433" spans="1:12" s="285" customFormat="1" ht="30" customHeight="1">
      <c r="A433" s="603">
        <v>426</v>
      </c>
      <c r="B433" s="283"/>
      <c r="C433" s="63">
        <v>108</v>
      </c>
      <c r="D433" s="173" t="s">
        <v>362</v>
      </c>
      <c r="E433" s="33"/>
      <c r="F433" s="33"/>
      <c r="G433" s="33"/>
      <c r="H433" s="33"/>
      <c r="I433" s="33"/>
      <c r="J433" s="33"/>
      <c r="K433" s="33"/>
      <c r="L433" s="413"/>
    </row>
    <row r="434" spans="1:12" s="285" customFormat="1" ht="18">
      <c r="A434" s="603">
        <v>427</v>
      </c>
      <c r="B434" s="283"/>
      <c r="C434" s="63"/>
      <c r="D434" s="173" t="s">
        <v>94</v>
      </c>
      <c r="E434" s="33"/>
      <c r="F434" s="33"/>
      <c r="G434" s="33"/>
      <c r="H434" s="33">
        <v>100</v>
      </c>
      <c r="I434" s="33"/>
      <c r="J434" s="33"/>
      <c r="K434" s="33"/>
      <c r="L434" s="420">
        <f>SUM(E434:K434)</f>
        <v>100</v>
      </c>
    </row>
    <row r="435" spans="1:12" s="333" customFormat="1" ht="18" customHeight="1">
      <c r="A435" s="603">
        <v>428</v>
      </c>
      <c r="B435" s="329"/>
      <c r="C435" s="330"/>
      <c r="D435" s="287" t="s">
        <v>95</v>
      </c>
      <c r="E435" s="332"/>
      <c r="F435" s="332"/>
      <c r="G435" s="332"/>
      <c r="H435" s="332"/>
      <c r="I435" s="332"/>
      <c r="J435" s="332"/>
      <c r="K435" s="332"/>
      <c r="L435" s="421">
        <f>SUM(E435:K435)</f>
        <v>0</v>
      </c>
    </row>
    <row r="436" spans="1:12" s="296" customFormat="1" ht="18" customHeight="1">
      <c r="A436" s="603">
        <v>429</v>
      </c>
      <c r="B436" s="294"/>
      <c r="C436" s="137"/>
      <c r="D436" s="295" t="s">
        <v>94</v>
      </c>
      <c r="E436" s="142">
        <f aca="true" t="shared" si="104" ref="E436:K436">SUM(E434:E435)</f>
        <v>0</v>
      </c>
      <c r="F436" s="142">
        <f t="shared" si="104"/>
        <v>0</v>
      </c>
      <c r="G436" s="142">
        <f t="shared" si="104"/>
        <v>0</v>
      </c>
      <c r="H436" s="142">
        <f t="shared" si="104"/>
        <v>100</v>
      </c>
      <c r="I436" s="142">
        <f t="shared" si="104"/>
        <v>0</v>
      </c>
      <c r="J436" s="142">
        <f t="shared" si="104"/>
        <v>0</v>
      </c>
      <c r="K436" s="142">
        <f t="shared" si="104"/>
        <v>0</v>
      </c>
      <c r="L436" s="419">
        <f>SUM(E436:K436)</f>
        <v>100</v>
      </c>
    </row>
    <row r="437" spans="1:12" s="285" customFormat="1" ht="30" customHeight="1">
      <c r="A437" s="603">
        <v>430</v>
      </c>
      <c r="B437" s="283"/>
      <c r="C437" s="63">
        <v>109</v>
      </c>
      <c r="D437" s="173" t="s">
        <v>363</v>
      </c>
      <c r="E437" s="33"/>
      <c r="F437" s="33"/>
      <c r="G437" s="33"/>
      <c r="H437" s="33"/>
      <c r="I437" s="33"/>
      <c r="J437" s="33"/>
      <c r="K437" s="33"/>
      <c r="L437" s="413"/>
    </row>
    <row r="438" spans="1:12" s="285" customFormat="1" ht="18">
      <c r="A438" s="603">
        <v>431</v>
      </c>
      <c r="B438" s="283"/>
      <c r="C438" s="63"/>
      <c r="D438" s="173" t="s">
        <v>94</v>
      </c>
      <c r="E438" s="33"/>
      <c r="F438" s="33"/>
      <c r="G438" s="33"/>
      <c r="H438" s="33">
        <v>100</v>
      </c>
      <c r="I438" s="33"/>
      <c r="J438" s="33"/>
      <c r="K438" s="33"/>
      <c r="L438" s="420">
        <f>SUM(E438:K438)</f>
        <v>100</v>
      </c>
    </row>
    <row r="439" spans="1:12" s="333" customFormat="1" ht="18" customHeight="1">
      <c r="A439" s="603">
        <v>432</v>
      </c>
      <c r="B439" s="329"/>
      <c r="C439" s="330"/>
      <c r="D439" s="287" t="s">
        <v>95</v>
      </c>
      <c r="E439" s="332"/>
      <c r="F439" s="332"/>
      <c r="G439" s="332"/>
      <c r="H439" s="332"/>
      <c r="I439" s="332"/>
      <c r="J439" s="332"/>
      <c r="K439" s="332"/>
      <c r="L439" s="421">
        <f>SUM(E439:K439)</f>
        <v>0</v>
      </c>
    </row>
    <row r="440" spans="1:12" s="296" customFormat="1" ht="18" customHeight="1">
      <c r="A440" s="603">
        <v>433</v>
      </c>
      <c r="B440" s="294"/>
      <c r="C440" s="137"/>
      <c r="D440" s="295" t="s">
        <v>94</v>
      </c>
      <c r="E440" s="142">
        <f aca="true" t="shared" si="105" ref="E440:K440">SUM(E438:E439)</f>
        <v>0</v>
      </c>
      <c r="F440" s="142">
        <f t="shared" si="105"/>
        <v>0</v>
      </c>
      <c r="G440" s="142">
        <f t="shared" si="105"/>
        <v>0</v>
      </c>
      <c r="H440" s="142">
        <f t="shared" si="105"/>
        <v>100</v>
      </c>
      <c r="I440" s="142">
        <f t="shared" si="105"/>
        <v>0</v>
      </c>
      <c r="J440" s="142">
        <f t="shared" si="105"/>
        <v>0</v>
      </c>
      <c r="K440" s="142">
        <f t="shared" si="105"/>
        <v>0</v>
      </c>
      <c r="L440" s="419">
        <f>SUM(E440:K440)</f>
        <v>100</v>
      </c>
    </row>
    <row r="441" spans="1:12" s="285" customFormat="1" ht="30" customHeight="1">
      <c r="A441" s="603">
        <v>434</v>
      </c>
      <c r="B441" s="283"/>
      <c r="C441" s="63">
        <v>110</v>
      </c>
      <c r="D441" s="173" t="s">
        <v>364</v>
      </c>
      <c r="E441" s="33"/>
      <c r="F441" s="33"/>
      <c r="G441" s="33"/>
      <c r="H441" s="33"/>
      <c r="I441" s="33"/>
      <c r="J441" s="33"/>
      <c r="K441" s="33"/>
      <c r="L441" s="413"/>
    </row>
    <row r="442" spans="1:12" s="285" customFormat="1" ht="18">
      <c r="A442" s="603">
        <v>435</v>
      </c>
      <c r="B442" s="283"/>
      <c r="C442" s="63"/>
      <c r="D442" s="173" t="s">
        <v>94</v>
      </c>
      <c r="E442" s="33"/>
      <c r="F442" s="33"/>
      <c r="G442" s="33"/>
      <c r="H442" s="33">
        <v>100</v>
      </c>
      <c r="I442" s="33"/>
      <c r="J442" s="33"/>
      <c r="K442" s="33"/>
      <c r="L442" s="420">
        <f>SUM(E442:K442)</f>
        <v>100</v>
      </c>
    </row>
    <row r="443" spans="1:12" s="333" customFormat="1" ht="18" customHeight="1">
      <c r="A443" s="603">
        <v>436</v>
      </c>
      <c r="B443" s="329"/>
      <c r="C443" s="330"/>
      <c r="D443" s="287" t="s">
        <v>95</v>
      </c>
      <c r="E443" s="332"/>
      <c r="F443" s="332"/>
      <c r="G443" s="332"/>
      <c r="H443" s="332"/>
      <c r="I443" s="332"/>
      <c r="J443" s="332"/>
      <c r="K443" s="332"/>
      <c r="L443" s="421">
        <f>SUM(E443:K443)</f>
        <v>0</v>
      </c>
    </row>
    <row r="444" spans="1:12" s="296" customFormat="1" ht="18" customHeight="1">
      <c r="A444" s="603">
        <v>437</v>
      </c>
      <c r="B444" s="294"/>
      <c r="C444" s="137"/>
      <c r="D444" s="295" t="s">
        <v>94</v>
      </c>
      <c r="E444" s="142">
        <f aca="true" t="shared" si="106" ref="E444:K444">SUM(E442:E443)</f>
        <v>0</v>
      </c>
      <c r="F444" s="142">
        <f t="shared" si="106"/>
        <v>0</v>
      </c>
      <c r="G444" s="142">
        <f t="shared" si="106"/>
        <v>0</v>
      </c>
      <c r="H444" s="142">
        <f t="shared" si="106"/>
        <v>100</v>
      </c>
      <c r="I444" s="142">
        <f t="shared" si="106"/>
        <v>0</v>
      </c>
      <c r="J444" s="142">
        <f t="shared" si="106"/>
        <v>0</v>
      </c>
      <c r="K444" s="142">
        <f t="shared" si="106"/>
        <v>0</v>
      </c>
      <c r="L444" s="419">
        <f>SUM(E444:K444)</f>
        <v>100</v>
      </c>
    </row>
    <row r="445" spans="1:12" s="285" customFormat="1" ht="30" customHeight="1">
      <c r="A445" s="603">
        <v>438</v>
      </c>
      <c r="B445" s="283"/>
      <c r="C445" s="63">
        <v>111</v>
      </c>
      <c r="D445" s="173" t="s">
        <v>365</v>
      </c>
      <c r="E445" s="33"/>
      <c r="F445" s="33"/>
      <c r="G445" s="33"/>
      <c r="H445" s="33"/>
      <c r="I445" s="33"/>
      <c r="J445" s="33"/>
      <c r="K445" s="33"/>
      <c r="L445" s="413"/>
    </row>
    <row r="446" spans="1:12" s="285" customFormat="1" ht="18">
      <c r="A446" s="603">
        <v>439</v>
      </c>
      <c r="B446" s="283"/>
      <c r="C446" s="63"/>
      <c r="D446" s="173" t="s">
        <v>94</v>
      </c>
      <c r="E446" s="33"/>
      <c r="F446" s="33"/>
      <c r="G446" s="33"/>
      <c r="H446" s="33">
        <v>100</v>
      </c>
      <c r="I446" s="33"/>
      <c r="J446" s="33"/>
      <c r="K446" s="33"/>
      <c r="L446" s="420">
        <f>SUM(E446:K446)</f>
        <v>100</v>
      </c>
    </row>
    <row r="447" spans="1:12" s="333" customFormat="1" ht="18" customHeight="1">
      <c r="A447" s="603">
        <v>440</v>
      </c>
      <c r="B447" s="329"/>
      <c r="C447" s="330"/>
      <c r="D447" s="287" t="s">
        <v>95</v>
      </c>
      <c r="E447" s="332"/>
      <c r="F447" s="332"/>
      <c r="G447" s="332"/>
      <c r="H447" s="332"/>
      <c r="I447" s="332"/>
      <c r="J447" s="332"/>
      <c r="K447" s="332"/>
      <c r="L447" s="420">
        <f>SUM(E447:K447)</f>
        <v>0</v>
      </c>
    </row>
    <row r="448" spans="1:12" s="296" customFormat="1" ht="18" customHeight="1">
      <c r="A448" s="603">
        <v>441</v>
      </c>
      <c r="B448" s="294"/>
      <c r="C448" s="137"/>
      <c r="D448" s="295" t="s">
        <v>94</v>
      </c>
      <c r="E448" s="142">
        <f aca="true" t="shared" si="107" ref="E448:K448">SUM(E446:E447)</f>
        <v>0</v>
      </c>
      <c r="F448" s="142">
        <f t="shared" si="107"/>
        <v>0</v>
      </c>
      <c r="G448" s="142">
        <f t="shared" si="107"/>
        <v>0</v>
      </c>
      <c r="H448" s="142">
        <f t="shared" si="107"/>
        <v>100</v>
      </c>
      <c r="I448" s="142">
        <f t="shared" si="107"/>
        <v>0</v>
      </c>
      <c r="J448" s="142">
        <f t="shared" si="107"/>
        <v>0</v>
      </c>
      <c r="K448" s="142">
        <f t="shared" si="107"/>
        <v>0</v>
      </c>
      <c r="L448" s="419">
        <f>SUM(E448:K448)</f>
        <v>100</v>
      </c>
    </row>
    <row r="449" spans="1:12" s="285" customFormat="1" ht="30" customHeight="1">
      <c r="A449" s="603">
        <v>442</v>
      </c>
      <c r="B449" s="283"/>
      <c r="C449" s="63">
        <v>112</v>
      </c>
      <c r="D449" s="173" t="s">
        <v>366</v>
      </c>
      <c r="E449" s="33"/>
      <c r="F449" s="33"/>
      <c r="G449" s="33"/>
      <c r="H449" s="33"/>
      <c r="I449" s="33"/>
      <c r="J449" s="33"/>
      <c r="K449" s="33"/>
      <c r="L449" s="413"/>
    </row>
    <row r="450" spans="1:12" s="285" customFormat="1" ht="18">
      <c r="A450" s="603">
        <v>443</v>
      </c>
      <c r="B450" s="283"/>
      <c r="C450" s="63"/>
      <c r="D450" s="173" t="s">
        <v>94</v>
      </c>
      <c r="E450" s="33"/>
      <c r="F450" s="33"/>
      <c r="G450" s="33">
        <v>3532</v>
      </c>
      <c r="H450" s="33"/>
      <c r="I450" s="33"/>
      <c r="J450" s="33"/>
      <c r="K450" s="33"/>
      <c r="L450" s="420">
        <f>SUM(E450:K450)</f>
        <v>3532</v>
      </c>
    </row>
    <row r="451" spans="1:12" s="333" customFormat="1" ht="18" customHeight="1">
      <c r="A451" s="603">
        <v>444</v>
      </c>
      <c r="B451" s="329"/>
      <c r="C451" s="330"/>
      <c r="D451" s="287" t="s">
        <v>95</v>
      </c>
      <c r="E451" s="332"/>
      <c r="F451" s="332"/>
      <c r="G451" s="332"/>
      <c r="H451" s="332"/>
      <c r="I451" s="332"/>
      <c r="J451" s="332"/>
      <c r="K451" s="332"/>
      <c r="L451" s="421">
        <f>SUM(E451:K451)</f>
        <v>0</v>
      </c>
    </row>
    <row r="452" spans="1:12" s="296" customFormat="1" ht="18" customHeight="1">
      <c r="A452" s="603">
        <v>445</v>
      </c>
      <c r="B452" s="294"/>
      <c r="C452" s="137"/>
      <c r="D452" s="295" t="s">
        <v>94</v>
      </c>
      <c r="E452" s="142">
        <f aca="true" t="shared" si="108" ref="E452:K452">SUM(E450:E451)</f>
        <v>0</v>
      </c>
      <c r="F452" s="142">
        <f t="shared" si="108"/>
        <v>0</v>
      </c>
      <c r="G452" s="142">
        <f t="shared" si="108"/>
        <v>3532</v>
      </c>
      <c r="H452" s="142">
        <f t="shared" si="108"/>
        <v>0</v>
      </c>
      <c r="I452" s="142">
        <f t="shared" si="108"/>
        <v>0</v>
      </c>
      <c r="J452" s="142">
        <f t="shared" si="108"/>
        <v>0</v>
      </c>
      <c r="K452" s="142">
        <f t="shared" si="108"/>
        <v>0</v>
      </c>
      <c r="L452" s="419">
        <f>SUM(E452:K452)</f>
        <v>3532</v>
      </c>
    </row>
    <row r="453" spans="1:12" s="285" customFormat="1" ht="30" customHeight="1">
      <c r="A453" s="603">
        <v>446</v>
      </c>
      <c r="B453" s="283"/>
      <c r="C453" s="63">
        <v>113</v>
      </c>
      <c r="D453" s="173" t="s">
        <v>367</v>
      </c>
      <c r="E453" s="33"/>
      <c r="F453" s="33"/>
      <c r="G453" s="33"/>
      <c r="H453" s="33"/>
      <c r="I453" s="33"/>
      <c r="J453" s="33"/>
      <c r="K453" s="33"/>
      <c r="L453" s="413"/>
    </row>
    <row r="454" spans="1:12" s="285" customFormat="1" ht="18">
      <c r="A454" s="603">
        <v>447</v>
      </c>
      <c r="B454" s="283"/>
      <c r="C454" s="63"/>
      <c r="D454" s="173" t="s">
        <v>94</v>
      </c>
      <c r="E454" s="33"/>
      <c r="F454" s="33"/>
      <c r="G454" s="33">
        <v>2500</v>
      </c>
      <c r="H454" s="33"/>
      <c r="I454" s="33"/>
      <c r="J454" s="33"/>
      <c r="K454" s="33"/>
      <c r="L454" s="420">
        <f>SUM(E454:K454)</f>
        <v>2500</v>
      </c>
    </row>
    <row r="455" spans="1:12" s="333" customFormat="1" ht="18" customHeight="1">
      <c r="A455" s="603">
        <v>448</v>
      </c>
      <c r="B455" s="329"/>
      <c r="C455" s="330"/>
      <c r="D455" s="287" t="s">
        <v>921</v>
      </c>
      <c r="E455" s="332"/>
      <c r="F455" s="332"/>
      <c r="G455" s="332">
        <v>660</v>
      </c>
      <c r="H455" s="332"/>
      <c r="I455" s="332"/>
      <c r="J455" s="332"/>
      <c r="K455" s="332"/>
      <c r="L455" s="421">
        <f>SUM(E455:K455)</f>
        <v>660</v>
      </c>
    </row>
    <row r="456" spans="1:12" s="296" customFormat="1" ht="18" customHeight="1">
      <c r="A456" s="603">
        <v>449</v>
      </c>
      <c r="B456" s="294"/>
      <c r="C456" s="137"/>
      <c r="D456" s="295" t="s">
        <v>94</v>
      </c>
      <c r="E456" s="142">
        <f aca="true" t="shared" si="109" ref="E456:K456">SUM(E454:E455)</f>
        <v>0</v>
      </c>
      <c r="F456" s="142">
        <f t="shared" si="109"/>
        <v>0</v>
      </c>
      <c r="G456" s="142">
        <f t="shared" si="109"/>
        <v>3160</v>
      </c>
      <c r="H456" s="142">
        <f t="shared" si="109"/>
        <v>0</v>
      </c>
      <c r="I456" s="142">
        <f t="shared" si="109"/>
        <v>0</v>
      </c>
      <c r="J456" s="142">
        <f t="shared" si="109"/>
        <v>0</v>
      </c>
      <c r="K456" s="142">
        <f t="shared" si="109"/>
        <v>0</v>
      </c>
      <c r="L456" s="419">
        <f>SUM(E456:K456)</f>
        <v>3160</v>
      </c>
    </row>
    <row r="457" spans="1:12" s="285" customFormat="1" ht="30" customHeight="1">
      <c r="A457" s="603">
        <v>450</v>
      </c>
      <c r="B457" s="283"/>
      <c r="C457" s="63">
        <v>114</v>
      </c>
      <c r="D457" s="173" t="s">
        <v>368</v>
      </c>
      <c r="E457" s="33"/>
      <c r="F457" s="33"/>
      <c r="G457" s="33"/>
      <c r="H457" s="33"/>
      <c r="I457" s="33"/>
      <c r="J457" s="33"/>
      <c r="K457" s="33"/>
      <c r="L457" s="413"/>
    </row>
    <row r="458" spans="1:12" s="285" customFormat="1" ht="18">
      <c r="A458" s="603">
        <v>451</v>
      </c>
      <c r="B458" s="283"/>
      <c r="C458" s="63"/>
      <c r="D458" s="173" t="s">
        <v>94</v>
      </c>
      <c r="E458" s="33"/>
      <c r="F458" s="33"/>
      <c r="G458" s="33">
        <v>5</v>
      </c>
      <c r="H458" s="33"/>
      <c r="I458" s="33"/>
      <c r="J458" s="33"/>
      <c r="K458" s="33"/>
      <c r="L458" s="420">
        <f>SUM(E458:K458)</f>
        <v>5</v>
      </c>
    </row>
    <row r="459" spans="1:12" s="333" customFormat="1" ht="18" customHeight="1">
      <c r="A459" s="603">
        <v>452</v>
      </c>
      <c r="B459" s="329"/>
      <c r="C459" s="330"/>
      <c r="D459" s="287" t="s">
        <v>95</v>
      </c>
      <c r="E459" s="332"/>
      <c r="F459" s="332"/>
      <c r="G459" s="332"/>
      <c r="H459" s="332"/>
      <c r="I459" s="332"/>
      <c r="J459" s="332"/>
      <c r="K459" s="332"/>
      <c r="L459" s="421">
        <f>SUM(E459:K459)</f>
        <v>0</v>
      </c>
    </row>
    <row r="460" spans="1:12" s="296" customFormat="1" ht="18" customHeight="1">
      <c r="A460" s="603">
        <v>453</v>
      </c>
      <c r="B460" s="294"/>
      <c r="C460" s="137"/>
      <c r="D460" s="295" t="s">
        <v>94</v>
      </c>
      <c r="E460" s="142">
        <f aca="true" t="shared" si="110" ref="E460:K460">SUM(E458:E459)</f>
        <v>0</v>
      </c>
      <c r="F460" s="142">
        <f t="shared" si="110"/>
        <v>0</v>
      </c>
      <c r="G460" s="142">
        <f t="shared" si="110"/>
        <v>5</v>
      </c>
      <c r="H460" s="142">
        <f t="shared" si="110"/>
        <v>0</v>
      </c>
      <c r="I460" s="142">
        <f t="shared" si="110"/>
        <v>0</v>
      </c>
      <c r="J460" s="142">
        <f t="shared" si="110"/>
        <v>0</v>
      </c>
      <c r="K460" s="142">
        <f t="shared" si="110"/>
        <v>0</v>
      </c>
      <c r="L460" s="419">
        <f>SUM(E460:K460)</f>
        <v>5</v>
      </c>
    </row>
    <row r="461" spans="1:12" s="285" customFormat="1" ht="30" customHeight="1">
      <c r="A461" s="603">
        <v>454</v>
      </c>
      <c r="B461" s="283"/>
      <c r="C461" s="63">
        <v>115</v>
      </c>
      <c r="D461" s="173" t="s">
        <v>369</v>
      </c>
      <c r="E461" s="33"/>
      <c r="F461" s="33"/>
      <c r="G461" s="33"/>
      <c r="H461" s="33"/>
      <c r="I461" s="33"/>
      <c r="J461" s="33"/>
      <c r="K461" s="33"/>
      <c r="L461" s="413"/>
    </row>
    <row r="462" spans="1:12" s="285" customFormat="1" ht="18">
      <c r="A462" s="603">
        <v>455</v>
      </c>
      <c r="B462" s="283"/>
      <c r="C462" s="63"/>
      <c r="D462" s="173" t="s">
        <v>94</v>
      </c>
      <c r="E462" s="33"/>
      <c r="F462" s="33"/>
      <c r="G462" s="33"/>
      <c r="H462" s="33">
        <v>50</v>
      </c>
      <c r="I462" s="33"/>
      <c r="J462" s="33"/>
      <c r="K462" s="33"/>
      <c r="L462" s="420">
        <f>SUM(E462:K462)</f>
        <v>50</v>
      </c>
    </row>
    <row r="463" spans="1:13" s="333" customFormat="1" ht="18" customHeight="1">
      <c r="A463" s="603">
        <v>456</v>
      </c>
      <c r="B463" s="329"/>
      <c r="C463" s="330"/>
      <c r="D463" s="287" t="s">
        <v>95</v>
      </c>
      <c r="E463" s="332"/>
      <c r="F463" s="332"/>
      <c r="G463" s="332"/>
      <c r="H463" s="332"/>
      <c r="I463" s="332"/>
      <c r="J463" s="332"/>
      <c r="K463" s="332"/>
      <c r="L463" s="421">
        <f>SUM(E463:K463)</f>
        <v>0</v>
      </c>
      <c r="M463" s="334"/>
    </row>
    <row r="464" spans="1:12" s="296" customFormat="1" ht="18" customHeight="1">
      <c r="A464" s="603">
        <v>457</v>
      </c>
      <c r="B464" s="294"/>
      <c r="C464" s="137"/>
      <c r="D464" s="295" t="s">
        <v>94</v>
      </c>
      <c r="E464" s="142">
        <f aca="true" t="shared" si="111" ref="E464:K464">SUM(E462:E463)</f>
        <v>0</v>
      </c>
      <c r="F464" s="142">
        <f t="shared" si="111"/>
        <v>0</v>
      </c>
      <c r="G464" s="142">
        <f t="shared" si="111"/>
        <v>0</v>
      </c>
      <c r="H464" s="142">
        <f t="shared" si="111"/>
        <v>50</v>
      </c>
      <c r="I464" s="142">
        <f t="shared" si="111"/>
        <v>0</v>
      </c>
      <c r="J464" s="142">
        <f t="shared" si="111"/>
        <v>0</v>
      </c>
      <c r="K464" s="142">
        <f t="shared" si="111"/>
        <v>0</v>
      </c>
      <c r="L464" s="419">
        <f>SUM(E464:K464)</f>
        <v>50</v>
      </c>
    </row>
    <row r="465" spans="1:12" s="285" customFormat="1" ht="30" customHeight="1">
      <c r="A465" s="603">
        <v>458</v>
      </c>
      <c r="B465" s="283"/>
      <c r="C465" s="63">
        <v>116</v>
      </c>
      <c r="D465" s="173" t="s">
        <v>370</v>
      </c>
      <c r="E465" s="33"/>
      <c r="F465" s="33"/>
      <c r="G465" s="33"/>
      <c r="H465" s="33"/>
      <c r="I465" s="33"/>
      <c r="J465" s="33"/>
      <c r="K465" s="33"/>
      <c r="L465" s="413"/>
    </row>
    <row r="466" spans="1:12" s="285" customFormat="1" ht="18">
      <c r="A466" s="603">
        <v>459</v>
      </c>
      <c r="B466" s="283"/>
      <c r="C466" s="63"/>
      <c r="D466" s="173" t="s">
        <v>94</v>
      </c>
      <c r="E466" s="33"/>
      <c r="F466" s="33"/>
      <c r="G466" s="33">
        <v>406</v>
      </c>
      <c r="H466" s="33">
        <v>0</v>
      </c>
      <c r="I466" s="33"/>
      <c r="J466" s="33"/>
      <c r="K466" s="33"/>
      <c r="L466" s="420">
        <f>SUM(E466:K466)</f>
        <v>406</v>
      </c>
    </row>
    <row r="467" spans="1:12" s="333" customFormat="1" ht="18" customHeight="1">
      <c r="A467" s="603">
        <v>460</v>
      </c>
      <c r="B467" s="329"/>
      <c r="C467" s="330"/>
      <c r="D467" s="287" t="s">
        <v>95</v>
      </c>
      <c r="E467" s="332"/>
      <c r="F467" s="332"/>
      <c r="G467" s="332"/>
      <c r="H467" s="332"/>
      <c r="I467" s="332"/>
      <c r="J467" s="332"/>
      <c r="K467" s="332"/>
      <c r="L467" s="421">
        <f>SUM(E467:K467)</f>
        <v>0</v>
      </c>
    </row>
    <row r="468" spans="1:12" s="296" customFormat="1" ht="18" customHeight="1">
      <c r="A468" s="603">
        <v>461</v>
      </c>
      <c r="B468" s="294"/>
      <c r="C468" s="137"/>
      <c r="D468" s="295" t="s">
        <v>94</v>
      </c>
      <c r="E468" s="142">
        <f aca="true" t="shared" si="112" ref="E468:K468">SUM(E466:E467)</f>
        <v>0</v>
      </c>
      <c r="F468" s="142">
        <f t="shared" si="112"/>
        <v>0</v>
      </c>
      <c r="G468" s="142">
        <f t="shared" si="112"/>
        <v>406</v>
      </c>
      <c r="H468" s="142">
        <f t="shared" si="112"/>
        <v>0</v>
      </c>
      <c r="I468" s="142">
        <f t="shared" si="112"/>
        <v>0</v>
      </c>
      <c r="J468" s="142">
        <f t="shared" si="112"/>
        <v>0</v>
      </c>
      <c r="K468" s="142">
        <f t="shared" si="112"/>
        <v>0</v>
      </c>
      <c r="L468" s="419">
        <f>SUM(E468:K468)</f>
        <v>406</v>
      </c>
    </row>
    <row r="469" spans="1:12" s="285" customFormat="1" ht="34.5" customHeight="1">
      <c r="A469" s="603">
        <v>462</v>
      </c>
      <c r="B469" s="283"/>
      <c r="C469" s="63">
        <v>117</v>
      </c>
      <c r="D469" s="173" t="s">
        <v>371</v>
      </c>
      <c r="E469" s="33"/>
      <c r="F469" s="33"/>
      <c r="G469" s="33"/>
      <c r="H469" s="33"/>
      <c r="I469" s="33"/>
      <c r="J469" s="33"/>
      <c r="K469" s="33"/>
      <c r="L469" s="413"/>
    </row>
    <row r="470" spans="1:12" s="285" customFormat="1" ht="18">
      <c r="A470" s="603">
        <v>463</v>
      </c>
      <c r="B470" s="283"/>
      <c r="C470" s="63"/>
      <c r="D470" s="173" t="s">
        <v>94</v>
      </c>
      <c r="E470" s="33"/>
      <c r="F470" s="33"/>
      <c r="G470" s="33"/>
      <c r="H470" s="33">
        <v>300</v>
      </c>
      <c r="I470" s="33"/>
      <c r="J470" s="33"/>
      <c r="K470" s="33"/>
      <c r="L470" s="420">
        <f>SUM(E470:K470)</f>
        <v>300</v>
      </c>
    </row>
    <row r="471" spans="1:12" s="333" customFormat="1" ht="18" customHeight="1">
      <c r="A471" s="603">
        <v>464</v>
      </c>
      <c r="B471" s="329"/>
      <c r="C471" s="330"/>
      <c r="D471" s="287" t="s">
        <v>95</v>
      </c>
      <c r="E471" s="332"/>
      <c r="F471" s="332"/>
      <c r="G471" s="332"/>
      <c r="H471" s="332"/>
      <c r="I471" s="332"/>
      <c r="J471" s="332"/>
      <c r="K471" s="332"/>
      <c r="L471" s="421">
        <f>SUM(E471:K471)</f>
        <v>0</v>
      </c>
    </row>
    <row r="472" spans="1:12" s="296" customFormat="1" ht="18" customHeight="1">
      <c r="A472" s="603">
        <v>465</v>
      </c>
      <c r="B472" s="294"/>
      <c r="C472" s="137"/>
      <c r="D472" s="295" t="s">
        <v>94</v>
      </c>
      <c r="E472" s="142">
        <f aca="true" t="shared" si="113" ref="E472:K472">SUM(E470:E471)</f>
        <v>0</v>
      </c>
      <c r="F472" s="142">
        <f t="shared" si="113"/>
        <v>0</v>
      </c>
      <c r="G472" s="142">
        <f t="shared" si="113"/>
        <v>0</v>
      </c>
      <c r="H472" s="142">
        <f t="shared" si="113"/>
        <v>300</v>
      </c>
      <c r="I472" s="142">
        <f t="shared" si="113"/>
        <v>0</v>
      </c>
      <c r="J472" s="142">
        <f t="shared" si="113"/>
        <v>0</v>
      </c>
      <c r="K472" s="142">
        <f t="shared" si="113"/>
        <v>0</v>
      </c>
      <c r="L472" s="419">
        <f>SUM(E472:K472)</f>
        <v>300</v>
      </c>
    </row>
    <row r="473" spans="1:12" s="285" customFormat="1" ht="24.75" customHeight="1">
      <c r="A473" s="603">
        <v>466</v>
      </c>
      <c r="B473" s="283"/>
      <c r="C473" s="63">
        <v>118</v>
      </c>
      <c r="D473" s="173" t="s">
        <v>372</v>
      </c>
      <c r="E473" s="33"/>
      <c r="F473" s="33"/>
      <c r="G473" s="33"/>
      <c r="H473" s="33"/>
      <c r="I473" s="33"/>
      <c r="J473" s="33"/>
      <c r="K473" s="33"/>
      <c r="L473" s="413"/>
    </row>
    <row r="474" spans="1:12" s="285" customFormat="1" ht="18">
      <c r="A474" s="603">
        <v>467</v>
      </c>
      <c r="B474" s="283"/>
      <c r="C474" s="63"/>
      <c r="D474" s="173" t="s">
        <v>94</v>
      </c>
      <c r="E474" s="33"/>
      <c r="F474" s="33"/>
      <c r="G474" s="33">
        <v>534</v>
      </c>
      <c r="H474" s="33"/>
      <c r="I474" s="33"/>
      <c r="J474" s="33"/>
      <c r="K474" s="33"/>
      <c r="L474" s="420">
        <f>SUM(E474:K474)</f>
        <v>534</v>
      </c>
    </row>
    <row r="475" spans="1:12" s="333" customFormat="1" ht="18" customHeight="1">
      <c r="A475" s="603">
        <v>468</v>
      </c>
      <c r="B475" s="329"/>
      <c r="C475" s="330"/>
      <c r="D475" s="287" t="s">
        <v>95</v>
      </c>
      <c r="E475" s="332"/>
      <c r="F475" s="332"/>
      <c r="G475" s="332"/>
      <c r="H475" s="332"/>
      <c r="I475" s="332"/>
      <c r="J475" s="332"/>
      <c r="K475" s="332"/>
      <c r="L475" s="421">
        <f>SUM(E475:K475)</f>
        <v>0</v>
      </c>
    </row>
    <row r="476" spans="1:12" s="296" customFormat="1" ht="18" customHeight="1">
      <c r="A476" s="603">
        <v>469</v>
      </c>
      <c r="B476" s="294"/>
      <c r="C476" s="137"/>
      <c r="D476" s="295" t="s">
        <v>94</v>
      </c>
      <c r="E476" s="142">
        <f aca="true" t="shared" si="114" ref="E476:K476">SUM(E474:E475)</f>
        <v>0</v>
      </c>
      <c r="F476" s="142">
        <f t="shared" si="114"/>
        <v>0</v>
      </c>
      <c r="G476" s="142">
        <f t="shared" si="114"/>
        <v>534</v>
      </c>
      <c r="H476" s="142">
        <f t="shared" si="114"/>
        <v>0</v>
      </c>
      <c r="I476" s="142">
        <f t="shared" si="114"/>
        <v>0</v>
      </c>
      <c r="J476" s="142">
        <f t="shared" si="114"/>
        <v>0</v>
      </c>
      <c r="K476" s="142">
        <f t="shared" si="114"/>
        <v>0</v>
      </c>
      <c r="L476" s="419">
        <f>SUM(E476:K476)</f>
        <v>534</v>
      </c>
    </row>
    <row r="477" spans="1:12" s="285" customFormat="1" ht="24.75" customHeight="1">
      <c r="A477" s="603">
        <v>470</v>
      </c>
      <c r="B477" s="283"/>
      <c r="C477" s="63">
        <v>119</v>
      </c>
      <c r="D477" s="173" t="s">
        <v>373</v>
      </c>
      <c r="E477" s="33"/>
      <c r="F477" s="33"/>
      <c r="G477" s="33"/>
      <c r="H477" s="33"/>
      <c r="I477" s="33"/>
      <c r="J477" s="33"/>
      <c r="K477" s="33"/>
      <c r="L477" s="413"/>
    </row>
    <row r="478" spans="1:12" s="285" customFormat="1" ht="18">
      <c r="A478" s="603">
        <v>471</v>
      </c>
      <c r="B478" s="283"/>
      <c r="C478" s="63"/>
      <c r="D478" s="173" t="s">
        <v>94</v>
      </c>
      <c r="E478" s="33"/>
      <c r="F478" s="33"/>
      <c r="G478" s="33">
        <v>308</v>
      </c>
      <c r="H478" s="33"/>
      <c r="I478" s="33"/>
      <c r="J478" s="33"/>
      <c r="K478" s="33"/>
      <c r="L478" s="420">
        <f>SUM(E478:K478)</f>
        <v>308</v>
      </c>
    </row>
    <row r="479" spans="1:12" s="333" customFormat="1" ht="18" customHeight="1">
      <c r="A479" s="603">
        <v>472</v>
      </c>
      <c r="B479" s="329"/>
      <c r="C479" s="330"/>
      <c r="D479" s="287" t="s">
        <v>95</v>
      </c>
      <c r="E479" s="332"/>
      <c r="F479" s="332"/>
      <c r="G479" s="332"/>
      <c r="H479" s="332"/>
      <c r="I479" s="332"/>
      <c r="J479" s="332"/>
      <c r="K479" s="332"/>
      <c r="L479" s="421">
        <f>SUM(E479:K479)</f>
        <v>0</v>
      </c>
    </row>
    <row r="480" spans="1:12" s="296" customFormat="1" ht="18" customHeight="1">
      <c r="A480" s="603">
        <v>473</v>
      </c>
      <c r="B480" s="294"/>
      <c r="C480" s="137"/>
      <c r="D480" s="295" t="s">
        <v>374</v>
      </c>
      <c r="E480" s="142">
        <f aca="true" t="shared" si="115" ref="E480:K480">SUM(E478:E479)</f>
        <v>0</v>
      </c>
      <c r="F480" s="142">
        <f t="shared" si="115"/>
        <v>0</v>
      </c>
      <c r="G480" s="142">
        <f t="shared" si="115"/>
        <v>308</v>
      </c>
      <c r="H480" s="142">
        <f t="shared" si="115"/>
        <v>0</v>
      </c>
      <c r="I480" s="142">
        <f t="shared" si="115"/>
        <v>0</v>
      </c>
      <c r="J480" s="142">
        <f t="shared" si="115"/>
        <v>0</v>
      </c>
      <c r="K480" s="142">
        <f t="shared" si="115"/>
        <v>0</v>
      </c>
      <c r="L480" s="419">
        <f>SUM(E480:K480)</f>
        <v>308</v>
      </c>
    </row>
    <row r="481" spans="1:12" s="285" customFormat="1" ht="24.75" customHeight="1">
      <c r="A481" s="603">
        <v>474</v>
      </c>
      <c r="B481" s="283"/>
      <c r="C481" s="63">
        <v>120</v>
      </c>
      <c r="D481" s="173" t="s">
        <v>375</v>
      </c>
      <c r="E481" s="33"/>
      <c r="F481" s="33"/>
      <c r="G481" s="33"/>
      <c r="H481" s="33"/>
      <c r="I481" s="33"/>
      <c r="J481" s="33"/>
      <c r="K481" s="33"/>
      <c r="L481" s="413"/>
    </row>
    <row r="482" spans="1:12" s="285" customFormat="1" ht="18">
      <c r="A482" s="603">
        <v>475</v>
      </c>
      <c r="B482" s="283"/>
      <c r="C482" s="63"/>
      <c r="D482" s="173" t="s">
        <v>94</v>
      </c>
      <c r="E482" s="33"/>
      <c r="F482" s="33"/>
      <c r="G482" s="33">
        <v>0</v>
      </c>
      <c r="H482" s="33"/>
      <c r="I482" s="33"/>
      <c r="J482" s="33"/>
      <c r="K482" s="33"/>
      <c r="L482" s="420">
        <f>SUM(E482:K482)</f>
        <v>0</v>
      </c>
    </row>
    <row r="483" spans="1:12" s="333" customFormat="1" ht="18" customHeight="1">
      <c r="A483" s="603">
        <v>476</v>
      </c>
      <c r="B483" s="329"/>
      <c r="C483" s="330"/>
      <c r="D483" s="287" t="s">
        <v>95</v>
      </c>
      <c r="E483" s="332"/>
      <c r="F483" s="332"/>
      <c r="G483" s="332"/>
      <c r="H483" s="332"/>
      <c r="I483" s="332"/>
      <c r="J483" s="332"/>
      <c r="K483" s="332"/>
      <c r="L483" s="421">
        <f>SUM(E483:K483)</f>
        <v>0</v>
      </c>
    </row>
    <row r="484" spans="1:12" s="296" customFormat="1" ht="18" customHeight="1">
      <c r="A484" s="603">
        <v>477</v>
      </c>
      <c r="B484" s="294"/>
      <c r="C484" s="137"/>
      <c r="D484" s="295" t="s">
        <v>94</v>
      </c>
      <c r="E484" s="142">
        <f aca="true" t="shared" si="116" ref="E484:K484">SUM(E482:E483)</f>
        <v>0</v>
      </c>
      <c r="F484" s="142">
        <f t="shared" si="116"/>
        <v>0</v>
      </c>
      <c r="G484" s="142">
        <f t="shared" si="116"/>
        <v>0</v>
      </c>
      <c r="H484" s="142">
        <f t="shared" si="116"/>
        <v>0</v>
      </c>
      <c r="I484" s="142">
        <f t="shared" si="116"/>
        <v>0</v>
      </c>
      <c r="J484" s="142">
        <f t="shared" si="116"/>
        <v>0</v>
      </c>
      <c r="K484" s="142">
        <f t="shared" si="116"/>
        <v>0</v>
      </c>
      <c r="L484" s="419">
        <f>SUM(E484:K484)</f>
        <v>0</v>
      </c>
    </row>
    <row r="485" spans="1:12" s="285" customFormat="1" ht="24.75" customHeight="1">
      <c r="A485" s="603">
        <v>478</v>
      </c>
      <c r="B485" s="283"/>
      <c r="C485" s="63">
        <v>121</v>
      </c>
      <c r="D485" s="173" t="s">
        <v>376</v>
      </c>
      <c r="E485" s="33"/>
      <c r="F485" s="33"/>
      <c r="G485" s="33"/>
      <c r="H485" s="33"/>
      <c r="I485" s="33"/>
      <c r="J485" s="33"/>
      <c r="K485" s="33"/>
      <c r="L485" s="413"/>
    </row>
    <row r="486" spans="1:12" s="285" customFormat="1" ht="18">
      <c r="A486" s="603">
        <v>479</v>
      </c>
      <c r="B486" s="283"/>
      <c r="C486" s="63"/>
      <c r="D486" s="173" t="s">
        <v>94</v>
      </c>
      <c r="E486" s="33"/>
      <c r="F486" s="33"/>
      <c r="G486" s="33">
        <v>500</v>
      </c>
      <c r="H486" s="33"/>
      <c r="I486" s="33"/>
      <c r="J486" s="33"/>
      <c r="K486" s="33"/>
      <c r="L486" s="420">
        <f>SUM(E486:K486)</f>
        <v>500</v>
      </c>
    </row>
    <row r="487" spans="1:12" s="333" customFormat="1" ht="18" customHeight="1">
      <c r="A487" s="603">
        <v>480</v>
      </c>
      <c r="B487" s="329"/>
      <c r="C487" s="330"/>
      <c r="D487" s="287" t="s">
        <v>95</v>
      </c>
      <c r="E487" s="332"/>
      <c r="F487" s="332"/>
      <c r="G487" s="332"/>
      <c r="H487" s="332"/>
      <c r="I487" s="332"/>
      <c r="J487" s="332"/>
      <c r="K487" s="332"/>
      <c r="L487" s="421">
        <f>SUM(E487:K487)</f>
        <v>0</v>
      </c>
    </row>
    <row r="488" spans="1:12" s="296" customFormat="1" ht="18" customHeight="1">
      <c r="A488" s="603">
        <v>481</v>
      </c>
      <c r="B488" s="294"/>
      <c r="C488" s="137"/>
      <c r="D488" s="295" t="s">
        <v>94</v>
      </c>
      <c r="E488" s="142">
        <f aca="true" t="shared" si="117" ref="E488:K488">SUM(E486:E487)</f>
        <v>0</v>
      </c>
      <c r="F488" s="142">
        <f t="shared" si="117"/>
        <v>0</v>
      </c>
      <c r="G488" s="142">
        <f t="shared" si="117"/>
        <v>500</v>
      </c>
      <c r="H488" s="142">
        <f t="shared" si="117"/>
        <v>0</v>
      </c>
      <c r="I488" s="142">
        <f t="shared" si="117"/>
        <v>0</v>
      </c>
      <c r="J488" s="142">
        <f t="shared" si="117"/>
        <v>0</v>
      </c>
      <c r="K488" s="142">
        <f t="shared" si="117"/>
        <v>0</v>
      </c>
      <c r="L488" s="419">
        <f>SUM(E488:K488)</f>
        <v>500</v>
      </c>
    </row>
    <row r="489" spans="1:12" s="285" customFormat="1" ht="24.75" customHeight="1">
      <c r="A489" s="603">
        <v>482</v>
      </c>
      <c r="B489" s="283"/>
      <c r="C489" s="63">
        <v>122</v>
      </c>
      <c r="D489" s="173" t="s">
        <v>377</v>
      </c>
      <c r="E489" s="33"/>
      <c r="F489" s="33"/>
      <c r="G489" s="33"/>
      <c r="H489" s="33"/>
      <c r="I489" s="33"/>
      <c r="J489" s="33"/>
      <c r="K489" s="33"/>
      <c r="L489" s="413"/>
    </row>
    <row r="490" spans="1:12" s="285" customFormat="1" ht="18">
      <c r="A490" s="603">
        <v>483</v>
      </c>
      <c r="B490" s="283"/>
      <c r="C490" s="63"/>
      <c r="D490" s="173" t="s">
        <v>94</v>
      </c>
      <c r="E490" s="33"/>
      <c r="F490" s="33"/>
      <c r="G490" s="33"/>
      <c r="H490" s="33"/>
      <c r="I490" s="33"/>
      <c r="J490" s="33">
        <v>395</v>
      </c>
      <c r="K490" s="33"/>
      <c r="L490" s="420">
        <f>SUM(E490:K490)</f>
        <v>395</v>
      </c>
    </row>
    <row r="491" spans="1:12" s="333" customFormat="1" ht="18" customHeight="1">
      <c r="A491" s="603">
        <v>484</v>
      </c>
      <c r="B491" s="329"/>
      <c r="C491" s="330"/>
      <c r="D491" s="287" t="s">
        <v>95</v>
      </c>
      <c r="E491" s="335"/>
      <c r="F491" s="335"/>
      <c r="G491" s="335"/>
      <c r="H491" s="335"/>
      <c r="I491" s="335"/>
      <c r="J491" s="332"/>
      <c r="K491" s="332"/>
      <c r="L491" s="421">
        <f>SUM(E491:K491)</f>
        <v>0</v>
      </c>
    </row>
    <row r="492" spans="1:12" s="296" customFormat="1" ht="18" customHeight="1">
      <c r="A492" s="603">
        <v>485</v>
      </c>
      <c r="B492" s="294"/>
      <c r="C492" s="137"/>
      <c r="D492" s="295" t="s">
        <v>94</v>
      </c>
      <c r="E492" s="142">
        <f aca="true" t="shared" si="118" ref="E492:K492">SUM(E490:E491)</f>
        <v>0</v>
      </c>
      <c r="F492" s="142">
        <f t="shared" si="118"/>
        <v>0</v>
      </c>
      <c r="G492" s="142">
        <f t="shared" si="118"/>
        <v>0</v>
      </c>
      <c r="H492" s="142">
        <f t="shared" si="118"/>
        <v>0</v>
      </c>
      <c r="I492" s="142">
        <f t="shared" si="118"/>
        <v>0</v>
      </c>
      <c r="J492" s="142">
        <f t="shared" si="118"/>
        <v>395</v>
      </c>
      <c r="K492" s="142">
        <f t="shared" si="118"/>
        <v>0</v>
      </c>
      <c r="L492" s="419">
        <f>SUM(E492:K492)</f>
        <v>395</v>
      </c>
    </row>
    <row r="493" spans="1:12" s="285" customFormat="1" ht="24.75" customHeight="1">
      <c r="A493" s="603">
        <v>486</v>
      </c>
      <c r="B493" s="283"/>
      <c r="C493" s="63">
        <v>123</v>
      </c>
      <c r="D493" s="173" t="s">
        <v>378</v>
      </c>
      <c r="E493" s="33"/>
      <c r="F493" s="33"/>
      <c r="G493" s="33"/>
      <c r="H493" s="33"/>
      <c r="I493" s="33"/>
      <c r="J493" s="33"/>
      <c r="K493" s="33"/>
      <c r="L493" s="413"/>
    </row>
    <row r="494" spans="1:12" s="285" customFormat="1" ht="18">
      <c r="A494" s="603">
        <v>487</v>
      </c>
      <c r="B494" s="283"/>
      <c r="C494" s="63"/>
      <c r="D494" s="173" t="s">
        <v>94</v>
      </c>
      <c r="E494" s="33">
        <v>50</v>
      </c>
      <c r="F494" s="33">
        <v>13</v>
      </c>
      <c r="G494" s="33">
        <v>87</v>
      </c>
      <c r="H494" s="33"/>
      <c r="I494" s="33"/>
      <c r="J494" s="33"/>
      <c r="K494" s="33"/>
      <c r="L494" s="420">
        <f>SUM(E494:K494)</f>
        <v>150</v>
      </c>
    </row>
    <row r="495" spans="1:12" s="717" customFormat="1" ht="14.25">
      <c r="A495" s="603">
        <v>488</v>
      </c>
      <c r="B495" s="712"/>
      <c r="C495" s="713"/>
      <c r="D495" s="714" t="s">
        <v>95</v>
      </c>
      <c r="E495" s="715"/>
      <c r="F495" s="715"/>
      <c r="G495" s="715"/>
      <c r="H495" s="715"/>
      <c r="I495" s="715"/>
      <c r="J495" s="715"/>
      <c r="K495" s="715"/>
      <c r="L495" s="716">
        <f>SUM(E495:K495)</f>
        <v>0</v>
      </c>
    </row>
    <row r="496" spans="1:12" s="296" customFormat="1" ht="18" customHeight="1">
      <c r="A496" s="603">
        <v>489</v>
      </c>
      <c r="B496" s="294"/>
      <c r="C496" s="137"/>
      <c r="D496" s="295" t="s">
        <v>94</v>
      </c>
      <c r="E496" s="142">
        <f aca="true" t="shared" si="119" ref="E496:K496">SUM(E494:E495)</f>
        <v>50</v>
      </c>
      <c r="F496" s="142">
        <f t="shared" si="119"/>
        <v>13</v>
      </c>
      <c r="G496" s="142">
        <f t="shared" si="119"/>
        <v>87</v>
      </c>
      <c r="H496" s="142">
        <f t="shared" si="119"/>
        <v>0</v>
      </c>
      <c r="I496" s="142">
        <f t="shared" si="119"/>
        <v>0</v>
      </c>
      <c r="J496" s="142">
        <f t="shared" si="119"/>
        <v>0</v>
      </c>
      <c r="K496" s="142">
        <f t="shared" si="119"/>
        <v>0</v>
      </c>
      <c r="L496" s="419">
        <f>SUM(E496:K496)</f>
        <v>150</v>
      </c>
    </row>
    <row r="497" spans="1:12" s="285" customFormat="1" ht="24.75" customHeight="1">
      <c r="A497" s="603">
        <v>490</v>
      </c>
      <c r="B497" s="283"/>
      <c r="C497" s="63">
        <v>124</v>
      </c>
      <c r="D497" s="173" t="s">
        <v>379</v>
      </c>
      <c r="E497" s="33"/>
      <c r="F497" s="33"/>
      <c r="G497" s="33"/>
      <c r="H497" s="33"/>
      <c r="I497" s="33"/>
      <c r="J497" s="33"/>
      <c r="K497" s="33"/>
      <c r="L497" s="413"/>
    </row>
    <row r="498" spans="1:12" s="285" customFormat="1" ht="18">
      <c r="A498" s="603">
        <v>491</v>
      </c>
      <c r="B498" s="283"/>
      <c r="C498" s="63"/>
      <c r="D498" s="173" t="s">
        <v>94</v>
      </c>
      <c r="E498" s="33"/>
      <c r="F498" s="33"/>
      <c r="G498" s="33"/>
      <c r="H498" s="33">
        <v>35129</v>
      </c>
      <c r="I498" s="33"/>
      <c r="J498" s="33"/>
      <c r="K498" s="33"/>
      <c r="L498" s="420">
        <f>SUM(E498:K498)</f>
        <v>35129</v>
      </c>
    </row>
    <row r="499" spans="1:12" s="717" customFormat="1" ht="14.25">
      <c r="A499" s="603">
        <v>492</v>
      </c>
      <c r="B499" s="712"/>
      <c r="C499" s="713"/>
      <c r="D499" s="714" t="s">
        <v>95</v>
      </c>
      <c r="E499" s="715"/>
      <c r="F499" s="715"/>
      <c r="G499" s="715"/>
      <c r="H499" s="715"/>
      <c r="I499" s="715"/>
      <c r="J499" s="715"/>
      <c r="K499" s="715"/>
      <c r="L499" s="716">
        <f>SUM(E499:K499)</f>
        <v>0</v>
      </c>
    </row>
    <row r="500" spans="1:12" s="296" customFormat="1" ht="18">
      <c r="A500" s="603">
        <v>493</v>
      </c>
      <c r="B500" s="294"/>
      <c r="C500" s="137"/>
      <c r="D500" s="295" t="s">
        <v>94</v>
      </c>
      <c r="E500" s="142">
        <f aca="true" t="shared" si="120" ref="E500:K500">SUM(E498:E499)</f>
        <v>0</v>
      </c>
      <c r="F500" s="142">
        <f t="shared" si="120"/>
        <v>0</v>
      </c>
      <c r="G500" s="142">
        <f t="shared" si="120"/>
        <v>0</v>
      </c>
      <c r="H500" s="142">
        <f t="shared" si="120"/>
        <v>35129</v>
      </c>
      <c r="I500" s="142">
        <f t="shared" si="120"/>
        <v>0</v>
      </c>
      <c r="J500" s="142">
        <f t="shared" si="120"/>
        <v>0</v>
      </c>
      <c r="K500" s="142">
        <f t="shared" si="120"/>
        <v>0</v>
      </c>
      <c r="L500" s="419">
        <f>SUM(E500:K500)</f>
        <v>35129</v>
      </c>
    </row>
    <row r="501" spans="1:12" s="285" customFormat="1" ht="24.75" customHeight="1">
      <c r="A501" s="603">
        <v>494</v>
      </c>
      <c r="B501" s="283"/>
      <c r="C501" s="63">
        <v>125</v>
      </c>
      <c r="D501" s="173" t="s">
        <v>384</v>
      </c>
      <c r="E501" s="33"/>
      <c r="F501" s="33"/>
      <c r="G501" s="33"/>
      <c r="H501" s="33"/>
      <c r="I501" s="33"/>
      <c r="J501" s="33"/>
      <c r="K501" s="33"/>
      <c r="L501" s="413"/>
    </row>
    <row r="502" spans="1:12" s="285" customFormat="1" ht="18">
      <c r="A502" s="603">
        <v>495</v>
      </c>
      <c r="B502" s="283"/>
      <c r="C502" s="63"/>
      <c r="D502" s="173" t="s">
        <v>94</v>
      </c>
      <c r="E502" s="33"/>
      <c r="F502" s="33"/>
      <c r="G502" s="33">
        <v>333</v>
      </c>
      <c r="H502" s="33"/>
      <c r="I502" s="33"/>
      <c r="J502" s="33"/>
      <c r="K502" s="33"/>
      <c r="L502" s="420">
        <f>SUM(E502:K502)</f>
        <v>333</v>
      </c>
    </row>
    <row r="503" spans="1:12" s="717" customFormat="1" ht="14.25">
      <c r="A503" s="603">
        <v>496</v>
      </c>
      <c r="B503" s="712"/>
      <c r="C503" s="713"/>
      <c r="D503" s="714" t="s">
        <v>95</v>
      </c>
      <c r="E503" s="715"/>
      <c r="F503" s="715"/>
      <c r="G503" s="715"/>
      <c r="H503" s="715"/>
      <c r="I503" s="715"/>
      <c r="J503" s="715"/>
      <c r="K503" s="715"/>
      <c r="L503" s="716">
        <f>SUM(E503:K503)</f>
        <v>0</v>
      </c>
    </row>
    <row r="504" spans="1:12" s="296" customFormat="1" ht="18">
      <c r="A504" s="603">
        <v>497</v>
      </c>
      <c r="B504" s="294"/>
      <c r="C504" s="137"/>
      <c r="D504" s="295" t="s">
        <v>94</v>
      </c>
      <c r="E504" s="142">
        <f aca="true" t="shared" si="121" ref="E504:K504">SUM(E502:E503)</f>
        <v>0</v>
      </c>
      <c r="F504" s="142">
        <f t="shared" si="121"/>
        <v>0</v>
      </c>
      <c r="G504" s="142">
        <f t="shared" si="121"/>
        <v>333</v>
      </c>
      <c r="H504" s="142">
        <f t="shared" si="121"/>
        <v>0</v>
      </c>
      <c r="I504" s="142">
        <f t="shared" si="121"/>
        <v>0</v>
      </c>
      <c r="J504" s="142">
        <f t="shared" si="121"/>
        <v>0</v>
      </c>
      <c r="K504" s="142">
        <f t="shared" si="121"/>
        <v>0</v>
      </c>
      <c r="L504" s="419">
        <f>SUM(E504:K504)</f>
        <v>333</v>
      </c>
    </row>
    <row r="505" spans="1:12" s="285" customFormat="1" ht="24.75" customHeight="1">
      <c r="A505" s="603">
        <v>498</v>
      </c>
      <c r="B505" s="283"/>
      <c r="C505" s="63">
        <v>126</v>
      </c>
      <c r="D505" s="173" t="s">
        <v>108</v>
      </c>
      <c r="E505" s="33"/>
      <c r="F505" s="33"/>
      <c r="G505" s="33"/>
      <c r="H505" s="33"/>
      <c r="I505" s="33"/>
      <c r="J505" s="33"/>
      <c r="K505" s="33"/>
      <c r="L505" s="413"/>
    </row>
    <row r="506" spans="1:12" s="285" customFormat="1" ht="18">
      <c r="A506" s="603">
        <v>499</v>
      </c>
      <c r="B506" s="283"/>
      <c r="C506" s="63"/>
      <c r="D506" s="173" t="s">
        <v>94</v>
      </c>
      <c r="E506" s="33">
        <v>916</v>
      </c>
      <c r="F506" s="33">
        <v>45</v>
      </c>
      <c r="G506" s="33">
        <v>19494</v>
      </c>
      <c r="H506" s="33"/>
      <c r="I506" s="33"/>
      <c r="J506" s="33"/>
      <c r="K506" s="33"/>
      <c r="L506" s="420">
        <f>SUM(E506:K506)</f>
        <v>20455</v>
      </c>
    </row>
    <row r="507" spans="1:12" s="333" customFormat="1" ht="18" customHeight="1">
      <c r="A507" s="603">
        <v>500</v>
      </c>
      <c r="B507" s="329"/>
      <c r="C507" s="330"/>
      <c r="D507" s="331" t="s">
        <v>921</v>
      </c>
      <c r="E507" s="332"/>
      <c r="F507" s="332"/>
      <c r="G507" s="332">
        <v>-10432</v>
      </c>
      <c r="H507" s="332"/>
      <c r="I507" s="332"/>
      <c r="J507" s="332"/>
      <c r="K507" s="332"/>
      <c r="L507" s="421">
        <f>SUM(E507:K507)</f>
        <v>-10432</v>
      </c>
    </row>
    <row r="508" spans="1:12" s="296" customFormat="1" ht="18">
      <c r="A508" s="603">
        <v>501</v>
      </c>
      <c r="B508" s="294"/>
      <c r="C508" s="137"/>
      <c r="D508" s="295" t="s">
        <v>94</v>
      </c>
      <c r="E508" s="142">
        <f aca="true" t="shared" si="122" ref="E508:L508">SUM(E506:E507)</f>
        <v>916</v>
      </c>
      <c r="F508" s="142">
        <f t="shared" si="122"/>
        <v>45</v>
      </c>
      <c r="G508" s="142">
        <f t="shared" si="122"/>
        <v>9062</v>
      </c>
      <c r="H508" s="142">
        <f t="shared" si="122"/>
        <v>0</v>
      </c>
      <c r="I508" s="142">
        <f t="shared" si="122"/>
        <v>0</v>
      </c>
      <c r="J508" s="142">
        <f t="shared" si="122"/>
        <v>0</v>
      </c>
      <c r="K508" s="142">
        <f t="shared" si="122"/>
        <v>0</v>
      </c>
      <c r="L508" s="419">
        <f t="shared" si="122"/>
        <v>10023</v>
      </c>
    </row>
    <row r="509" spans="1:12" s="285" customFormat="1" ht="24.75" customHeight="1">
      <c r="A509" s="603">
        <v>502</v>
      </c>
      <c r="B509" s="283"/>
      <c r="C509" s="63">
        <v>127</v>
      </c>
      <c r="D509" s="173" t="s">
        <v>689</v>
      </c>
      <c r="E509" s="33"/>
      <c r="F509" s="33"/>
      <c r="G509" s="33"/>
      <c r="H509" s="33"/>
      <c r="I509" s="33"/>
      <c r="J509" s="33"/>
      <c r="K509" s="33"/>
      <c r="L509" s="413"/>
    </row>
    <row r="510" spans="1:12" s="285" customFormat="1" ht="18">
      <c r="A510" s="603">
        <v>503</v>
      </c>
      <c r="B510" s="283"/>
      <c r="C510" s="63"/>
      <c r="D510" s="173" t="s">
        <v>94</v>
      </c>
      <c r="E510" s="33"/>
      <c r="F510" s="33"/>
      <c r="G510" s="33"/>
      <c r="H510" s="33">
        <v>3600</v>
      </c>
      <c r="I510" s="33"/>
      <c r="J510" s="33"/>
      <c r="K510" s="33"/>
      <c r="L510" s="420">
        <f>SUM(E510:K510)</f>
        <v>3600</v>
      </c>
    </row>
    <row r="511" spans="1:12" s="333" customFormat="1" ht="18" customHeight="1">
      <c r="A511" s="603">
        <v>504</v>
      </c>
      <c r="B511" s="329"/>
      <c r="C511" s="330"/>
      <c r="D511" s="331" t="s">
        <v>95</v>
      </c>
      <c r="E511" s="332"/>
      <c r="F511" s="332"/>
      <c r="G511" s="332"/>
      <c r="H511" s="332"/>
      <c r="I511" s="332"/>
      <c r="J511" s="332"/>
      <c r="K511" s="332"/>
      <c r="L511" s="421">
        <f>SUM(E511:K511)</f>
        <v>0</v>
      </c>
    </row>
    <row r="512" spans="1:12" s="296" customFormat="1" ht="18.75" customHeight="1">
      <c r="A512" s="603">
        <v>505</v>
      </c>
      <c r="B512" s="294"/>
      <c r="C512" s="137"/>
      <c r="D512" s="295" t="s">
        <v>94</v>
      </c>
      <c r="E512" s="142">
        <f aca="true" t="shared" si="123" ref="E512:L512">SUM(E510:E511)</f>
        <v>0</v>
      </c>
      <c r="F512" s="142">
        <f t="shared" si="123"/>
        <v>0</v>
      </c>
      <c r="G512" s="142">
        <f t="shared" si="123"/>
        <v>0</v>
      </c>
      <c r="H512" s="142">
        <f t="shared" si="123"/>
        <v>3600</v>
      </c>
      <c r="I512" s="142">
        <f t="shared" si="123"/>
        <v>0</v>
      </c>
      <c r="J512" s="142">
        <f t="shared" si="123"/>
        <v>0</v>
      </c>
      <c r="K512" s="142">
        <f t="shared" si="123"/>
        <v>0</v>
      </c>
      <c r="L512" s="419">
        <f t="shared" si="123"/>
        <v>3600</v>
      </c>
    </row>
    <row r="513" spans="1:12" s="285" customFormat="1" ht="21" customHeight="1">
      <c r="A513" s="603">
        <v>506</v>
      </c>
      <c r="B513" s="283"/>
      <c r="C513" s="63">
        <v>128</v>
      </c>
      <c r="D513" s="173" t="s">
        <v>725</v>
      </c>
      <c r="E513" s="33"/>
      <c r="F513" s="33"/>
      <c r="G513" s="33"/>
      <c r="H513" s="33"/>
      <c r="I513" s="33"/>
      <c r="J513" s="33"/>
      <c r="K513" s="33"/>
      <c r="L513" s="413"/>
    </row>
    <row r="514" spans="1:12" s="285" customFormat="1" ht="19.5">
      <c r="A514" s="603">
        <v>507</v>
      </c>
      <c r="B514" s="283"/>
      <c r="C514" s="63"/>
      <c r="D514" s="173" t="s">
        <v>94</v>
      </c>
      <c r="E514" s="33"/>
      <c r="F514" s="33"/>
      <c r="G514" s="33"/>
      <c r="H514" s="33">
        <v>201</v>
      </c>
      <c r="I514" s="33"/>
      <c r="J514" s="33"/>
      <c r="K514" s="33"/>
      <c r="L514" s="421">
        <f>SUM(E514:K514)</f>
        <v>201</v>
      </c>
    </row>
    <row r="515" spans="1:12" s="333" customFormat="1" ht="18" customHeight="1">
      <c r="A515" s="603">
        <v>508</v>
      </c>
      <c r="B515" s="329"/>
      <c r="C515" s="330"/>
      <c r="D515" s="331" t="s">
        <v>95</v>
      </c>
      <c r="E515" s="332"/>
      <c r="F515" s="332"/>
      <c r="G515" s="332"/>
      <c r="H515" s="332"/>
      <c r="I515" s="332"/>
      <c r="J515" s="332"/>
      <c r="K515" s="332"/>
      <c r="L515" s="421">
        <f>SUM(E515:K515)</f>
        <v>0</v>
      </c>
    </row>
    <row r="516" spans="1:12" s="296" customFormat="1" ht="18.75" customHeight="1">
      <c r="A516" s="603">
        <v>509</v>
      </c>
      <c r="B516" s="294"/>
      <c r="C516" s="137"/>
      <c r="D516" s="295" t="s">
        <v>94</v>
      </c>
      <c r="E516" s="142">
        <f aca="true" t="shared" si="124" ref="E516:K516">SUM(E514:E515)</f>
        <v>0</v>
      </c>
      <c r="F516" s="142">
        <f t="shared" si="124"/>
        <v>0</v>
      </c>
      <c r="G516" s="142">
        <f t="shared" si="124"/>
        <v>0</v>
      </c>
      <c r="H516" s="142">
        <f t="shared" si="124"/>
        <v>201</v>
      </c>
      <c r="I516" s="142">
        <f t="shared" si="124"/>
        <v>0</v>
      </c>
      <c r="J516" s="142">
        <f t="shared" si="124"/>
        <v>0</v>
      </c>
      <c r="K516" s="142">
        <f t="shared" si="124"/>
        <v>0</v>
      </c>
      <c r="L516" s="419">
        <f>SUM(E516:K516)</f>
        <v>201</v>
      </c>
    </row>
    <row r="517" spans="1:12" s="285" customFormat="1" ht="21" customHeight="1">
      <c r="A517" s="603">
        <v>510</v>
      </c>
      <c r="B517" s="283"/>
      <c r="C517" s="63">
        <v>129</v>
      </c>
      <c r="D517" s="173" t="s">
        <v>690</v>
      </c>
      <c r="E517" s="33"/>
      <c r="F517" s="33"/>
      <c r="G517" s="33"/>
      <c r="H517" s="33"/>
      <c r="I517" s="33"/>
      <c r="J517" s="33"/>
      <c r="K517" s="33"/>
      <c r="L517" s="413"/>
    </row>
    <row r="518" spans="1:12" s="285" customFormat="1" ht="18">
      <c r="A518" s="603">
        <v>511</v>
      </c>
      <c r="B518" s="283"/>
      <c r="C518" s="63"/>
      <c r="D518" s="173" t="s">
        <v>94</v>
      </c>
      <c r="E518" s="33"/>
      <c r="F518" s="33"/>
      <c r="G518" s="33">
        <v>65</v>
      </c>
      <c r="H518" s="33"/>
      <c r="I518" s="33"/>
      <c r="J518" s="33"/>
      <c r="K518" s="33"/>
      <c r="L518" s="420">
        <f>SUM(E518:K518)</f>
        <v>65</v>
      </c>
    </row>
    <row r="519" spans="1:12" s="333" customFormat="1" ht="18" customHeight="1">
      <c r="A519" s="603">
        <v>512</v>
      </c>
      <c r="B519" s="329"/>
      <c r="C519" s="330"/>
      <c r="D519" s="331" t="s">
        <v>46</v>
      </c>
      <c r="E519" s="332"/>
      <c r="F519" s="332"/>
      <c r="G519" s="332"/>
      <c r="H519" s="332"/>
      <c r="I519" s="332"/>
      <c r="J519" s="332"/>
      <c r="K519" s="332"/>
      <c r="L519" s="421">
        <f>SUM(E519:K519)</f>
        <v>0</v>
      </c>
    </row>
    <row r="520" spans="1:12" s="296" customFormat="1" ht="18.75" customHeight="1">
      <c r="A520" s="603">
        <v>513</v>
      </c>
      <c r="B520" s="294"/>
      <c r="C520" s="137"/>
      <c r="D520" s="295" t="s">
        <v>94</v>
      </c>
      <c r="E520" s="142">
        <f aca="true" t="shared" si="125" ref="E520:K520">SUM(E518:E519)</f>
        <v>0</v>
      </c>
      <c r="F520" s="142">
        <f t="shared" si="125"/>
        <v>0</v>
      </c>
      <c r="G520" s="142">
        <f t="shared" si="125"/>
        <v>65</v>
      </c>
      <c r="H520" s="142">
        <f t="shared" si="125"/>
        <v>0</v>
      </c>
      <c r="I520" s="142">
        <f t="shared" si="125"/>
        <v>0</v>
      </c>
      <c r="J520" s="142">
        <f t="shared" si="125"/>
        <v>0</v>
      </c>
      <c r="K520" s="142">
        <f t="shared" si="125"/>
        <v>0</v>
      </c>
      <c r="L520" s="419">
        <f>SUM(E520:K520)</f>
        <v>65</v>
      </c>
    </row>
    <row r="521" spans="1:12" s="285" customFormat="1" ht="21" customHeight="1">
      <c r="A521" s="603">
        <v>514</v>
      </c>
      <c r="B521" s="283"/>
      <c r="C521" s="63">
        <v>130</v>
      </c>
      <c r="D521" s="173" t="s">
        <v>692</v>
      </c>
      <c r="E521" s="33"/>
      <c r="F521" s="33"/>
      <c r="G521" s="33"/>
      <c r="H521" s="33"/>
      <c r="I521" s="33"/>
      <c r="J521" s="33"/>
      <c r="K521" s="33"/>
      <c r="L521" s="413"/>
    </row>
    <row r="522" spans="1:12" s="285" customFormat="1" ht="18">
      <c r="A522" s="603">
        <v>515</v>
      </c>
      <c r="B522" s="283"/>
      <c r="C522" s="63"/>
      <c r="D522" s="173" t="s">
        <v>94</v>
      </c>
      <c r="E522" s="33"/>
      <c r="F522" s="33"/>
      <c r="G522" s="33">
        <v>20</v>
      </c>
      <c r="H522" s="33">
        <v>1562</v>
      </c>
      <c r="I522" s="33"/>
      <c r="J522" s="33"/>
      <c r="K522" s="33"/>
      <c r="L522" s="420">
        <f>SUM(E522:K522)</f>
        <v>1582</v>
      </c>
    </row>
    <row r="523" spans="1:12" s="333" customFormat="1" ht="18" customHeight="1">
      <c r="A523" s="603">
        <v>516</v>
      </c>
      <c r="B523" s="329"/>
      <c r="C523" s="330"/>
      <c r="D523" s="331" t="s">
        <v>46</v>
      </c>
      <c r="E523" s="332"/>
      <c r="F523" s="332"/>
      <c r="G523" s="332"/>
      <c r="H523" s="332"/>
      <c r="I523" s="332"/>
      <c r="J523" s="332"/>
      <c r="K523" s="332"/>
      <c r="L523" s="421">
        <f>SUM(E523:K523)</f>
        <v>0</v>
      </c>
    </row>
    <row r="524" spans="1:12" s="296" customFormat="1" ht="18.75" customHeight="1">
      <c r="A524" s="603">
        <v>517</v>
      </c>
      <c r="B524" s="294"/>
      <c r="C524" s="137"/>
      <c r="D524" s="295" t="s">
        <v>94</v>
      </c>
      <c r="E524" s="142">
        <f aca="true" t="shared" si="126" ref="E524:K524">SUM(E522:E523)</f>
        <v>0</v>
      </c>
      <c r="F524" s="142">
        <f t="shared" si="126"/>
        <v>0</v>
      </c>
      <c r="G524" s="142">
        <f t="shared" si="126"/>
        <v>20</v>
      </c>
      <c r="H524" s="142">
        <f t="shared" si="126"/>
        <v>1562</v>
      </c>
      <c r="I524" s="142">
        <f t="shared" si="126"/>
        <v>0</v>
      </c>
      <c r="J524" s="142">
        <f t="shared" si="126"/>
        <v>0</v>
      </c>
      <c r="K524" s="142">
        <f t="shared" si="126"/>
        <v>0</v>
      </c>
      <c r="L524" s="419">
        <f>SUM(E524:K524)</f>
        <v>1582</v>
      </c>
    </row>
    <row r="525" spans="1:12" s="285" customFormat="1" ht="21" customHeight="1">
      <c r="A525" s="603">
        <v>518</v>
      </c>
      <c r="B525" s="283"/>
      <c r="C525" s="63">
        <v>131</v>
      </c>
      <c r="D525" s="173" t="s">
        <v>610</v>
      </c>
      <c r="E525" s="33"/>
      <c r="F525" s="33"/>
      <c r="G525" s="33"/>
      <c r="H525" s="33"/>
      <c r="I525" s="33"/>
      <c r="J525" s="33"/>
      <c r="K525" s="33"/>
      <c r="L525" s="413"/>
    </row>
    <row r="526" spans="1:12" s="285" customFormat="1" ht="18">
      <c r="A526" s="603">
        <v>519</v>
      </c>
      <c r="B526" s="283"/>
      <c r="C526" s="63"/>
      <c r="D526" s="173" t="s">
        <v>94</v>
      </c>
      <c r="E526" s="33"/>
      <c r="F526" s="33"/>
      <c r="G526" s="33"/>
      <c r="H526" s="33">
        <v>22000</v>
      </c>
      <c r="I526" s="33"/>
      <c r="J526" s="33"/>
      <c r="K526" s="33"/>
      <c r="L526" s="420">
        <f>SUM(E526:K526)</f>
        <v>22000</v>
      </c>
    </row>
    <row r="527" spans="1:12" s="333" customFormat="1" ht="18" customHeight="1">
      <c r="A527" s="603">
        <v>520</v>
      </c>
      <c r="B527" s="329"/>
      <c r="C527" s="330"/>
      <c r="D527" s="331" t="s">
        <v>831</v>
      </c>
      <c r="E527" s="332"/>
      <c r="F527" s="332"/>
      <c r="G527" s="332">
        <v>980</v>
      </c>
      <c r="H527" s="332">
        <v>-980</v>
      </c>
      <c r="I527" s="332"/>
      <c r="J527" s="332"/>
      <c r="K527" s="332"/>
      <c r="L527" s="421">
        <f>SUM(E527:K527)</f>
        <v>0</v>
      </c>
    </row>
    <row r="528" spans="1:12" s="333" customFormat="1" ht="18" customHeight="1">
      <c r="A528" s="603">
        <v>521</v>
      </c>
      <c r="B528" s="329"/>
      <c r="C528" s="330"/>
      <c r="D528" s="331" t="s">
        <v>544</v>
      </c>
      <c r="E528" s="332"/>
      <c r="F528" s="332"/>
      <c r="G528" s="332"/>
      <c r="H528" s="332">
        <v>-2050</v>
      </c>
      <c r="I528" s="332"/>
      <c r="J528" s="332"/>
      <c r="K528" s="332"/>
      <c r="L528" s="421">
        <f>SUM(E528:K528)</f>
        <v>-2050</v>
      </c>
    </row>
    <row r="529" spans="1:12" s="296" customFormat="1" ht="18.75" customHeight="1">
      <c r="A529" s="603">
        <v>522</v>
      </c>
      <c r="B529" s="294"/>
      <c r="C529" s="137"/>
      <c r="D529" s="295" t="s">
        <v>94</v>
      </c>
      <c r="E529" s="142">
        <f>SUM(E526:E527)</f>
        <v>0</v>
      </c>
      <c r="F529" s="142">
        <f>SUM(F526:F527)</f>
        <v>0</v>
      </c>
      <c r="G529" s="142">
        <f aca="true" t="shared" si="127" ref="G529:L529">SUM(G526:G528)</f>
        <v>980</v>
      </c>
      <c r="H529" s="142">
        <f t="shared" si="127"/>
        <v>18970</v>
      </c>
      <c r="I529" s="142">
        <f t="shared" si="127"/>
        <v>0</v>
      </c>
      <c r="J529" s="142">
        <f t="shared" si="127"/>
        <v>0</v>
      </c>
      <c r="K529" s="142">
        <f t="shared" si="127"/>
        <v>0</v>
      </c>
      <c r="L529" s="419">
        <f t="shared" si="127"/>
        <v>19950</v>
      </c>
    </row>
    <row r="530" spans="1:12" s="285" customFormat="1" ht="21" customHeight="1">
      <c r="A530" s="603">
        <v>523</v>
      </c>
      <c r="B530" s="283"/>
      <c r="C530" s="63">
        <v>132</v>
      </c>
      <c r="D530" s="173" t="s">
        <v>609</v>
      </c>
      <c r="E530" s="33"/>
      <c r="F530" s="33"/>
      <c r="G530" s="33"/>
      <c r="H530" s="33"/>
      <c r="I530" s="33"/>
      <c r="J530" s="33"/>
      <c r="K530" s="33"/>
      <c r="L530" s="413"/>
    </row>
    <row r="531" spans="1:12" s="285" customFormat="1" ht="18">
      <c r="A531" s="603">
        <v>524</v>
      </c>
      <c r="B531" s="283"/>
      <c r="C531" s="63"/>
      <c r="D531" s="173" t="s">
        <v>94</v>
      </c>
      <c r="E531" s="33"/>
      <c r="F531" s="33"/>
      <c r="G531" s="33">
        <v>100</v>
      </c>
      <c r="H531" s="33">
        <v>0</v>
      </c>
      <c r="I531" s="33"/>
      <c r="J531" s="33"/>
      <c r="K531" s="33"/>
      <c r="L531" s="420">
        <f>SUM(E531:K531)</f>
        <v>100</v>
      </c>
    </row>
    <row r="532" spans="1:12" s="333" customFormat="1" ht="18" customHeight="1">
      <c r="A532" s="603">
        <v>525</v>
      </c>
      <c r="B532" s="329"/>
      <c r="C532" s="330"/>
      <c r="D532" s="331" t="s">
        <v>691</v>
      </c>
      <c r="E532" s="332"/>
      <c r="F532" s="332"/>
      <c r="G532" s="332"/>
      <c r="H532" s="332"/>
      <c r="I532" s="332"/>
      <c r="J532" s="332"/>
      <c r="K532" s="332"/>
      <c r="L532" s="421">
        <f>SUM(E532:K532)</f>
        <v>0</v>
      </c>
    </row>
    <row r="533" spans="1:12" s="296" customFormat="1" ht="18">
      <c r="A533" s="603">
        <v>526</v>
      </c>
      <c r="B533" s="294"/>
      <c r="C533" s="137"/>
      <c r="D533" s="295" t="s">
        <v>94</v>
      </c>
      <c r="E533" s="142">
        <f aca="true" t="shared" si="128" ref="E533:K533">SUM(E531:E532)</f>
        <v>0</v>
      </c>
      <c r="F533" s="142">
        <f t="shared" si="128"/>
        <v>0</v>
      </c>
      <c r="G533" s="142">
        <f t="shared" si="128"/>
        <v>100</v>
      </c>
      <c r="H533" s="142">
        <f t="shared" si="128"/>
        <v>0</v>
      </c>
      <c r="I533" s="142">
        <f t="shared" si="128"/>
        <v>0</v>
      </c>
      <c r="J533" s="142">
        <f t="shared" si="128"/>
        <v>0</v>
      </c>
      <c r="K533" s="142">
        <f t="shared" si="128"/>
        <v>0</v>
      </c>
      <c r="L533" s="419">
        <v>100</v>
      </c>
    </row>
    <row r="534" spans="1:12" s="285" customFormat="1" ht="21" customHeight="1">
      <c r="A534" s="603">
        <v>527</v>
      </c>
      <c r="B534" s="283"/>
      <c r="C534" s="63">
        <v>133</v>
      </c>
      <c r="D534" s="173" t="s">
        <v>277</v>
      </c>
      <c r="E534" s="33"/>
      <c r="F534" s="33"/>
      <c r="G534" s="33"/>
      <c r="H534" s="33"/>
      <c r="I534" s="33"/>
      <c r="J534" s="33"/>
      <c r="K534" s="33"/>
      <c r="L534" s="413"/>
    </row>
    <row r="535" spans="1:12" s="285" customFormat="1" ht="18">
      <c r="A535" s="603">
        <v>528</v>
      </c>
      <c r="B535" s="283"/>
      <c r="C535" s="63"/>
      <c r="D535" s="173" t="s">
        <v>94</v>
      </c>
      <c r="E535" s="33"/>
      <c r="F535" s="33"/>
      <c r="G535" s="33"/>
      <c r="H535" s="33">
        <v>389</v>
      </c>
      <c r="I535" s="33"/>
      <c r="J535" s="33"/>
      <c r="K535" s="33"/>
      <c r="L535" s="420">
        <f>SUM(E535:K535)</f>
        <v>389</v>
      </c>
    </row>
    <row r="536" spans="1:12" s="333" customFormat="1" ht="18" customHeight="1">
      <c r="A536" s="603">
        <v>529</v>
      </c>
      <c r="B536" s="329"/>
      <c r="C536" s="330"/>
      <c r="D536" s="331" t="s">
        <v>46</v>
      </c>
      <c r="E536" s="332"/>
      <c r="F536" s="332"/>
      <c r="G536" s="332"/>
      <c r="H536" s="332"/>
      <c r="I536" s="332"/>
      <c r="J536" s="332"/>
      <c r="K536" s="332"/>
      <c r="L536" s="421"/>
    </row>
    <row r="537" spans="1:12" s="296" customFormat="1" ht="18">
      <c r="A537" s="603">
        <v>530</v>
      </c>
      <c r="B537" s="294"/>
      <c r="C537" s="137"/>
      <c r="D537" s="295" t="s">
        <v>94</v>
      </c>
      <c r="E537" s="142">
        <f aca="true" t="shared" si="129" ref="E537:L537">SUM(E535:E536)</f>
        <v>0</v>
      </c>
      <c r="F537" s="142">
        <f t="shared" si="129"/>
        <v>0</v>
      </c>
      <c r="G537" s="142">
        <f t="shared" si="129"/>
        <v>0</v>
      </c>
      <c r="H537" s="142">
        <f t="shared" si="129"/>
        <v>389</v>
      </c>
      <c r="I537" s="142">
        <f t="shared" si="129"/>
        <v>0</v>
      </c>
      <c r="J537" s="142">
        <f t="shared" si="129"/>
        <v>0</v>
      </c>
      <c r="K537" s="142">
        <f t="shared" si="129"/>
        <v>0</v>
      </c>
      <c r="L537" s="419">
        <f t="shared" si="129"/>
        <v>389</v>
      </c>
    </row>
    <row r="538" spans="1:12" s="285" customFormat="1" ht="21" customHeight="1">
      <c r="A538" s="603">
        <v>531</v>
      </c>
      <c r="B538" s="283"/>
      <c r="C538" s="63">
        <v>134</v>
      </c>
      <c r="D538" s="173" t="s">
        <v>449</v>
      </c>
      <c r="E538" s="33"/>
      <c r="F538" s="33"/>
      <c r="G538" s="33"/>
      <c r="H538" s="33"/>
      <c r="I538" s="33"/>
      <c r="J538" s="33"/>
      <c r="K538" s="33"/>
      <c r="L538" s="413"/>
    </row>
    <row r="539" spans="1:12" s="333" customFormat="1" ht="18" customHeight="1">
      <c r="A539" s="603">
        <v>532</v>
      </c>
      <c r="B539" s="329"/>
      <c r="C539" s="330"/>
      <c r="D539" s="331" t="s">
        <v>95</v>
      </c>
      <c r="E539" s="332"/>
      <c r="F539" s="332"/>
      <c r="G539" s="332"/>
      <c r="H539" s="332">
        <v>4200</v>
      </c>
      <c r="I539" s="332"/>
      <c r="J539" s="332"/>
      <c r="K539" s="332"/>
      <c r="L539" s="421">
        <v>4200</v>
      </c>
    </row>
    <row r="540" spans="1:12" s="296" customFormat="1" ht="36" customHeight="1" thickBot="1">
      <c r="A540" s="605">
        <v>533</v>
      </c>
      <c r="B540" s="294"/>
      <c r="C540" s="137"/>
      <c r="D540" s="295" t="s">
        <v>94</v>
      </c>
      <c r="E540" s="142">
        <f>SUM(E539)</f>
        <v>0</v>
      </c>
      <c r="F540" s="142">
        <f aca="true" t="shared" si="130" ref="F540:L540">SUM(F539)</f>
        <v>0</v>
      </c>
      <c r="G540" s="142">
        <f t="shared" si="130"/>
        <v>0</v>
      </c>
      <c r="H540" s="142">
        <f t="shared" si="130"/>
        <v>4200</v>
      </c>
      <c r="I540" s="142">
        <f t="shared" si="130"/>
        <v>0</v>
      </c>
      <c r="J540" s="142">
        <f t="shared" si="130"/>
        <v>0</v>
      </c>
      <c r="K540" s="142">
        <f t="shared" si="130"/>
        <v>0</v>
      </c>
      <c r="L540" s="419">
        <f t="shared" si="130"/>
        <v>4200</v>
      </c>
    </row>
    <row r="541" spans="1:12" s="300" customFormat="1" ht="18">
      <c r="A541" s="603">
        <v>534</v>
      </c>
      <c r="B541" s="297">
        <v>11</v>
      </c>
      <c r="C541" s="138"/>
      <c r="D541" s="298" t="s">
        <v>291</v>
      </c>
      <c r="E541" s="299"/>
      <c r="F541" s="299"/>
      <c r="G541" s="299"/>
      <c r="H541" s="299"/>
      <c r="I541" s="299"/>
      <c r="J541" s="299"/>
      <c r="K541" s="299"/>
      <c r="L541" s="143"/>
    </row>
    <row r="542" spans="1:12" s="300" customFormat="1" ht="18">
      <c r="A542" s="603">
        <v>535</v>
      </c>
      <c r="B542" s="301"/>
      <c r="C542" s="95"/>
      <c r="D542" s="302" t="s">
        <v>94</v>
      </c>
      <c r="E542" s="303">
        <v>14835</v>
      </c>
      <c r="F542" s="303">
        <v>7698</v>
      </c>
      <c r="G542" s="303">
        <v>1681713</v>
      </c>
      <c r="H542" s="303">
        <v>1157048</v>
      </c>
      <c r="I542" s="303">
        <v>3010</v>
      </c>
      <c r="J542" s="303">
        <v>574567</v>
      </c>
      <c r="K542" s="303">
        <v>0</v>
      </c>
      <c r="L542" s="144">
        <f>SUM(E542:K542)</f>
        <v>3438871</v>
      </c>
    </row>
    <row r="543" spans="1:12" s="305" customFormat="1" ht="19.5">
      <c r="A543" s="603">
        <v>536</v>
      </c>
      <c r="B543" s="304"/>
      <c r="C543" s="139"/>
      <c r="D543" s="607" t="s">
        <v>46</v>
      </c>
      <c r="E543" s="608">
        <f aca="true" t="shared" si="131" ref="E543:L543">E528+E527+E507+E455+E423+E419+E387+E359+E355+E354+E350+E274+E266+E262+E250+E249+E237+E229+E228+E204+E188+E96+E92+E15+E11+E539</f>
        <v>-555</v>
      </c>
      <c r="F543" s="608">
        <f t="shared" si="131"/>
        <v>-76</v>
      </c>
      <c r="G543" s="608">
        <f t="shared" si="131"/>
        <v>-7768</v>
      </c>
      <c r="H543" s="608">
        <f t="shared" si="131"/>
        <v>3555</v>
      </c>
      <c r="I543" s="608">
        <f t="shared" si="131"/>
        <v>0</v>
      </c>
      <c r="J543" s="608">
        <f t="shared" si="131"/>
        <v>-6361</v>
      </c>
      <c r="K543" s="608">
        <f t="shared" si="131"/>
        <v>0</v>
      </c>
      <c r="L543" s="721">
        <f t="shared" si="131"/>
        <v>-11205</v>
      </c>
    </row>
    <row r="544" spans="1:12" s="280" customFormat="1" ht="18.75" thickBot="1">
      <c r="A544" s="603">
        <v>537</v>
      </c>
      <c r="B544" s="306"/>
      <c r="C544" s="140"/>
      <c r="D544" s="307" t="s">
        <v>94</v>
      </c>
      <c r="E544" s="308">
        <f aca="true" t="shared" si="132" ref="E544:K544">SUM(E542:E543)</f>
        <v>14280</v>
      </c>
      <c r="F544" s="308">
        <f t="shared" si="132"/>
        <v>7622</v>
      </c>
      <c r="G544" s="308">
        <f t="shared" si="132"/>
        <v>1673945</v>
      </c>
      <c r="H544" s="308">
        <f t="shared" si="132"/>
        <v>1160603</v>
      </c>
      <c r="I544" s="308">
        <f t="shared" si="132"/>
        <v>3010</v>
      </c>
      <c r="J544" s="308">
        <f t="shared" si="132"/>
        <v>568206</v>
      </c>
      <c r="K544" s="308">
        <f t="shared" si="132"/>
        <v>0</v>
      </c>
      <c r="L544" s="145">
        <f>SUM(E544:K544)</f>
        <v>3427666</v>
      </c>
    </row>
    <row r="545" ht="18">
      <c r="A545" s="603"/>
    </row>
    <row r="547" ht="18">
      <c r="D547" s="309"/>
    </row>
    <row r="548" ht="18">
      <c r="D548" s="309"/>
    </row>
    <row r="549" ht="18">
      <c r="D549" s="310"/>
    </row>
    <row r="550" ht="18">
      <c r="D550" s="310"/>
    </row>
    <row r="551" ht="18">
      <c r="D551" s="310"/>
    </row>
    <row r="552" ht="18">
      <c r="D552" s="18"/>
    </row>
    <row r="553" ht="18">
      <c r="D553" s="18"/>
    </row>
    <row r="554" ht="18">
      <c r="D554" s="18"/>
    </row>
    <row r="555" ht="18">
      <c r="D555" s="18"/>
    </row>
    <row r="556" ht="18">
      <c r="D556" s="18"/>
    </row>
    <row r="557" ht="18">
      <c r="D557" s="175"/>
    </row>
    <row r="558" ht="18">
      <c r="D558" s="175"/>
    </row>
    <row r="559" ht="18">
      <c r="D559" s="18"/>
    </row>
    <row r="560" ht="18">
      <c r="D560" s="18"/>
    </row>
    <row r="561" ht="18">
      <c r="D561" s="18"/>
    </row>
    <row r="562" ht="18">
      <c r="D562" s="18"/>
    </row>
    <row r="563" ht="18">
      <c r="D563" s="18"/>
    </row>
    <row r="564" ht="18">
      <c r="D564" s="18"/>
    </row>
    <row r="565" ht="18">
      <c r="D565" s="18"/>
    </row>
    <row r="566" ht="18">
      <c r="D566" s="18"/>
    </row>
    <row r="567" ht="18">
      <c r="D567" s="18"/>
    </row>
    <row r="568" ht="18">
      <c r="D568" s="18"/>
    </row>
    <row r="569" ht="18">
      <c r="D569" s="175"/>
    </row>
    <row r="570" ht="18">
      <c r="D570" s="175"/>
    </row>
    <row r="571" ht="18">
      <c r="D571" s="18"/>
    </row>
    <row r="572" ht="18">
      <c r="D572" s="18"/>
    </row>
    <row r="592" ht="18">
      <c r="D592" s="18"/>
    </row>
    <row r="593" ht="18">
      <c r="D593" s="18"/>
    </row>
    <row r="594" ht="18">
      <c r="D594" s="18"/>
    </row>
    <row r="595" ht="18">
      <c r="D595" s="44"/>
    </row>
    <row r="596" ht="18">
      <c r="D596" s="44"/>
    </row>
    <row r="597" ht="18">
      <c r="D597" s="44"/>
    </row>
    <row r="598" ht="18">
      <c r="D598" s="44"/>
    </row>
    <row r="599" ht="18">
      <c r="D599" s="18"/>
    </row>
    <row r="600" ht="18">
      <c r="D600" s="18"/>
    </row>
    <row r="601" ht="18">
      <c r="D601" s="18"/>
    </row>
    <row r="602" ht="18">
      <c r="D602" s="18"/>
    </row>
    <row r="603" ht="18">
      <c r="D603" s="18"/>
    </row>
    <row r="604" ht="18">
      <c r="D604" s="175"/>
    </row>
    <row r="605" ht="18">
      <c r="D605" s="175"/>
    </row>
    <row r="606" spans="1:12" s="311" customFormat="1" ht="18">
      <c r="A606" s="606"/>
      <c r="C606" s="74"/>
      <c r="E606" s="312"/>
      <c r="F606" s="312"/>
      <c r="G606" s="312"/>
      <c r="H606" s="312"/>
      <c r="I606" s="312"/>
      <c r="J606" s="312"/>
      <c r="K606" s="312"/>
      <c r="L606" s="33"/>
    </row>
    <row r="607" spans="1:12" s="311" customFormat="1" ht="18">
      <c r="A607" s="606"/>
      <c r="C607" s="74"/>
      <c r="E607" s="312"/>
      <c r="F607" s="312"/>
      <c r="G607" s="312"/>
      <c r="H607" s="312"/>
      <c r="I607" s="312"/>
      <c r="J607" s="312"/>
      <c r="K607" s="312"/>
      <c r="L607" s="33"/>
    </row>
    <row r="608" spans="1:12" s="311" customFormat="1" ht="18">
      <c r="A608" s="606"/>
      <c r="C608" s="74"/>
      <c r="D608" s="175"/>
      <c r="E608" s="312"/>
      <c r="F608" s="312"/>
      <c r="G608" s="312"/>
      <c r="H608" s="312"/>
      <c r="I608" s="312"/>
      <c r="J608" s="312"/>
      <c r="K608" s="312"/>
      <c r="L608" s="33"/>
    </row>
    <row r="609" spans="1:12" s="311" customFormat="1" ht="18">
      <c r="A609" s="606"/>
      <c r="C609" s="74"/>
      <c r="D609" s="175"/>
      <c r="E609" s="312"/>
      <c r="F609" s="312"/>
      <c r="G609" s="312"/>
      <c r="H609" s="312"/>
      <c r="I609" s="312"/>
      <c r="J609" s="312"/>
      <c r="K609" s="312"/>
      <c r="L609" s="33"/>
    </row>
    <row r="610" spans="1:12" s="311" customFormat="1" ht="18">
      <c r="A610" s="606"/>
      <c r="C610" s="74"/>
      <c r="D610" s="175"/>
      <c r="E610" s="312"/>
      <c r="F610" s="312"/>
      <c r="G610" s="312"/>
      <c r="H610" s="312"/>
      <c r="I610" s="312"/>
      <c r="J610" s="312"/>
      <c r="K610" s="312"/>
      <c r="L610" s="33"/>
    </row>
    <row r="611" spans="1:12" s="311" customFormat="1" ht="18">
      <c r="A611" s="606"/>
      <c r="C611" s="74"/>
      <c r="D611" s="175"/>
      <c r="E611" s="312"/>
      <c r="F611" s="312"/>
      <c r="G611" s="312"/>
      <c r="H611" s="312"/>
      <c r="I611" s="312"/>
      <c r="J611" s="312"/>
      <c r="K611" s="312"/>
      <c r="L611" s="33"/>
    </row>
    <row r="612" spans="1:12" s="311" customFormat="1" ht="18">
      <c r="A612" s="606"/>
      <c r="C612" s="74"/>
      <c r="D612" s="175"/>
      <c r="E612" s="312"/>
      <c r="F612" s="312"/>
      <c r="G612" s="312"/>
      <c r="H612" s="312"/>
      <c r="I612" s="312"/>
      <c r="J612" s="312"/>
      <c r="K612" s="312"/>
      <c r="L612" s="33"/>
    </row>
    <row r="613" ht="18">
      <c r="D613" s="18"/>
    </row>
    <row r="614" ht="18">
      <c r="D614" s="18"/>
    </row>
    <row r="615" ht="18">
      <c r="D615" s="18"/>
    </row>
    <row r="616" ht="18">
      <c r="D616" s="18"/>
    </row>
    <row r="617" ht="18">
      <c r="D617" s="18"/>
    </row>
    <row r="618" ht="18">
      <c r="D618" s="18"/>
    </row>
    <row r="619" ht="18">
      <c r="D619" s="18"/>
    </row>
    <row r="620" ht="18">
      <c r="D620" s="18"/>
    </row>
    <row r="621" ht="18">
      <c r="D621" s="18"/>
    </row>
    <row r="622" ht="18">
      <c r="D622" s="18"/>
    </row>
    <row r="623" ht="18">
      <c r="D623" s="18"/>
    </row>
    <row r="624" ht="18">
      <c r="D624" s="18"/>
    </row>
    <row r="625" ht="18">
      <c r="D625" s="18"/>
    </row>
    <row r="626" spans="1:12" s="311" customFormat="1" ht="18">
      <c r="A626" s="606"/>
      <c r="C626" s="74"/>
      <c r="D626" s="175"/>
      <c r="E626" s="312"/>
      <c r="F626" s="312"/>
      <c r="G626" s="312"/>
      <c r="H626" s="312"/>
      <c r="I626" s="312"/>
      <c r="J626" s="312"/>
      <c r="K626" s="312"/>
      <c r="L626" s="33"/>
    </row>
    <row r="627" ht="18">
      <c r="D627" s="18"/>
    </row>
    <row r="628" ht="18">
      <c r="D628" s="18"/>
    </row>
    <row r="629" ht="18">
      <c r="D629" s="18"/>
    </row>
    <row r="630" ht="18">
      <c r="D630" s="18"/>
    </row>
    <row r="631" ht="18">
      <c r="D631" s="18"/>
    </row>
    <row r="632" ht="18">
      <c r="D632" s="18"/>
    </row>
    <row r="633" ht="18">
      <c r="D633" s="18"/>
    </row>
    <row r="634" ht="18">
      <c r="D634" s="18"/>
    </row>
    <row r="635" ht="18">
      <c r="D635" s="18"/>
    </row>
    <row r="636" ht="18">
      <c r="D636" s="18"/>
    </row>
    <row r="637" ht="18">
      <c r="D637" s="18"/>
    </row>
    <row r="638" ht="18">
      <c r="D638" s="18"/>
    </row>
    <row r="639" ht="18">
      <c r="D639" s="18"/>
    </row>
    <row r="640" ht="18">
      <c r="D640" s="18"/>
    </row>
    <row r="641" ht="18">
      <c r="D641" s="18"/>
    </row>
    <row r="642" ht="18">
      <c r="D642" s="18"/>
    </row>
    <row r="643" ht="18">
      <c r="D643" s="18"/>
    </row>
    <row r="644" ht="18">
      <c r="D644" s="18"/>
    </row>
    <row r="645" ht="18">
      <c r="D645" s="18"/>
    </row>
    <row r="646" ht="18">
      <c r="D646" s="18"/>
    </row>
    <row r="647" ht="18">
      <c r="D647" s="18"/>
    </row>
    <row r="648" ht="18">
      <c r="D648" s="18"/>
    </row>
    <row r="649" ht="18">
      <c r="D649" s="18"/>
    </row>
    <row r="650" ht="18">
      <c r="D650" s="18"/>
    </row>
    <row r="651" ht="18">
      <c r="D651" s="18"/>
    </row>
    <row r="652" ht="18">
      <c r="D652" s="18"/>
    </row>
    <row r="653" ht="18">
      <c r="D653" s="18"/>
    </row>
    <row r="654" ht="18">
      <c r="D654" s="18"/>
    </row>
    <row r="655" ht="18">
      <c r="D655" s="18"/>
    </row>
    <row r="656" ht="18">
      <c r="D656" s="18"/>
    </row>
    <row r="657" ht="18">
      <c r="D657" s="18"/>
    </row>
    <row r="658" ht="18">
      <c r="D658" s="18"/>
    </row>
    <row r="659" ht="18">
      <c r="D659" s="18"/>
    </row>
    <row r="660" ht="18">
      <c r="D660" s="18"/>
    </row>
    <row r="661" ht="18">
      <c r="D661" s="18"/>
    </row>
    <row r="662" ht="18">
      <c r="D662" s="18"/>
    </row>
    <row r="663" ht="18">
      <c r="D663" s="18"/>
    </row>
    <row r="664" ht="18">
      <c r="D664" s="18"/>
    </row>
    <row r="665" ht="18">
      <c r="D665" s="18"/>
    </row>
    <row r="666" ht="18">
      <c r="D666" s="18"/>
    </row>
    <row r="667" ht="18">
      <c r="D667" s="18"/>
    </row>
    <row r="668" ht="18">
      <c r="D668" s="18"/>
    </row>
    <row r="669" ht="18">
      <c r="D669" s="18"/>
    </row>
    <row r="670" ht="18">
      <c r="D670" s="18"/>
    </row>
  </sheetData>
  <sheetProtection/>
  <mergeCells count="14">
    <mergeCell ref="B1:D1"/>
    <mergeCell ref="B2:L2"/>
    <mergeCell ref="G5:G7"/>
    <mergeCell ref="K5:K7"/>
    <mergeCell ref="E5:E7"/>
    <mergeCell ref="F5:F7"/>
    <mergeCell ref="H5:H7"/>
    <mergeCell ref="I5:I7"/>
    <mergeCell ref="J5:J7"/>
    <mergeCell ref="K3:L3"/>
    <mergeCell ref="B5:B7"/>
    <mergeCell ref="D5:D7"/>
    <mergeCell ref="L5:L7"/>
    <mergeCell ref="C5:C7"/>
  </mergeCells>
  <printOptions horizontalCentered="1"/>
  <pageMargins left="0.1968503937007874" right="0.1968503937007874" top="0.3937007874015748" bottom="0.3937007874015748" header="0.5118110236220472" footer="0.1968503937007874"/>
  <pageSetup fitToHeight="6" horizontalDpi="600" verticalDpi="600" orientation="landscape" paperSize="9" scale="70" r:id="rId1"/>
  <headerFooter alignWithMargins="0"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09"/>
  <sheetViews>
    <sheetView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3.125" style="683" bestFit="1" customWidth="1"/>
    <col min="2" max="2" width="47.25390625" style="24" customWidth="1"/>
    <col min="3" max="6" width="12.75390625" style="25" customWidth="1"/>
    <col min="7" max="7" width="20.00390625" style="536" customWidth="1"/>
    <col min="8" max="8" width="10.125" style="536" bestFit="1" customWidth="1"/>
    <col min="9" max="16384" width="9.125" style="536" customWidth="1"/>
  </cols>
  <sheetData>
    <row r="1" spans="1:6" s="537" customFormat="1" ht="16.5">
      <c r="A1" s="863" t="s">
        <v>507</v>
      </c>
      <c r="B1" s="863"/>
      <c r="C1" s="168"/>
      <c r="D1" s="168"/>
      <c r="E1" s="168"/>
      <c r="F1" s="168"/>
    </row>
    <row r="2" spans="1:6" s="539" customFormat="1" ht="24.75" customHeight="1">
      <c r="A2" s="683"/>
      <c r="B2" s="866" t="s">
        <v>806</v>
      </c>
      <c r="C2" s="866"/>
      <c r="D2" s="866"/>
      <c r="E2" s="866"/>
      <c r="F2" s="866"/>
    </row>
    <row r="3" spans="1:6" s="539" customFormat="1" ht="24.75" customHeight="1">
      <c r="A3" s="683"/>
      <c r="B3" s="866" t="s">
        <v>840</v>
      </c>
      <c r="C3" s="866"/>
      <c r="D3" s="866"/>
      <c r="E3" s="866"/>
      <c r="F3" s="866"/>
    </row>
    <row r="4" ht="16.5">
      <c r="F4" s="67" t="s">
        <v>851</v>
      </c>
    </row>
    <row r="5" spans="1:6" s="639" customFormat="1" ht="17.25" thickBot="1">
      <c r="A5" s="683"/>
      <c r="B5" s="640" t="s">
        <v>127</v>
      </c>
      <c r="C5" s="641" t="s">
        <v>128</v>
      </c>
      <c r="D5" s="641" t="s">
        <v>129</v>
      </c>
      <c r="E5" s="641" t="s">
        <v>130</v>
      </c>
      <c r="F5" s="641" t="s">
        <v>131</v>
      </c>
    </row>
    <row r="6" spans="2:6" ht="17.25">
      <c r="B6" s="864" t="s">
        <v>852</v>
      </c>
      <c r="C6" s="859" t="s">
        <v>936</v>
      </c>
      <c r="D6" s="860"/>
      <c r="E6" s="861" t="s">
        <v>775</v>
      </c>
      <c r="F6" s="867" t="s">
        <v>644</v>
      </c>
    </row>
    <row r="7" spans="2:6" ht="52.5" thickBot="1">
      <c r="B7" s="865"/>
      <c r="C7" s="642" t="s">
        <v>259</v>
      </c>
      <c r="D7" s="643" t="s">
        <v>260</v>
      </c>
      <c r="E7" s="862"/>
      <c r="F7" s="868"/>
    </row>
    <row r="8" spans="1:6" ht="45" customHeight="1">
      <c r="A8" s="684">
        <v>1</v>
      </c>
      <c r="B8" s="851" t="s">
        <v>246</v>
      </c>
      <c r="C8" s="852"/>
      <c r="D8" s="852"/>
      <c r="E8" s="852"/>
      <c r="F8" s="853"/>
    </row>
    <row r="9" spans="1:6" ht="16.5">
      <c r="A9" s="683">
        <v>2</v>
      </c>
      <c r="B9" s="644" t="s">
        <v>94</v>
      </c>
      <c r="C9" s="25">
        <v>4000</v>
      </c>
      <c r="F9" s="645">
        <v>4000</v>
      </c>
    </row>
    <row r="10" spans="1:6" s="648" customFormat="1" ht="17.25">
      <c r="A10" s="683">
        <v>3</v>
      </c>
      <c r="B10" s="646" t="s">
        <v>95</v>
      </c>
      <c r="C10" s="618"/>
      <c r="D10" s="618"/>
      <c r="E10" s="618"/>
      <c r="F10" s="647"/>
    </row>
    <row r="11" spans="1:6" s="652" customFormat="1" ht="17.25">
      <c r="A11" s="683">
        <v>4</v>
      </c>
      <c r="B11" s="649" t="s">
        <v>94</v>
      </c>
      <c r="C11" s="650">
        <f>SUM(C9:C10)</f>
        <v>4000</v>
      </c>
      <c r="D11" s="650">
        <f>SUM(D9:D10)</f>
        <v>0</v>
      </c>
      <c r="E11" s="650">
        <f>SUM(E9:E10)</f>
        <v>0</v>
      </c>
      <c r="F11" s="651">
        <f>SUM(F9:F10)</f>
        <v>4000</v>
      </c>
    </row>
    <row r="12" spans="1:6" ht="24.75" customHeight="1">
      <c r="A12" s="683">
        <v>5</v>
      </c>
      <c r="B12" s="851" t="s">
        <v>645</v>
      </c>
      <c r="C12" s="852"/>
      <c r="D12" s="852"/>
      <c r="E12" s="852"/>
      <c r="F12" s="853"/>
    </row>
    <row r="13" spans="1:6" ht="16.5">
      <c r="A13" s="683">
        <v>6</v>
      </c>
      <c r="B13" s="644" t="s">
        <v>94</v>
      </c>
      <c r="C13" s="25">
        <v>0</v>
      </c>
      <c r="F13" s="645">
        <v>0</v>
      </c>
    </row>
    <row r="14" spans="1:6" s="648" customFormat="1" ht="17.25">
      <c r="A14" s="683">
        <v>7</v>
      </c>
      <c r="B14" s="646" t="s">
        <v>46</v>
      </c>
      <c r="C14" s="618"/>
      <c r="D14" s="618"/>
      <c r="E14" s="618"/>
      <c r="F14" s="647"/>
    </row>
    <row r="15" spans="1:6" s="652" customFormat="1" ht="17.25">
      <c r="A15" s="683">
        <v>8</v>
      </c>
      <c r="B15" s="649" t="s">
        <v>94</v>
      </c>
      <c r="C15" s="650">
        <f>SUM(C13:C14)</f>
        <v>0</v>
      </c>
      <c r="D15" s="650">
        <f>SUM(D13:D14)</f>
        <v>0</v>
      </c>
      <c r="E15" s="650">
        <f>SUM(E13:E14)</f>
        <v>0</v>
      </c>
      <c r="F15" s="651">
        <f>SUM(F13:F14)</f>
        <v>0</v>
      </c>
    </row>
    <row r="16" spans="1:6" ht="24.75" customHeight="1">
      <c r="A16" s="683">
        <v>9</v>
      </c>
      <c r="B16" s="851" t="s">
        <v>619</v>
      </c>
      <c r="C16" s="852"/>
      <c r="D16" s="852"/>
      <c r="E16" s="852"/>
      <c r="F16" s="853"/>
    </row>
    <row r="17" spans="1:6" ht="16.5">
      <c r="A17" s="683">
        <v>10</v>
      </c>
      <c r="B17" s="644" t="s">
        <v>94</v>
      </c>
      <c r="C17" s="25">
        <v>64</v>
      </c>
      <c r="F17" s="645">
        <v>64</v>
      </c>
    </row>
    <row r="18" spans="1:6" s="648" customFormat="1" ht="17.25">
      <c r="A18" s="683">
        <v>11</v>
      </c>
      <c r="B18" s="646" t="s">
        <v>691</v>
      </c>
      <c r="C18" s="618"/>
      <c r="D18" s="618"/>
      <c r="E18" s="618"/>
      <c r="F18" s="647"/>
    </row>
    <row r="19" spans="1:6" s="652" customFormat="1" ht="17.25">
      <c r="A19" s="683">
        <v>12</v>
      </c>
      <c r="B19" s="649" t="s">
        <v>94</v>
      </c>
      <c r="C19" s="650">
        <f>SUM(C17:C18)</f>
        <v>64</v>
      </c>
      <c r="D19" s="650">
        <f>SUM(D17:D18)</f>
        <v>0</v>
      </c>
      <c r="E19" s="650">
        <f>SUM(E17:E18)</f>
        <v>0</v>
      </c>
      <c r="F19" s="651">
        <f>SUM(F17:F18)</f>
        <v>64</v>
      </c>
    </row>
    <row r="20" spans="1:6" ht="24.75" customHeight="1">
      <c r="A20" s="683">
        <v>13</v>
      </c>
      <c r="B20" s="851" t="s">
        <v>247</v>
      </c>
      <c r="C20" s="852"/>
      <c r="D20" s="852"/>
      <c r="E20" s="852"/>
      <c r="F20" s="853"/>
    </row>
    <row r="21" spans="1:6" ht="16.5">
      <c r="A21" s="683">
        <v>14</v>
      </c>
      <c r="B21" s="644" t="s">
        <v>94</v>
      </c>
      <c r="C21" s="25">
        <v>3263</v>
      </c>
      <c r="F21" s="645">
        <v>3263</v>
      </c>
    </row>
    <row r="22" spans="1:6" s="648" customFormat="1" ht="17.25">
      <c r="A22" s="683">
        <v>15</v>
      </c>
      <c r="B22" s="653" t="s">
        <v>95</v>
      </c>
      <c r="C22" s="618"/>
      <c r="D22" s="618"/>
      <c r="E22" s="618"/>
      <c r="F22" s="647"/>
    </row>
    <row r="23" spans="1:6" s="652" customFormat="1" ht="17.25">
      <c r="A23" s="683">
        <v>16</v>
      </c>
      <c r="B23" s="649" t="s">
        <v>94</v>
      </c>
      <c r="C23" s="650">
        <f>SUM(C21:C22)</f>
        <v>3263</v>
      </c>
      <c r="D23" s="650">
        <f>SUM(D21:D22)</f>
        <v>0</v>
      </c>
      <c r="E23" s="650">
        <f>SUM(E21:E22)</f>
        <v>0</v>
      </c>
      <c r="F23" s="651">
        <f>SUM(F21:F22)</f>
        <v>3263</v>
      </c>
    </row>
    <row r="24" spans="1:6" ht="24.75" customHeight="1">
      <c r="A24" s="683">
        <v>17</v>
      </c>
      <c r="B24" s="851" t="s">
        <v>248</v>
      </c>
      <c r="C24" s="852"/>
      <c r="D24" s="852"/>
      <c r="E24" s="852"/>
      <c r="F24" s="853"/>
    </row>
    <row r="25" spans="1:6" ht="16.5">
      <c r="A25" s="683">
        <v>18</v>
      </c>
      <c r="B25" s="644" t="s">
        <v>94</v>
      </c>
      <c r="C25" s="25">
        <v>14370</v>
      </c>
      <c r="F25" s="645">
        <v>14370</v>
      </c>
    </row>
    <row r="26" spans="1:6" s="648" customFormat="1" ht="17.25">
      <c r="A26" s="683">
        <v>19</v>
      </c>
      <c r="B26" s="653" t="s">
        <v>95</v>
      </c>
      <c r="C26" s="618"/>
      <c r="D26" s="618"/>
      <c r="E26" s="618"/>
      <c r="F26" s="647"/>
    </row>
    <row r="27" spans="1:6" s="652" customFormat="1" ht="17.25">
      <c r="A27" s="683">
        <v>20</v>
      </c>
      <c r="B27" s="649" t="s">
        <v>94</v>
      </c>
      <c r="C27" s="650">
        <f>SUM(C25:C26)</f>
        <v>14370</v>
      </c>
      <c r="D27" s="650">
        <f>SUM(D25:D26)</f>
        <v>0</v>
      </c>
      <c r="E27" s="650">
        <f>SUM(E25:E26)</f>
        <v>0</v>
      </c>
      <c r="F27" s="651">
        <f>SUM(F25:F26)</f>
        <v>14370</v>
      </c>
    </row>
    <row r="28" spans="1:6" ht="24.75" customHeight="1">
      <c r="A28" s="683">
        <v>21</v>
      </c>
      <c r="B28" s="851" t="s">
        <v>249</v>
      </c>
      <c r="C28" s="852"/>
      <c r="D28" s="852"/>
      <c r="E28" s="852"/>
      <c r="F28" s="853"/>
    </row>
    <row r="29" spans="1:6" ht="16.5">
      <c r="A29" s="683">
        <v>22</v>
      </c>
      <c r="B29" s="644" t="s">
        <v>94</v>
      </c>
      <c r="D29" s="25">
        <v>290</v>
      </c>
      <c r="F29" s="645">
        <v>290</v>
      </c>
    </row>
    <row r="30" spans="1:6" s="648" customFormat="1" ht="17.25">
      <c r="A30" s="683">
        <v>23</v>
      </c>
      <c r="B30" s="653" t="s">
        <v>95</v>
      </c>
      <c r="C30" s="618"/>
      <c r="D30" s="618"/>
      <c r="E30" s="618"/>
      <c r="F30" s="647"/>
    </row>
    <row r="31" spans="1:6" s="652" customFormat="1" ht="17.25">
      <c r="A31" s="683">
        <v>24</v>
      </c>
      <c r="B31" s="649" t="s">
        <v>94</v>
      </c>
      <c r="C31" s="650">
        <f>SUM(C29:C30)</f>
        <v>0</v>
      </c>
      <c r="D31" s="650">
        <f>SUM(D29:D30)</f>
        <v>290</v>
      </c>
      <c r="E31" s="650">
        <f>SUM(E29:E30)</f>
        <v>0</v>
      </c>
      <c r="F31" s="651">
        <f>SUM(F29:F30)</f>
        <v>290</v>
      </c>
    </row>
    <row r="32" spans="1:6" ht="24.75" customHeight="1">
      <c r="A32" s="683">
        <v>25</v>
      </c>
      <c r="B32" s="851" t="s">
        <v>250</v>
      </c>
      <c r="C32" s="852"/>
      <c r="D32" s="852"/>
      <c r="E32" s="852"/>
      <c r="F32" s="853"/>
    </row>
    <row r="33" spans="1:6" ht="16.5">
      <c r="A33" s="683">
        <v>26</v>
      </c>
      <c r="B33" s="644" t="s">
        <v>94</v>
      </c>
      <c r="D33" s="25">
        <v>0</v>
      </c>
      <c r="F33" s="645">
        <v>0</v>
      </c>
    </row>
    <row r="34" spans="1:6" s="648" customFormat="1" ht="17.25">
      <c r="A34" s="683">
        <v>27</v>
      </c>
      <c r="B34" s="646" t="s">
        <v>95</v>
      </c>
      <c r="C34" s="618"/>
      <c r="D34" s="618"/>
      <c r="E34" s="618"/>
      <c r="F34" s="647"/>
    </row>
    <row r="35" spans="1:6" s="652" customFormat="1" ht="17.25">
      <c r="A35" s="683">
        <v>28</v>
      </c>
      <c r="B35" s="649" t="s">
        <v>94</v>
      </c>
      <c r="C35" s="650">
        <f>SUM(C33:C34)</f>
        <v>0</v>
      </c>
      <c r="D35" s="650">
        <f>SUM(D33:D34)</f>
        <v>0</v>
      </c>
      <c r="E35" s="650">
        <f>SUM(E33:E34)</f>
        <v>0</v>
      </c>
      <c r="F35" s="651">
        <f>SUM(F33:F34)</f>
        <v>0</v>
      </c>
    </row>
    <row r="36" spans="1:6" ht="24.75" customHeight="1">
      <c r="A36" s="683">
        <v>29</v>
      </c>
      <c r="B36" s="851" t="s">
        <v>251</v>
      </c>
      <c r="C36" s="852"/>
      <c r="D36" s="852"/>
      <c r="E36" s="852"/>
      <c r="F36" s="853"/>
    </row>
    <row r="37" spans="1:6" ht="16.5">
      <c r="A37" s="683">
        <v>30</v>
      </c>
      <c r="B37" s="644" t="s">
        <v>94</v>
      </c>
      <c r="C37" s="25">
        <v>130000</v>
      </c>
      <c r="F37" s="645">
        <v>130000</v>
      </c>
    </row>
    <row r="38" spans="1:6" s="648" customFormat="1" ht="17.25">
      <c r="A38" s="683">
        <v>31</v>
      </c>
      <c r="B38" s="646" t="s">
        <v>95</v>
      </c>
      <c r="C38" s="618"/>
      <c r="D38" s="618"/>
      <c r="E38" s="618"/>
      <c r="F38" s="647"/>
    </row>
    <row r="39" spans="1:6" s="652" customFormat="1" ht="17.25">
      <c r="A39" s="683">
        <v>32</v>
      </c>
      <c r="B39" s="649" t="s">
        <v>94</v>
      </c>
      <c r="C39" s="650">
        <f>SUM(C37:C38)</f>
        <v>130000</v>
      </c>
      <c r="D39" s="650">
        <f>SUM(D37:D38)</f>
        <v>0</v>
      </c>
      <c r="E39" s="650">
        <f>SUM(E37:E38)</f>
        <v>0</v>
      </c>
      <c r="F39" s="651">
        <f>SUM(F37:F38)</f>
        <v>130000</v>
      </c>
    </row>
    <row r="40" spans="1:6" ht="24.75" customHeight="1">
      <c r="A40" s="683">
        <v>33</v>
      </c>
      <c r="B40" s="851" t="s">
        <v>252</v>
      </c>
      <c r="C40" s="852"/>
      <c r="D40" s="852"/>
      <c r="E40" s="852"/>
      <c r="F40" s="853"/>
    </row>
    <row r="41" spans="1:6" ht="16.5">
      <c r="A41" s="683">
        <v>34</v>
      </c>
      <c r="B41" s="644" t="s">
        <v>94</v>
      </c>
      <c r="C41" s="25">
        <v>117005</v>
      </c>
      <c r="F41" s="645">
        <v>117005</v>
      </c>
    </row>
    <row r="42" spans="1:6" s="648" customFormat="1" ht="17.25">
      <c r="A42" s="683">
        <v>35</v>
      </c>
      <c r="B42" s="653" t="s">
        <v>95</v>
      </c>
      <c r="C42" s="618"/>
      <c r="D42" s="618"/>
      <c r="E42" s="618"/>
      <c r="F42" s="647"/>
    </row>
    <row r="43" spans="1:6" s="652" customFormat="1" ht="17.25">
      <c r="A43" s="683">
        <v>36</v>
      </c>
      <c r="B43" s="649" t="s">
        <v>94</v>
      </c>
      <c r="C43" s="650">
        <f>SUM(C41:C42)</f>
        <v>117005</v>
      </c>
      <c r="D43" s="650">
        <f>SUM(D41:D42)</f>
        <v>0</v>
      </c>
      <c r="E43" s="650">
        <f>SUM(E41:E42)</f>
        <v>0</v>
      </c>
      <c r="F43" s="651">
        <f>SUM(F41:F42)</f>
        <v>117005</v>
      </c>
    </row>
    <row r="44" spans="1:6" ht="24.75" customHeight="1">
      <c r="A44" s="683">
        <v>37</v>
      </c>
      <c r="B44" s="851" t="s">
        <v>253</v>
      </c>
      <c r="C44" s="852"/>
      <c r="D44" s="852"/>
      <c r="E44" s="852"/>
      <c r="F44" s="853"/>
    </row>
    <row r="45" spans="1:6" ht="16.5">
      <c r="A45" s="683">
        <v>38</v>
      </c>
      <c r="B45" s="644" t="s">
        <v>94</v>
      </c>
      <c r="C45" s="25">
        <v>26400</v>
      </c>
      <c r="F45" s="645">
        <v>26400</v>
      </c>
    </row>
    <row r="46" spans="1:6" s="648" customFormat="1" ht="17.25">
      <c r="A46" s="683">
        <v>39</v>
      </c>
      <c r="B46" s="653" t="s">
        <v>95</v>
      </c>
      <c r="C46" s="618"/>
      <c r="D46" s="618"/>
      <c r="E46" s="618"/>
      <c r="F46" s="647"/>
    </row>
    <row r="47" spans="1:6" s="652" customFormat="1" ht="17.25">
      <c r="A47" s="683">
        <v>40</v>
      </c>
      <c r="B47" s="649" t="s">
        <v>94</v>
      </c>
      <c r="C47" s="650">
        <f>SUM(C45:C46)</f>
        <v>26400</v>
      </c>
      <c r="D47" s="650">
        <f>SUM(D45:D46)</f>
        <v>0</v>
      </c>
      <c r="E47" s="650">
        <f>SUM(E45:E46)</f>
        <v>0</v>
      </c>
      <c r="F47" s="651">
        <f>SUM(F45:F46)</f>
        <v>26400</v>
      </c>
    </row>
    <row r="48" spans="1:6" ht="45" customHeight="1">
      <c r="A48" s="684">
        <v>41</v>
      </c>
      <c r="B48" s="851" t="s">
        <v>254</v>
      </c>
      <c r="C48" s="852"/>
      <c r="D48" s="852"/>
      <c r="E48" s="852"/>
      <c r="F48" s="853"/>
    </row>
    <row r="49" spans="1:6" ht="16.5">
      <c r="A49" s="683">
        <v>42</v>
      </c>
      <c r="B49" s="644" t="s">
        <v>94</v>
      </c>
      <c r="C49" s="25">
        <v>103500</v>
      </c>
      <c r="F49" s="645">
        <v>103500</v>
      </c>
    </row>
    <row r="50" spans="1:6" s="648" customFormat="1" ht="17.25">
      <c r="A50" s="683">
        <v>43</v>
      </c>
      <c r="B50" s="646" t="s">
        <v>46</v>
      </c>
      <c r="C50" s="618"/>
      <c r="D50" s="618"/>
      <c r="E50" s="618"/>
      <c r="F50" s="647"/>
    </row>
    <row r="51" spans="1:6" s="652" customFormat="1" ht="17.25">
      <c r="A51" s="683">
        <v>44</v>
      </c>
      <c r="B51" s="649" t="s">
        <v>94</v>
      </c>
      <c r="C51" s="650">
        <f>SUM(C49:C50)</f>
        <v>103500</v>
      </c>
      <c r="D51" s="650">
        <f>SUM(D49:D50)</f>
        <v>0</v>
      </c>
      <c r="E51" s="650">
        <f>SUM(E49:E50)</f>
        <v>0</v>
      </c>
      <c r="F51" s="651">
        <f>SUM(F49:F50)</f>
        <v>103500</v>
      </c>
    </row>
    <row r="52" spans="1:6" s="652" customFormat="1" ht="17.25">
      <c r="A52" s="683">
        <v>45</v>
      </c>
      <c r="B52" s="654" t="s">
        <v>270</v>
      </c>
      <c r="C52" s="650"/>
      <c r="D52" s="650"/>
      <c r="E52" s="650"/>
      <c r="F52" s="651"/>
    </row>
    <row r="53" spans="1:6" ht="16.5">
      <c r="A53" s="683">
        <v>46</v>
      </c>
      <c r="B53" s="644" t="s">
        <v>94</v>
      </c>
      <c r="C53" s="25">
        <v>1000</v>
      </c>
      <c r="F53" s="645">
        <v>1000</v>
      </c>
    </row>
    <row r="54" spans="1:6" s="648" customFormat="1" ht="17.25">
      <c r="A54" s="683">
        <v>47</v>
      </c>
      <c r="B54" s="653" t="s">
        <v>95</v>
      </c>
      <c r="C54" s="618"/>
      <c r="D54" s="618"/>
      <c r="E54" s="618"/>
      <c r="F54" s="647"/>
    </row>
    <row r="55" spans="1:6" s="652" customFormat="1" ht="17.25">
      <c r="A55" s="683">
        <v>48</v>
      </c>
      <c r="B55" s="649" t="s">
        <v>94</v>
      </c>
      <c r="C55" s="650">
        <f>SUM(C53:C54)</f>
        <v>1000</v>
      </c>
      <c r="D55" s="650">
        <f>SUM(D53:D54)</f>
        <v>0</v>
      </c>
      <c r="E55" s="650">
        <f>SUM(E53:E54)</f>
        <v>0</v>
      </c>
      <c r="F55" s="651">
        <f>SUM(F53:F54)</f>
        <v>1000</v>
      </c>
    </row>
    <row r="56" spans="1:6" ht="24.75" customHeight="1">
      <c r="A56" s="683">
        <v>49</v>
      </c>
      <c r="B56" s="851" t="s">
        <v>256</v>
      </c>
      <c r="C56" s="852"/>
      <c r="D56" s="852"/>
      <c r="E56" s="852"/>
      <c r="F56" s="853"/>
    </row>
    <row r="57" spans="1:6" ht="16.5">
      <c r="A57" s="683">
        <v>50</v>
      </c>
      <c r="B57" s="644" t="s">
        <v>94</v>
      </c>
      <c r="C57" s="25">
        <v>82434</v>
      </c>
      <c r="F57" s="645">
        <v>82434</v>
      </c>
    </row>
    <row r="58" spans="1:6" s="648" customFormat="1" ht="17.25">
      <c r="A58" s="683">
        <v>51</v>
      </c>
      <c r="B58" s="653" t="s">
        <v>95</v>
      </c>
      <c r="C58" s="618"/>
      <c r="D58" s="618"/>
      <c r="E58" s="618"/>
      <c r="F58" s="647"/>
    </row>
    <row r="59" spans="1:6" s="652" customFormat="1" ht="17.25">
      <c r="A59" s="683">
        <v>52</v>
      </c>
      <c r="B59" s="649" t="s">
        <v>94</v>
      </c>
      <c r="C59" s="650">
        <f>SUM(C57:C58)</f>
        <v>82434</v>
      </c>
      <c r="D59" s="650">
        <f>SUM(D57:D58)</f>
        <v>0</v>
      </c>
      <c r="E59" s="650">
        <f>SUM(E57:E58)</f>
        <v>0</v>
      </c>
      <c r="F59" s="651">
        <f>SUM(F57:F58)</f>
        <v>82434</v>
      </c>
    </row>
    <row r="60" spans="1:6" ht="45" customHeight="1">
      <c r="A60" s="684">
        <v>53</v>
      </c>
      <c r="B60" s="851" t="s">
        <v>257</v>
      </c>
      <c r="C60" s="852"/>
      <c r="D60" s="852"/>
      <c r="E60" s="852"/>
      <c r="F60" s="853"/>
    </row>
    <row r="61" spans="1:6" ht="16.5">
      <c r="A61" s="683">
        <v>54</v>
      </c>
      <c r="B61" s="644" t="s">
        <v>94</v>
      </c>
      <c r="C61" s="25">
        <v>124213</v>
      </c>
      <c r="F61" s="645">
        <v>124213</v>
      </c>
    </row>
    <row r="62" spans="1:6" s="648" customFormat="1" ht="17.25">
      <c r="A62" s="683">
        <v>55</v>
      </c>
      <c r="B62" s="653" t="s">
        <v>95</v>
      </c>
      <c r="C62" s="618"/>
      <c r="D62" s="618"/>
      <c r="E62" s="618"/>
      <c r="F62" s="647"/>
    </row>
    <row r="63" spans="1:6" s="652" customFormat="1" ht="17.25">
      <c r="A63" s="683">
        <v>56</v>
      </c>
      <c r="B63" s="649" t="s">
        <v>94</v>
      </c>
      <c r="C63" s="650">
        <f>SUM(C61:C62)</f>
        <v>124213</v>
      </c>
      <c r="D63" s="650">
        <f>SUM(D61:D62)</f>
        <v>0</v>
      </c>
      <c r="E63" s="650">
        <f>SUM(E61:E62)</f>
        <v>0</v>
      </c>
      <c r="F63" s="651">
        <f>SUM(F61:F62)</f>
        <v>124213</v>
      </c>
    </row>
    <row r="64" spans="1:6" ht="45" customHeight="1">
      <c r="A64" s="684">
        <v>57</v>
      </c>
      <c r="B64" s="851" t="s">
        <v>258</v>
      </c>
      <c r="C64" s="852"/>
      <c r="D64" s="852"/>
      <c r="E64" s="852"/>
      <c r="F64" s="853"/>
    </row>
    <row r="65" spans="1:6" ht="16.5">
      <c r="A65" s="683">
        <v>58</v>
      </c>
      <c r="B65" s="644" t="s">
        <v>94</v>
      </c>
      <c r="C65" s="25">
        <v>289095</v>
      </c>
      <c r="F65" s="645">
        <v>289095</v>
      </c>
    </row>
    <row r="66" spans="1:6" s="648" customFormat="1" ht="17.25">
      <c r="A66" s="683">
        <v>59</v>
      </c>
      <c r="B66" s="653" t="s">
        <v>95</v>
      </c>
      <c r="C66" s="618"/>
      <c r="D66" s="618"/>
      <c r="E66" s="618"/>
      <c r="F66" s="647"/>
    </row>
    <row r="67" spans="1:6" s="652" customFormat="1" ht="17.25">
      <c r="A67" s="683">
        <v>60</v>
      </c>
      <c r="B67" s="649" t="s">
        <v>94</v>
      </c>
      <c r="C67" s="650">
        <f>SUM(C65:C66)</f>
        <v>289095</v>
      </c>
      <c r="D67" s="650">
        <f>SUM(D65:D66)</f>
        <v>0</v>
      </c>
      <c r="E67" s="650">
        <f>SUM(E65:E66)</f>
        <v>0</v>
      </c>
      <c r="F67" s="651">
        <f>SUM(F65:F66)</f>
        <v>289095</v>
      </c>
    </row>
    <row r="68" spans="1:6" ht="45" customHeight="1">
      <c r="A68" s="684">
        <v>61</v>
      </c>
      <c r="B68" s="851" t="s">
        <v>318</v>
      </c>
      <c r="C68" s="852"/>
      <c r="D68" s="852"/>
      <c r="E68" s="852"/>
      <c r="F68" s="853"/>
    </row>
    <row r="69" spans="1:6" ht="16.5">
      <c r="A69" s="683">
        <v>62</v>
      </c>
      <c r="B69" s="644" t="s">
        <v>94</v>
      </c>
      <c r="C69" s="25">
        <v>1069077</v>
      </c>
      <c r="F69" s="645">
        <v>1069077</v>
      </c>
    </row>
    <row r="70" spans="1:6" s="648" customFormat="1" ht="17.25">
      <c r="A70" s="683">
        <v>63</v>
      </c>
      <c r="B70" s="646" t="s">
        <v>563</v>
      </c>
      <c r="C70" s="618">
        <v>-2508</v>
      </c>
      <c r="D70" s="618"/>
      <c r="E70" s="618"/>
      <c r="F70" s="647">
        <v>-2508</v>
      </c>
    </row>
    <row r="71" spans="1:6" s="652" customFormat="1" ht="17.25">
      <c r="A71" s="683">
        <v>64</v>
      </c>
      <c r="B71" s="649" t="s">
        <v>94</v>
      </c>
      <c r="C71" s="650">
        <f>SUM(C69:C70)</f>
        <v>1066569</v>
      </c>
      <c r="D71" s="650">
        <f>SUM(D69:D70)</f>
        <v>0</v>
      </c>
      <c r="E71" s="650">
        <f>SUM(E69:E70)</f>
        <v>0</v>
      </c>
      <c r="F71" s="651">
        <f>SUM(F69:F70)</f>
        <v>1066569</v>
      </c>
    </row>
    <row r="72" spans="1:6" ht="24.75" customHeight="1">
      <c r="A72" s="683">
        <v>65</v>
      </c>
      <c r="B72" s="851" t="s">
        <v>292</v>
      </c>
      <c r="C72" s="852"/>
      <c r="D72" s="852"/>
      <c r="E72" s="852"/>
      <c r="F72" s="853"/>
    </row>
    <row r="73" spans="1:6" ht="16.5">
      <c r="A73" s="683">
        <v>66</v>
      </c>
      <c r="B73" s="644" t="s">
        <v>94</v>
      </c>
      <c r="D73" s="25">
        <v>150</v>
      </c>
      <c r="F73" s="645">
        <v>150</v>
      </c>
    </row>
    <row r="74" spans="1:6" s="648" customFormat="1" ht="17.25">
      <c r="A74" s="683">
        <v>67</v>
      </c>
      <c r="B74" s="646" t="s">
        <v>46</v>
      </c>
      <c r="C74" s="618"/>
      <c r="D74" s="618"/>
      <c r="E74" s="618"/>
      <c r="F74" s="647"/>
    </row>
    <row r="75" spans="1:6" s="652" customFormat="1" ht="17.25">
      <c r="A75" s="683">
        <v>68</v>
      </c>
      <c r="B75" s="649" t="s">
        <v>94</v>
      </c>
      <c r="C75" s="650">
        <f>SUM(C73:C74)</f>
        <v>0</v>
      </c>
      <c r="D75" s="650">
        <f>SUM(D73:D74)</f>
        <v>150</v>
      </c>
      <c r="E75" s="650">
        <f>SUM(E73:E74)</f>
        <v>0</v>
      </c>
      <c r="F75" s="651">
        <f>SUM(F73:F74)</f>
        <v>150</v>
      </c>
    </row>
    <row r="76" spans="1:6" ht="24.75" customHeight="1">
      <c r="A76" s="683">
        <v>69</v>
      </c>
      <c r="B76" s="851" t="s">
        <v>646</v>
      </c>
      <c r="C76" s="852"/>
      <c r="D76" s="852"/>
      <c r="E76" s="852"/>
      <c r="F76" s="853"/>
    </row>
    <row r="77" spans="1:6" ht="16.5">
      <c r="A77" s="683">
        <v>70</v>
      </c>
      <c r="B77" s="644" t="s">
        <v>94</v>
      </c>
      <c r="D77" s="25">
        <v>0</v>
      </c>
      <c r="F77" s="645">
        <v>0</v>
      </c>
    </row>
    <row r="78" spans="1:6" s="648" customFormat="1" ht="17.25">
      <c r="A78" s="683">
        <v>71</v>
      </c>
      <c r="B78" s="646" t="s">
        <v>46</v>
      </c>
      <c r="C78" s="618"/>
      <c r="D78" s="618"/>
      <c r="E78" s="618"/>
      <c r="F78" s="647"/>
    </row>
    <row r="79" spans="1:6" s="652" customFormat="1" ht="17.25">
      <c r="A79" s="683">
        <v>72</v>
      </c>
      <c r="B79" s="649" t="s">
        <v>94</v>
      </c>
      <c r="C79" s="650">
        <f>SUM(C77:C78)</f>
        <v>0</v>
      </c>
      <c r="D79" s="650">
        <f>SUM(D77:D78)</f>
        <v>0</v>
      </c>
      <c r="E79" s="650">
        <f>SUM(E77:E78)</f>
        <v>0</v>
      </c>
      <c r="F79" s="651">
        <f>SUM(F77:F78)</f>
        <v>0</v>
      </c>
    </row>
    <row r="80" spans="1:6" ht="24.75" customHeight="1">
      <c r="A80" s="683">
        <v>73</v>
      </c>
      <c r="B80" s="851" t="s">
        <v>647</v>
      </c>
      <c r="C80" s="852"/>
      <c r="D80" s="852"/>
      <c r="E80" s="852"/>
      <c r="F80" s="853"/>
    </row>
    <row r="81" spans="1:6" ht="16.5">
      <c r="A81" s="683">
        <v>74</v>
      </c>
      <c r="B81" s="644" t="s">
        <v>94</v>
      </c>
      <c r="D81" s="25">
        <v>5000</v>
      </c>
      <c r="F81" s="645">
        <v>5000</v>
      </c>
    </row>
    <row r="82" spans="1:6" s="648" customFormat="1" ht="17.25">
      <c r="A82" s="683">
        <v>75</v>
      </c>
      <c r="B82" s="646" t="s">
        <v>95</v>
      </c>
      <c r="C82" s="618"/>
      <c r="D82" s="618"/>
      <c r="E82" s="618"/>
      <c r="F82" s="647"/>
    </row>
    <row r="83" spans="1:6" s="652" customFormat="1" ht="17.25">
      <c r="A83" s="683">
        <v>76</v>
      </c>
      <c r="B83" s="649" t="s">
        <v>94</v>
      </c>
      <c r="C83" s="650">
        <f>SUM(C81:C82)</f>
        <v>0</v>
      </c>
      <c r="D83" s="650">
        <f>SUM(D81:D82)</f>
        <v>5000</v>
      </c>
      <c r="E83" s="650">
        <f>SUM(E81:E82)</f>
        <v>0</v>
      </c>
      <c r="F83" s="651">
        <f>SUM(F81:F82)</f>
        <v>5000</v>
      </c>
    </row>
    <row r="84" spans="1:6" ht="24" customHeight="1">
      <c r="A84" s="683">
        <v>77</v>
      </c>
      <c r="B84" s="851" t="s">
        <v>293</v>
      </c>
      <c r="C84" s="852"/>
      <c r="D84" s="852"/>
      <c r="E84" s="852"/>
      <c r="F84" s="853"/>
    </row>
    <row r="85" spans="1:6" ht="16.5">
      <c r="A85" s="683">
        <v>78</v>
      </c>
      <c r="B85" s="644" t="s">
        <v>94</v>
      </c>
      <c r="C85" s="25">
        <v>97636</v>
      </c>
      <c r="F85" s="645">
        <v>97636</v>
      </c>
    </row>
    <row r="86" spans="1:6" s="648" customFormat="1" ht="17.25">
      <c r="A86" s="683">
        <v>79</v>
      </c>
      <c r="B86" s="653" t="s">
        <v>921</v>
      </c>
      <c r="C86" s="618"/>
      <c r="D86" s="618"/>
      <c r="E86" s="618"/>
      <c r="F86" s="647"/>
    </row>
    <row r="87" spans="1:6" s="658" customFormat="1" ht="17.25">
      <c r="A87" s="683">
        <v>80</v>
      </c>
      <c r="B87" s="655" t="s">
        <v>94</v>
      </c>
      <c r="C87" s="656">
        <f>SUM(C85:C86)</f>
        <v>97636</v>
      </c>
      <c r="D87" s="656">
        <f>SUM(D85:D86)</f>
        <v>0</v>
      </c>
      <c r="E87" s="656">
        <f>SUM(E85:E86)</f>
        <v>0</v>
      </c>
      <c r="F87" s="657">
        <f>SUM(F85:F86)</f>
        <v>97636</v>
      </c>
    </row>
    <row r="88" spans="1:6" ht="24" customHeight="1">
      <c r="A88" s="683">
        <v>81</v>
      </c>
      <c r="B88" s="851" t="s">
        <v>276</v>
      </c>
      <c r="C88" s="852"/>
      <c r="D88" s="852"/>
      <c r="E88" s="852"/>
      <c r="F88" s="853"/>
    </row>
    <row r="89" spans="1:6" ht="16.5">
      <c r="A89" s="683">
        <v>82</v>
      </c>
      <c r="B89" s="644" t="s">
        <v>94</v>
      </c>
      <c r="E89" s="25">
        <v>701</v>
      </c>
      <c r="F89" s="645">
        <v>701</v>
      </c>
    </row>
    <row r="90" spans="1:6" s="648" customFormat="1" ht="17.25">
      <c r="A90" s="683">
        <v>83</v>
      </c>
      <c r="B90" s="653" t="s">
        <v>428</v>
      </c>
      <c r="C90" s="618"/>
      <c r="D90" s="618"/>
      <c r="E90" s="618"/>
      <c r="F90" s="647"/>
    </row>
    <row r="91" spans="1:6" s="658" customFormat="1" ht="17.25">
      <c r="A91" s="683">
        <v>84</v>
      </c>
      <c r="B91" s="655" t="s">
        <v>94</v>
      </c>
      <c r="C91" s="656"/>
      <c r="D91" s="656"/>
      <c r="E91" s="656">
        <f>SUM(E89:E90)</f>
        <v>701</v>
      </c>
      <c r="F91" s="657">
        <f>SUM(F89:F90)</f>
        <v>701</v>
      </c>
    </row>
    <row r="92" spans="1:6" ht="45" customHeight="1">
      <c r="A92" s="684">
        <v>85</v>
      </c>
      <c r="B92" s="851" t="s">
        <v>842</v>
      </c>
      <c r="C92" s="852"/>
      <c r="D92" s="852"/>
      <c r="E92" s="852"/>
      <c r="F92" s="853"/>
    </row>
    <row r="93" spans="1:6" ht="16.5">
      <c r="A93" s="683">
        <v>86</v>
      </c>
      <c r="B93" s="644" t="s">
        <v>94</v>
      </c>
      <c r="D93" s="25">
        <v>1072</v>
      </c>
      <c r="F93" s="645">
        <v>1072</v>
      </c>
    </row>
    <row r="94" spans="1:6" s="648" customFormat="1" ht="17.25">
      <c r="A94" s="683">
        <v>87</v>
      </c>
      <c r="B94" s="653" t="s">
        <v>95</v>
      </c>
      <c r="C94" s="618"/>
      <c r="D94" s="618"/>
      <c r="E94" s="618"/>
      <c r="F94" s="647"/>
    </row>
    <row r="95" spans="1:6" s="652" customFormat="1" ht="17.25">
      <c r="A95" s="683">
        <v>88</v>
      </c>
      <c r="B95" s="649" t="s">
        <v>94</v>
      </c>
      <c r="C95" s="650">
        <f>SUM(C93:C94)</f>
        <v>0</v>
      </c>
      <c r="D95" s="650">
        <f>SUM(D93:D94)</f>
        <v>1072</v>
      </c>
      <c r="E95" s="650">
        <f>SUM(E93:E94)</f>
        <v>0</v>
      </c>
      <c r="F95" s="651">
        <f>SUM(F93:F94)</f>
        <v>1072</v>
      </c>
    </row>
    <row r="96" spans="1:6" ht="24" customHeight="1">
      <c r="A96" s="683">
        <v>89</v>
      </c>
      <c r="B96" s="851" t="s">
        <v>294</v>
      </c>
      <c r="C96" s="852"/>
      <c r="D96" s="852"/>
      <c r="E96" s="852"/>
      <c r="F96" s="853"/>
    </row>
    <row r="97" spans="1:6" ht="16.5">
      <c r="A97" s="683">
        <v>90</v>
      </c>
      <c r="B97" s="644" t="s">
        <v>94</v>
      </c>
      <c r="D97" s="25">
        <v>5000</v>
      </c>
      <c r="F97" s="645">
        <v>5000</v>
      </c>
    </row>
    <row r="98" spans="1:6" s="648" customFormat="1" ht="17.25">
      <c r="A98" s="683">
        <v>91</v>
      </c>
      <c r="B98" s="646" t="s">
        <v>46</v>
      </c>
      <c r="C98" s="618"/>
      <c r="D98" s="618"/>
      <c r="E98" s="618"/>
      <c r="F98" s="647"/>
    </row>
    <row r="99" spans="1:6" s="652" customFormat="1" ht="17.25">
      <c r="A99" s="683">
        <v>92</v>
      </c>
      <c r="B99" s="649" t="s">
        <v>94</v>
      </c>
      <c r="C99" s="650">
        <f>SUM(C97:C98)</f>
        <v>0</v>
      </c>
      <c r="D99" s="650">
        <f>SUM(D97:D98)</f>
        <v>5000</v>
      </c>
      <c r="E99" s="650">
        <f>SUM(E97:E98)</f>
        <v>0</v>
      </c>
      <c r="F99" s="651">
        <f>SUM(F97:F98)</f>
        <v>5000</v>
      </c>
    </row>
    <row r="100" spans="1:6" ht="27.75" customHeight="1">
      <c r="A100" s="683">
        <v>93</v>
      </c>
      <c r="B100" s="851" t="s">
        <v>265</v>
      </c>
      <c r="C100" s="852"/>
      <c r="D100" s="852"/>
      <c r="E100" s="852"/>
      <c r="F100" s="853"/>
    </row>
    <row r="101" spans="1:6" ht="16.5">
      <c r="A101" s="683">
        <v>94</v>
      </c>
      <c r="B101" s="644" t="s">
        <v>94</v>
      </c>
      <c r="C101" s="25">
        <v>272</v>
      </c>
      <c r="F101" s="645">
        <v>272</v>
      </c>
    </row>
    <row r="102" spans="1:6" s="648" customFormat="1" ht="17.25">
      <c r="A102" s="683">
        <v>95</v>
      </c>
      <c r="B102" s="653" t="s">
        <v>95</v>
      </c>
      <c r="C102" s="618"/>
      <c r="D102" s="618"/>
      <c r="E102" s="618"/>
      <c r="F102" s="647"/>
    </row>
    <row r="103" spans="1:6" s="658" customFormat="1" ht="17.25">
      <c r="A103" s="683">
        <v>96</v>
      </c>
      <c r="B103" s="655" t="s">
        <v>94</v>
      </c>
      <c r="C103" s="656">
        <f>SUM(C101:C102)</f>
        <v>272</v>
      </c>
      <c r="D103" s="656">
        <f>SUM(D101:D102)</f>
        <v>0</v>
      </c>
      <c r="E103" s="656">
        <f>SUM(E101:E102)</f>
        <v>0</v>
      </c>
      <c r="F103" s="657">
        <f>SUM(F101:F102)</f>
        <v>272</v>
      </c>
    </row>
    <row r="104" spans="1:6" ht="24" customHeight="1">
      <c r="A104" s="683">
        <v>97</v>
      </c>
      <c r="B104" s="851" t="s">
        <v>295</v>
      </c>
      <c r="C104" s="852"/>
      <c r="D104" s="852"/>
      <c r="E104" s="852"/>
      <c r="F104" s="853"/>
    </row>
    <row r="105" spans="1:6" ht="16.5">
      <c r="A105" s="683">
        <v>98</v>
      </c>
      <c r="B105" s="644" t="s">
        <v>94</v>
      </c>
      <c r="C105" s="25">
        <v>0</v>
      </c>
      <c r="F105" s="645">
        <v>0</v>
      </c>
    </row>
    <row r="106" spans="1:6" s="648" customFormat="1" ht="17.25">
      <c r="A106" s="683">
        <v>99</v>
      </c>
      <c r="B106" s="646" t="s">
        <v>46</v>
      </c>
      <c r="C106" s="618"/>
      <c r="D106" s="618"/>
      <c r="E106" s="618"/>
      <c r="F106" s="647"/>
    </row>
    <row r="107" spans="1:6" s="652" customFormat="1" ht="17.25">
      <c r="A107" s="683">
        <v>100</v>
      </c>
      <c r="B107" s="649" t="s">
        <v>94</v>
      </c>
      <c r="C107" s="650">
        <f>SUM(C105:C106)</f>
        <v>0</v>
      </c>
      <c r="D107" s="650">
        <f>SUM(D105:D106)</f>
        <v>0</v>
      </c>
      <c r="E107" s="650">
        <f>SUM(E105:E106)</f>
        <v>0</v>
      </c>
      <c r="F107" s="651">
        <f>SUM(F105:F106)</f>
        <v>0</v>
      </c>
    </row>
    <row r="108" spans="1:6" ht="24" customHeight="1">
      <c r="A108" s="683">
        <v>101</v>
      </c>
      <c r="B108" s="851" t="s">
        <v>296</v>
      </c>
      <c r="C108" s="852"/>
      <c r="D108" s="852"/>
      <c r="E108" s="852"/>
      <c r="F108" s="853"/>
    </row>
    <row r="109" spans="1:6" ht="16.5">
      <c r="A109" s="683">
        <v>102</v>
      </c>
      <c r="B109" s="644" t="s">
        <v>94</v>
      </c>
      <c r="D109" s="25">
        <v>1500</v>
      </c>
      <c r="F109" s="645">
        <v>1500</v>
      </c>
    </row>
    <row r="110" spans="1:6" s="648" customFormat="1" ht="17.25">
      <c r="A110" s="683">
        <v>103</v>
      </c>
      <c r="B110" s="646" t="s">
        <v>46</v>
      </c>
      <c r="C110" s="618"/>
      <c r="D110" s="618"/>
      <c r="E110" s="618"/>
      <c r="F110" s="647"/>
    </row>
    <row r="111" spans="1:6" s="652" customFormat="1" ht="17.25">
      <c r="A111" s="683">
        <v>104</v>
      </c>
      <c r="B111" s="649" t="s">
        <v>94</v>
      </c>
      <c r="C111" s="650">
        <f>SUM(C109:C110)</f>
        <v>0</v>
      </c>
      <c r="D111" s="650">
        <f>SUM(D109:D110)</f>
        <v>1500</v>
      </c>
      <c r="E111" s="650">
        <f>SUM(E109:E110)</f>
        <v>0</v>
      </c>
      <c r="F111" s="651">
        <f>SUM(F109:F110)</f>
        <v>1500</v>
      </c>
    </row>
    <row r="112" spans="1:6" ht="24" customHeight="1">
      <c r="A112" s="683">
        <v>105</v>
      </c>
      <c r="B112" s="851" t="s">
        <v>922</v>
      </c>
      <c r="C112" s="852"/>
      <c r="D112" s="852"/>
      <c r="E112" s="852"/>
      <c r="F112" s="853"/>
    </row>
    <row r="113" spans="1:6" ht="16.5">
      <c r="A113" s="683">
        <v>106</v>
      </c>
      <c r="B113" s="609" t="s">
        <v>94</v>
      </c>
      <c r="E113" s="25">
        <v>120</v>
      </c>
      <c r="F113" s="645">
        <v>120</v>
      </c>
    </row>
    <row r="114" spans="1:6" s="648" customFormat="1" ht="17.25">
      <c r="A114" s="683">
        <v>107</v>
      </c>
      <c r="B114" s="646" t="s">
        <v>428</v>
      </c>
      <c r="C114" s="618"/>
      <c r="D114" s="618"/>
      <c r="E114" s="618"/>
      <c r="F114" s="647"/>
    </row>
    <row r="115" spans="1:6" s="652" customFormat="1" ht="17.25">
      <c r="A115" s="683">
        <v>108</v>
      </c>
      <c r="B115" s="649" t="s">
        <v>94</v>
      </c>
      <c r="C115" s="650"/>
      <c r="D115" s="650"/>
      <c r="E115" s="650">
        <v>120</v>
      </c>
      <c r="F115" s="651">
        <v>120</v>
      </c>
    </row>
    <row r="116" spans="1:6" ht="24" customHeight="1">
      <c r="A116" s="683">
        <v>109</v>
      </c>
      <c r="B116" s="851" t="s">
        <v>481</v>
      </c>
      <c r="C116" s="852"/>
      <c r="D116" s="852"/>
      <c r="E116" s="852"/>
      <c r="F116" s="853"/>
    </row>
    <row r="117" spans="1:6" s="648" customFormat="1" ht="17.25">
      <c r="A117" s="683">
        <v>110</v>
      </c>
      <c r="B117" s="646" t="s">
        <v>428</v>
      </c>
      <c r="C117" s="618"/>
      <c r="D117" s="618"/>
      <c r="E117" s="618">
        <v>245</v>
      </c>
      <c r="F117" s="647">
        <v>245</v>
      </c>
    </row>
    <row r="118" spans="1:6" s="652" customFormat="1" ht="17.25">
      <c r="A118" s="683">
        <v>111</v>
      </c>
      <c r="B118" s="649" t="s">
        <v>94</v>
      </c>
      <c r="C118" s="650"/>
      <c r="D118" s="650"/>
      <c r="E118" s="650">
        <v>245</v>
      </c>
      <c r="F118" s="651">
        <v>245</v>
      </c>
    </row>
    <row r="119" spans="1:6" ht="24" customHeight="1">
      <c r="A119" s="683">
        <v>112</v>
      </c>
      <c r="B119" s="851" t="s">
        <v>297</v>
      </c>
      <c r="C119" s="852"/>
      <c r="D119" s="852"/>
      <c r="E119" s="852"/>
      <c r="F119" s="853"/>
    </row>
    <row r="120" spans="1:6" ht="16.5">
      <c r="A120" s="683">
        <v>113</v>
      </c>
      <c r="B120" s="644" t="s">
        <v>94</v>
      </c>
      <c r="C120" s="25">
        <v>0</v>
      </c>
      <c r="E120" s="25">
        <v>10</v>
      </c>
      <c r="F120" s="645">
        <v>10</v>
      </c>
    </row>
    <row r="121" spans="1:6" s="648" customFormat="1" ht="17.25">
      <c r="A121" s="683">
        <v>114</v>
      </c>
      <c r="B121" s="646" t="s">
        <v>46</v>
      </c>
      <c r="C121" s="618"/>
      <c r="D121" s="618"/>
      <c r="E121" s="618"/>
      <c r="F121" s="647"/>
    </row>
    <row r="122" spans="1:6" s="652" customFormat="1" ht="17.25">
      <c r="A122" s="683">
        <v>115</v>
      </c>
      <c r="B122" s="649" t="s">
        <v>94</v>
      </c>
      <c r="C122" s="650">
        <f>SUM(C120:C121)</f>
        <v>0</v>
      </c>
      <c r="D122" s="650">
        <f>SUM(D120:D121)</f>
        <v>0</v>
      </c>
      <c r="E122" s="650">
        <f>SUM(E120:E121)</f>
        <v>10</v>
      </c>
      <c r="F122" s="651">
        <f>SUM(F120:F121)</f>
        <v>10</v>
      </c>
    </row>
    <row r="123" spans="1:6" ht="24.75" customHeight="1">
      <c r="A123" s="683">
        <v>116</v>
      </c>
      <c r="B123" s="851" t="s">
        <v>298</v>
      </c>
      <c r="C123" s="852"/>
      <c r="D123" s="852"/>
      <c r="E123" s="852"/>
      <c r="F123" s="853"/>
    </row>
    <row r="124" spans="1:6" ht="16.5">
      <c r="A124" s="683">
        <v>117</v>
      </c>
      <c r="B124" s="644" t="s">
        <v>94</v>
      </c>
      <c r="C124" s="25">
        <v>0</v>
      </c>
      <c r="E124" s="25">
        <v>18000</v>
      </c>
      <c r="F124" s="645">
        <v>18000</v>
      </c>
    </row>
    <row r="125" spans="1:6" s="648" customFormat="1" ht="17.25">
      <c r="A125" s="683">
        <v>118</v>
      </c>
      <c r="B125" s="653" t="s">
        <v>95</v>
      </c>
      <c r="C125" s="618"/>
      <c r="D125" s="618"/>
      <c r="E125" s="618"/>
      <c r="F125" s="647">
        <v>0</v>
      </c>
    </row>
    <row r="126" spans="1:6" s="652" customFormat="1" ht="17.25">
      <c r="A126" s="683">
        <v>119</v>
      </c>
      <c r="B126" s="649" t="s">
        <v>94</v>
      </c>
      <c r="C126" s="650">
        <f>SUM(C124:C125)</f>
        <v>0</v>
      </c>
      <c r="D126" s="650">
        <f>SUM(D124:D125)</f>
        <v>0</v>
      </c>
      <c r="E126" s="650">
        <f>SUM(E124:E125)</f>
        <v>18000</v>
      </c>
      <c r="F126" s="651">
        <f>SUM(F124:F125)</f>
        <v>18000</v>
      </c>
    </row>
    <row r="127" spans="1:6" ht="24.75" customHeight="1">
      <c r="A127" s="683">
        <v>120</v>
      </c>
      <c r="B127" s="851" t="s">
        <v>331</v>
      </c>
      <c r="C127" s="852"/>
      <c r="D127" s="852"/>
      <c r="E127" s="852"/>
      <c r="F127" s="853"/>
    </row>
    <row r="128" spans="1:6" ht="16.5">
      <c r="A128" s="683">
        <v>121</v>
      </c>
      <c r="B128" s="609" t="s">
        <v>94</v>
      </c>
      <c r="C128" s="613"/>
      <c r="D128" s="613"/>
      <c r="E128" s="25">
        <v>0</v>
      </c>
      <c r="F128" s="645">
        <v>0</v>
      </c>
    </row>
    <row r="129" spans="1:6" s="659" customFormat="1" ht="17.25">
      <c r="A129" s="683">
        <v>122</v>
      </c>
      <c r="B129" s="653" t="s">
        <v>95</v>
      </c>
      <c r="C129" s="618"/>
      <c r="D129" s="618"/>
      <c r="E129" s="618"/>
      <c r="F129" s="647"/>
    </row>
    <row r="130" spans="1:6" s="652" customFormat="1" ht="17.25">
      <c r="A130" s="683">
        <v>123</v>
      </c>
      <c r="B130" s="649" t="s">
        <v>94</v>
      </c>
      <c r="C130" s="650">
        <f>SUM(C128:C129)</f>
        <v>0</v>
      </c>
      <c r="D130" s="650">
        <f>SUM(D128:D129)</f>
        <v>0</v>
      </c>
      <c r="E130" s="650">
        <f>SUM(E128:E129)</f>
        <v>0</v>
      </c>
      <c r="F130" s="651">
        <f>SUM(F128:F129)</f>
        <v>0</v>
      </c>
    </row>
    <row r="131" spans="1:6" ht="24.75" customHeight="1">
      <c r="A131" s="683">
        <v>124</v>
      </c>
      <c r="B131" s="851" t="s">
        <v>332</v>
      </c>
      <c r="C131" s="852"/>
      <c r="D131" s="852"/>
      <c r="E131" s="852"/>
      <c r="F131" s="853"/>
    </row>
    <row r="132" spans="1:6" ht="16.5">
      <c r="A132" s="683">
        <v>125</v>
      </c>
      <c r="B132" s="609" t="s">
        <v>94</v>
      </c>
      <c r="C132" s="613"/>
      <c r="D132" s="613"/>
      <c r="E132" s="25">
        <v>0</v>
      </c>
      <c r="F132" s="645">
        <v>0</v>
      </c>
    </row>
    <row r="133" spans="1:6" s="659" customFormat="1" ht="17.25">
      <c r="A133" s="683">
        <v>126</v>
      </c>
      <c r="B133" s="653" t="s">
        <v>95</v>
      </c>
      <c r="C133" s="618"/>
      <c r="D133" s="618"/>
      <c r="E133" s="618"/>
      <c r="F133" s="647"/>
    </row>
    <row r="134" spans="1:6" s="652" customFormat="1" ht="17.25">
      <c r="A134" s="683">
        <v>127</v>
      </c>
      <c r="B134" s="649" t="s">
        <v>94</v>
      </c>
      <c r="C134" s="650">
        <f>SUM(C132:C133)</f>
        <v>0</v>
      </c>
      <c r="D134" s="650">
        <f>SUM(D132:D133)</f>
        <v>0</v>
      </c>
      <c r="E134" s="650">
        <f>SUM(E132:E133)</f>
        <v>0</v>
      </c>
      <c r="F134" s="651">
        <f>SUM(F132:F133)</f>
        <v>0</v>
      </c>
    </row>
    <row r="135" spans="1:6" ht="24.75" customHeight="1">
      <c r="A135" s="683">
        <v>128</v>
      </c>
      <c r="B135" s="851" t="s">
        <v>299</v>
      </c>
      <c r="C135" s="852"/>
      <c r="D135" s="852"/>
      <c r="E135" s="852"/>
      <c r="F135" s="853"/>
    </row>
    <row r="136" spans="1:6" ht="16.5">
      <c r="A136" s="683">
        <v>129</v>
      </c>
      <c r="B136" s="644" t="s">
        <v>94</v>
      </c>
      <c r="C136" s="25">
        <v>0</v>
      </c>
      <c r="F136" s="645">
        <v>0</v>
      </c>
    </row>
    <row r="137" spans="1:6" s="648" customFormat="1" ht="17.25">
      <c r="A137" s="683">
        <v>130</v>
      </c>
      <c r="B137" s="646" t="s">
        <v>46</v>
      </c>
      <c r="C137" s="618"/>
      <c r="D137" s="618"/>
      <c r="E137" s="618"/>
      <c r="F137" s="647"/>
    </row>
    <row r="138" spans="1:6" s="652" customFormat="1" ht="17.25">
      <c r="A138" s="683">
        <v>131</v>
      </c>
      <c r="B138" s="649" t="s">
        <v>94</v>
      </c>
      <c r="C138" s="650">
        <f>SUM(C136:C137)</f>
        <v>0</v>
      </c>
      <c r="D138" s="650">
        <f>SUM(D136:D137)</f>
        <v>0</v>
      </c>
      <c r="E138" s="650">
        <f>SUM(E136:E137)</f>
        <v>0</v>
      </c>
      <c r="F138" s="651">
        <f>SUM(F136:F137)</f>
        <v>0</v>
      </c>
    </row>
    <row r="139" spans="1:6" ht="24.75" customHeight="1">
      <c r="A139" s="683">
        <v>132</v>
      </c>
      <c r="B139" s="851" t="s">
        <v>300</v>
      </c>
      <c r="C139" s="852"/>
      <c r="D139" s="852"/>
      <c r="E139" s="852"/>
      <c r="F139" s="853"/>
    </row>
    <row r="140" spans="1:6" ht="16.5">
      <c r="A140" s="683">
        <v>133</v>
      </c>
      <c r="B140" s="644" t="s">
        <v>94</v>
      </c>
      <c r="C140" s="25">
        <v>0</v>
      </c>
      <c r="F140" s="645">
        <v>0</v>
      </c>
    </row>
    <row r="141" spans="1:6" s="648" customFormat="1" ht="17.25">
      <c r="A141" s="683">
        <v>134</v>
      </c>
      <c r="B141" s="646" t="s">
        <v>46</v>
      </c>
      <c r="C141" s="618"/>
      <c r="D141" s="618"/>
      <c r="E141" s="618"/>
      <c r="F141" s="647"/>
    </row>
    <row r="142" spans="1:6" s="652" customFormat="1" ht="17.25">
      <c r="A142" s="683">
        <v>135</v>
      </c>
      <c r="B142" s="649" t="s">
        <v>94</v>
      </c>
      <c r="C142" s="650">
        <f>SUM(C140:C141)</f>
        <v>0</v>
      </c>
      <c r="D142" s="650">
        <f>SUM(D140:D141)</f>
        <v>0</v>
      </c>
      <c r="E142" s="650">
        <f>SUM(E140:E141)</f>
        <v>0</v>
      </c>
      <c r="F142" s="651">
        <f>SUM(F140:F141)</f>
        <v>0</v>
      </c>
    </row>
    <row r="143" spans="1:6" ht="24.75" customHeight="1">
      <c r="A143" s="683">
        <v>136</v>
      </c>
      <c r="B143" s="851" t="s">
        <v>266</v>
      </c>
      <c r="C143" s="852"/>
      <c r="D143" s="852"/>
      <c r="E143" s="852"/>
      <c r="F143" s="853"/>
    </row>
    <row r="144" spans="1:6" ht="16.5">
      <c r="A144" s="683">
        <v>137</v>
      </c>
      <c r="B144" s="644" t="s">
        <v>94</v>
      </c>
      <c r="C144" s="25">
        <v>5280</v>
      </c>
      <c r="F144" s="645">
        <v>5280</v>
      </c>
    </row>
    <row r="145" spans="1:6" s="648" customFormat="1" ht="17.25">
      <c r="A145" s="683">
        <v>138</v>
      </c>
      <c r="B145" s="653" t="s">
        <v>95</v>
      </c>
      <c r="C145" s="618"/>
      <c r="D145" s="618"/>
      <c r="E145" s="618"/>
      <c r="F145" s="647"/>
    </row>
    <row r="146" spans="1:6" s="652" customFormat="1" ht="17.25">
      <c r="A146" s="683">
        <v>139</v>
      </c>
      <c r="B146" s="649" t="s">
        <v>94</v>
      </c>
      <c r="C146" s="650">
        <f>SUM(C144:C145)</f>
        <v>5280</v>
      </c>
      <c r="D146" s="650">
        <f>SUM(D144:D145)</f>
        <v>0</v>
      </c>
      <c r="E146" s="650">
        <f>SUM(E144:E145)</f>
        <v>0</v>
      </c>
      <c r="F146" s="651">
        <f>SUM(F144:F145)</f>
        <v>5280</v>
      </c>
    </row>
    <row r="147" spans="1:6" ht="24.75" customHeight="1">
      <c r="A147" s="683">
        <v>140</v>
      </c>
      <c r="B147" s="851" t="s">
        <v>301</v>
      </c>
      <c r="C147" s="852"/>
      <c r="D147" s="852"/>
      <c r="E147" s="852"/>
      <c r="F147" s="853"/>
    </row>
    <row r="148" spans="1:6" ht="16.5">
      <c r="A148" s="683">
        <v>141</v>
      </c>
      <c r="B148" s="644" t="s">
        <v>94</v>
      </c>
      <c r="C148" s="25">
        <v>3785</v>
      </c>
      <c r="F148" s="645">
        <v>3785</v>
      </c>
    </row>
    <row r="149" spans="1:6" s="648" customFormat="1" ht="17.25">
      <c r="A149" s="683">
        <v>142</v>
      </c>
      <c r="B149" s="653" t="s">
        <v>95</v>
      </c>
      <c r="C149" s="618"/>
      <c r="D149" s="618"/>
      <c r="E149" s="618"/>
      <c r="F149" s="647"/>
    </row>
    <row r="150" spans="1:6" s="652" customFormat="1" ht="17.25">
      <c r="A150" s="683">
        <v>143</v>
      </c>
      <c r="B150" s="649" t="s">
        <v>94</v>
      </c>
      <c r="C150" s="650">
        <f>SUM(C148:C149)</f>
        <v>3785</v>
      </c>
      <c r="D150" s="650">
        <f>SUM(D148:D149)</f>
        <v>0</v>
      </c>
      <c r="E150" s="650">
        <f>SUM(E148:E149)</f>
        <v>0</v>
      </c>
      <c r="F150" s="651">
        <f>SUM(F148:F149)</f>
        <v>3785</v>
      </c>
    </row>
    <row r="151" spans="1:6" ht="24.75" customHeight="1">
      <c r="A151" s="683">
        <v>144</v>
      </c>
      <c r="B151" s="851" t="s">
        <v>648</v>
      </c>
      <c r="C151" s="852"/>
      <c r="D151" s="852"/>
      <c r="E151" s="852"/>
      <c r="F151" s="853"/>
    </row>
    <row r="152" spans="1:6" ht="16.5">
      <c r="A152" s="683">
        <v>145</v>
      </c>
      <c r="B152" s="644" t="s">
        <v>94</v>
      </c>
      <c r="C152" s="25">
        <v>24750</v>
      </c>
      <c r="F152" s="645">
        <v>24750</v>
      </c>
    </row>
    <row r="153" spans="1:6" s="648" customFormat="1" ht="17.25">
      <c r="A153" s="683">
        <v>146</v>
      </c>
      <c r="B153" s="646" t="s">
        <v>46</v>
      </c>
      <c r="C153" s="618"/>
      <c r="D153" s="618"/>
      <c r="E153" s="618"/>
      <c r="F153" s="647"/>
    </row>
    <row r="154" spans="1:6" s="652" customFormat="1" ht="17.25">
      <c r="A154" s="683">
        <v>147</v>
      </c>
      <c r="B154" s="649" t="s">
        <v>94</v>
      </c>
      <c r="C154" s="650">
        <f>SUM(C152:C153)</f>
        <v>24750</v>
      </c>
      <c r="D154" s="650">
        <f>SUM(D152:D153)</f>
        <v>0</v>
      </c>
      <c r="E154" s="650">
        <f>SUM(E152:E153)</f>
        <v>0</v>
      </c>
      <c r="F154" s="651">
        <f>SUM(F152:F153)</f>
        <v>24750</v>
      </c>
    </row>
    <row r="155" spans="1:6" ht="24.75" customHeight="1">
      <c r="A155" s="683">
        <v>148</v>
      </c>
      <c r="B155" s="851" t="s">
        <v>333</v>
      </c>
      <c r="C155" s="852"/>
      <c r="D155" s="852"/>
      <c r="E155" s="852"/>
      <c r="F155" s="853"/>
    </row>
    <row r="156" spans="1:6" ht="16.5">
      <c r="A156" s="683">
        <v>149</v>
      </c>
      <c r="B156" s="644" t="s">
        <v>94</v>
      </c>
      <c r="C156" s="25">
        <v>28868</v>
      </c>
      <c r="F156" s="645">
        <v>28868</v>
      </c>
    </row>
    <row r="157" spans="1:6" s="648" customFormat="1" ht="17.25">
      <c r="A157" s="683">
        <v>150</v>
      </c>
      <c r="B157" s="646" t="s">
        <v>95</v>
      </c>
      <c r="C157" s="618"/>
      <c r="D157" s="618"/>
      <c r="E157" s="618"/>
      <c r="F157" s="647"/>
    </row>
    <row r="158" spans="1:6" s="658" customFormat="1" ht="17.25">
      <c r="A158" s="683">
        <v>151</v>
      </c>
      <c r="B158" s="655" t="s">
        <v>94</v>
      </c>
      <c r="C158" s="656">
        <f>SUM(C156:C157)</f>
        <v>28868</v>
      </c>
      <c r="D158" s="656">
        <f>SUM(D156:D157)</f>
        <v>0</v>
      </c>
      <c r="E158" s="656">
        <f>SUM(E156:E157)</f>
        <v>0</v>
      </c>
      <c r="F158" s="657">
        <f>SUM(F156:F157)</f>
        <v>28868</v>
      </c>
    </row>
    <row r="159" spans="1:6" ht="30" customHeight="1">
      <c r="A159" s="683">
        <v>152</v>
      </c>
      <c r="B159" s="851" t="s">
        <v>883</v>
      </c>
      <c r="C159" s="852"/>
      <c r="D159" s="852"/>
      <c r="E159" s="852"/>
      <c r="F159" s="853"/>
    </row>
    <row r="160" spans="1:6" ht="16.5">
      <c r="A160" s="683">
        <v>153</v>
      </c>
      <c r="B160" s="644" t="s">
        <v>94</v>
      </c>
      <c r="C160" s="25">
        <v>7783</v>
      </c>
      <c r="E160" s="25">
        <v>15240</v>
      </c>
      <c r="F160" s="645">
        <v>23023</v>
      </c>
    </row>
    <row r="161" spans="1:6" s="648" customFormat="1" ht="17.25">
      <c r="A161" s="683">
        <v>154</v>
      </c>
      <c r="B161" s="653" t="s">
        <v>921</v>
      </c>
      <c r="C161" s="618"/>
      <c r="D161" s="618"/>
      <c r="E161" s="618">
        <v>-6096</v>
      </c>
      <c r="F161" s="647">
        <v>-6096</v>
      </c>
    </row>
    <row r="162" spans="1:6" s="652" customFormat="1" ht="17.25">
      <c r="A162" s="683">
        <v>155</v>
      </c>
      <c r="B162" s="649" t="s">
        <v>94</v>
      </c>
      <c r="C162" s="650">
        <f>SUM(C160:C161)</f>
        <v>7783</v>
      </c>
      <c r="D162" s="650">
        <f>SUM(D160:D161)</f>
        <v>0</v>
      </c>
      <c r="E162" s="650">
        <f>SUM(E160:E161)</f>
        <v>9144</v>
      </c>
      <c r="F162" s="651">
        <f>SUM(F160:F161)</f>
        <v>16927</v>
      </c>
    </row>
    <row r="163" spans="1:6" ht="30" customHeight="1">
      <c r="A163" s="683">
        <v>156</v>
      </c>
      <c r="B163" s="851" t="s">
        <v>786</v>
      </c>
      <c r="C163" s="852"/>
      <c r="D163" s="852"/>
      <c r="E163" s="852"/>
      <c r="F163" s="853"/>
    </row>
    <row r="164" spans="1:6" ht="16.5">
      <c r="A164" s="683">
        <v>157</v>
      </c>
      <c r="B164" s="644" t="s">
        <v>94</v>
      </c>
      <c r="E164" s="25">
        <v>532500</v>
      </c>
      <c r="F164" s="645">
        <v>532500</v>
      </c>
    </row>
    <row r="165" spans="1:6" s="648" customFormat="1" ht="17.25">
      <c r="A165" s="683">
        <v>158</v>
      </c>
      <c r="B165" s="646" t="s">
        <v>95</v>
      </c>
      <c r="C165" s="618"/>
      <c r="D165" s="618"/>
      <c r="E165" s="618"/>
      <c r="F165" s="647"/>
    </row>
    <row r="166" spans="1:6" s="652" customFormat="1" ht="17.25">
      <c r="A166" s="683">
        <v>159</v>
      </c>
      <c r="B166" s="649" t="s">
        <v>94</v>
      </c>
      <c r="C166" s="650">
        <f>SUM(C164:C165)</f>
        <v>0</v>
      </c>
      <c r="D166" s="650">
        <f>SUM(D164:D165)</f>
        <v>0</v>
      </c>
      <c r="E166" s="650">
        <f>SUM(E164:E165)</f>
        <v>532500</v>
      </c>
      <c r="F166" s="651">
        <f>SUM(F164:F165)</f>
        <v>532500</v>
      </c>
    </row>
    <row r="167" spans="1:6" ht="30" customHeight="1">
      <c r="A167" s="683">
        <v>160</v>
      </c>
      <c r="B167" s="851" t="s">
        <v>288</v>
      </c>
      <c r="C167" s="852"/>
      <c r="D167" s="852"/>
      <c r="E167" s="852"/>
      <c r="F167" s="853"/>
    </row>
    <row r="168" spans="1:6" ht="16.5">
      <c r="A168" s="683">
        <v>161</v>
      </c>
      <c r="B168" s="644" t="s">
        <v>94</v>
      </c>
      <c r="E168" s="25">
        <v>5000</v>
      </c>
      <c r="F168" s="645">
        <v>5000</v>
      </c>
    </row>
    <row r="169" spans="1:6" s="648" customFormat="1" ht="17.25">
      <c r="A169" s="683">
        <v>162</v>
      </c>
      <c r="B169" s="646" t="s">
        <v>46</v>
      </c>
      <c r="C169" s="618"/>
      <c r="D169" s="618"/>
      <c r="E169" s="618"/>
      <c r="F169" s="647"/>
    </row>
    <row r="170" spans="1:6" s="652" customFormat="1" ht="17.25">
      <c r="A170" s="683">
        <v>163</v>
      </c>
      <c r="B170" s="649" t="s">
        <v>94</v>
      </c>
      <c r="C170" s="650">
        <f>SUM(C168:C169)</f>
        <v>0</v>
      </c>
      <c r="D170" s="650">
        <f>SUM(D168:D169)</f>
        <v>0</v>
      </c>
      <c r="E170" s="650">
        <f>SUM(E168:E169)</f>
        <v>5000</v>
      </c>
      <c r="F170" s="651">
        <f>SUM(F168:F169)</f>
        <v>5000</v>
      </c>
    </row>
    <row r="171" spans="1:6" ht="30" customHeight="1">
      <c r="A171" s="683">
        <v>164</v>
      </c>
      <c r="B171" s="851" t="s">
        <v>289</v>
      </c>
      <c r="C171" s="852"/>
      <c r="D171" s="852"/>
      <c r="E171" s="852"/>
      <c r="F171" s="853"/>
    </row>
    <row r="172" spans="1:6" ht="16.5">
      <c r="A172" s="683">
        <v>165</v>
      </c>
      <c r="B172" s="644" t="s">
        <v>94</v>
      </c>
      <c r="C172" s="25">
        <v>6000</v>
      </c>
      <c r="F172" s="645">
        <v>6000</v>
      </c>
    </row>
    <row r="173" spans="1:6" s="648" customFormat="1" ht="17.25">
      <c r="A173" s="683">
        <v>166</v>
      </c>
      <c r="B173" s="646" t="s">
        <v>46</v>
      </c>
      <c r="C173" s="618"/>
      <c r="D173" s="618"/>
      <c r="E173" s="618"/>
      <c r="F173" s="647"/>
    </row>
    <row r="174" spans="1:6" s="658" customFormat="1" ht="17.25">
      <c r="A174" s="683">
        <v>167</v>
      </c>
      <c r="B174" s="655" t="s">
        <v>94</v>
      </c>
      <c r="C174" s="656">
        <f>SUM(C172:C173)</f>
        <v>6000</v>
      </c>
      <c r="D174" s="656">
        <f>SUM(D172:D173)</f>
        <v>0</v>
      </c>
      <c r="E174" s="656">
        <f>SUM(E172:E173)</f>
        <v>0</v>
      </c>
      <c r="F174" s="657">
        <f>SUM(F172:F173)</f>
        <v>6000</v>
      </c>
    </row>
    <row r="175" spans="1:6" ht="30" customHeight="1">
      <c r="A175" s="683">
        <v>168</v>
      </c>
      <c r="B175" s="851" t="s">
        <v>755</v>
      </c>
      <c r="C175" s="852"/>
      <c r="D175" s="852"/>
      <c r="E175" s="852"/>
      <c r="F175" s="853"/>
    </row>
    <row r="176" spans="1:6" ht="16.5">
      <c r="A176" s="683">
        <v>169</v>
      </c>
      <c r="B176" s="609" t="s">
        <v>94</v>
      </c>
      <c r="C176" s="25">
        <v>13500</v>
      </c>
      <c r="F176" s="645">
        <v>13500</v>
      </c>
    </row>
    <row r="177" spans="1:6" s="662" customFormat="1" ht="18" customHeight="1">
      <c r="A177" s="683">
        <v>170</v>
      </c>
      <c r="B177" s="653" t="s">
        <v>95</v>
      </c>
      <c r="C177" s="660"/>
      <c r="D177" s="660"/>
      <c r="E177" s="660"/>
      <c r="F177" s="661"/>
    </row>
    <row r="178" spans="1:6" s="658" customFormat="1" ht="18" customHeight="1">
      <c r="A178" s="683">
        <v>171</v>
      </c>
      <c r="B178" s="655" t="s">
        <v>94</v>
      </c>
      <c r="C178" s="656">
        <f>SUM(C176:C177)</f>
        <v>13500</v>
      </c>
      <c r="D178" s="656">
        <f>SUM(D176:D177)</f>
        <v>0</v>
      </c>
      <c r="E178" s="656">
        <f>SUM(E176:E177)</f>
        <v>0</v>
      </c>
      <c r="F178" s="657">
        <f>SUM(F176:F177)</f>
        <v>13500</v>
      </c>
    </row>
    <row r="179" spans="1:6" ht="45" customHeight="1">
      <c r="A179" s="683">
        <v>172</v>
      </c>
      <c r="B179" s="851" t="s">
        <v>754</v>
      </c>
      <c r="C179" s="852"/>
      <c r="D179" s="852"/>
      <c r="E179" s="852"/>
      <c r="F179" s="853"/>
    </row>
    <row r="180" spans="1:6" ht="16.5">
      <c r="A180" s="683">
        <v>173</v>
      </c>
      <c r="B180" s="609" t="s">
        <v>94</v>
      </c>
      <c r="C180" s="25">
        <v>7500</v>
      </c>
      <c r="F180" s="645">
        <v>7500</v>
      </c>
    </row>
    <row r="181" spans="1:6" s="662" customFormat="1" ht="18" customHeight="1">
      <c r="A181" s="683">
        <v>174</v>
      </c>
      <c r="B181" s="653" t="s">
        <v>618</v>
      </c>
      <c r="C181" s="660"/>
      <c r="D181" s="660"/>
      <c r="E181" s="660"/>
      <c r="F181" s="661"/>
    </row>
    <row r="182" spans="1:6" s="658" customFormat="1" ht="18" customHeight="1">
      <c r="A182" s="683">
        <v>175</v>
      </c>
      <c r="B182" s="655" t="s">
        <v>94</v>
      </c>
      <c r="C182" s="656">
        <f>SUM(C180:C181)</f>
        <v>7500</v>
      </c>
      <c r="D182" s="656">
        <f>SUM(D180:D181)</f>
        <v>0</v>
      </c>
      <c r="E182" s="656">
        <f>SUM(E180:E181)</f>
        <v>0</v>
      </c>
      <c r="F182" s="657">
        <f>SUM(F180:F181)</f>
        <v>7500</v>
      </c>
    </row>
    <row r="183" spans="1:6" ht="30" customHeight="1">
      <c r="A183" s="683">
        <v>176</v>
      </c>
      <c r="B183" s="851" t="s">
        <v>756</v>
      </c>
      <c r="C183" s="852"/>
      <c r="D183" s="852"/>
      <c r="E183" s="852"/>
      <c r="F183" s="853"/>
    </row>
    <row r="184" spans="1:6" ht="16.5">
      <c r="A184" s="683">
        <v>177</v>
      </c>
      <c r="B184" s="609" t="s">
        <v>94</v>
      </c>
      <c r="C184" s="25">
        <v>7200</v>
      </c>
      <c r="F184" s="645">
        <v>7200</v>
      </c>
    </row>
    <row r="185" spans="1:6" s="662" customFormat="1" ht="18" customHeight="1">
      <c r="A185" s="683">
        <v>178</v>
      </c>
      <c r="B185" s="653" t="s">
        <v>95</v>
      </c>
      <c r="C185" s="660"/>
      <c r="D185" s="660"/>
      <c r="E185" s="660"/>
      <c r="F185" s="661">
        <f>SUM(C185:E185)</f>
        <v>0</v>
      </c>
    </row>
    <row r="186" spans="1:6" s="658" customFormat="1" ht="18" customHeight="1">
      <c r="A186" s="683">
        <v>179</v>
      </c>
      <c r="B186" s="655" t="s">
        <v>94</v>
      </c>
      <c r="C186" s="656">
        <f>SUM(C184:C185)</f>
        <v>7200</v>
      </c>
      <c r="D186" s="656">
        <f>SUM(D184:D185)</f>
        <v>0</v>
      </c>
      <c r="E186" s="656">
        <f>SUM(E184:E185)</f>
        <v>0</v>
      </c>
      <c r="F186" s="657">
        <f>SUM(F184:F185)</f>
        <v>7200</v>
      </c>
    </row>
    <row r="187" spans="1:6" ht="30" customHeight="1">
      <c r="A187" s="683">
        <v>180</v>
      </c>
      <c r="B187" s="851" t="s">
        <v>679</v>
      </c>
      <c r="C187" s="852"/>
      <c r="D187" s="852"/>
      <c r="E187" s="852"/>
      <c r="F187" s="853"/>
    </row>
    <row r="188" spans="1:6" ht="16.5">
      <c r="A188" s="683">
        <v>181</v>
      </c>
      <c r="B188" s="609" t="s">
        <v>94</v>
      </c>
      <c r="C188" s="25">
        <v>8792</v>
      </c>
      <c r="F188" s="645">
        <v>8792</v>
      </c>
    </row>
    <row r="189" spans="1:6" s="662" customFormat="1" ht="18" customHeight="1">
      <c r="A189" s="683">
        <v>182</v>
      </c>
      <c r="B189" s="653" t="s">
        <v>618</v>
      </c>
      <c r="C189" s="660"/>
      <c r="D189" s="660"/>
      <c r="E189" s="660"/>
      <c r="F189" s="661"/>
    </row>
    <row r="190" spans="1:6" s="658" customFormat="1" ht="18" customHeight="1">
      <c r="A190" s="683">
        <v>183</v>
      </c>
      <c r="B190" s="655" t="s">
        <v>94</v>
      </c>
      <c r="C190" s="656">
        <f>SUM(C188:C189)</f>
        <v>8792</v>
      </c>
      <c r="D190" s="656">
        <f>SUM(D188:D189)</f>
        <v>0</v>
      </c>
      <c r="E190" s="656">
        <f>SUM(E188:E189)</f>
        <v>0</v>
      </c>
      <c r="F190" s="657">
        <f>SUM(F188:F189)</f>
        <v>8792</v>
      </c>
    </row>
    <row r="191" spans="1:6" ht="30" customHeight="1">
      <c r="A191" s="683">
        <v>184</v>
      </c>
      <c r="B191" s="851" t="s">
        <v>680</v>
      </c>
      <c r="C191" s="852"/>
      <c r="D191" s="852"/>
      <c r="E191" s="852"/>
      <c r="F191" s="853"/>
    </row>
    <row r="192" spans="1:6" ht="16.5">
      <c r="A192" s="683">
        <v>185</v>
      </c>
      <c r="B192" s="609" t="s">
        <v>94</v>
      </c>
      <c r="C192" s="25">
        <v>18000</v>
      </c>
      <c r="F192" s="645">
        <v>18000</v>
      </c>
    </row>
    <row r="193" spans="1:6" s="662" customFormat="1" ht="18" customHeight="1">
      <c r="A193" s="683">
        <v>186</v>
      </c>
      <c r="B193" s="653" t="s">
        <v>95</v>
      </c>
      <c r="C193" s="660"/>
      <c r="D193" s="660"/>
      <c r="E193" s="660"/>
      <c r="F193" s="661"/>
    </row>
    <row r="194" spans="1:6" s="658" customFormat="1" ht="18" customHeight="1">
      <c r="A194" s="683">
        <v>187</v>
      </c>
      <c r="B194" s="655" t="s">
        <v>94</v>
      </c>
      <c r="C194" s="656">
        <f>SUM(C192:C193)</f>
        <v>18000</v>
      </c>
      <c r="D194" s="656">
        <f>SUM(D192:D193)</f>
        <v>0</v>
      </c>
      <c r="E194" s="656">
        <f>SUM(E192:E193)</f>
        <v>0</v>
      </c>
      <c r="F194" s="657">
        <f>SUM(F192:F193)</f>
        <v>18000</v>
      </c>
    </row>
    <row r="195" spans="1:6" ht="30" customHeight="1">
      <c r="A195" s="684">
        <v>188</v>
      </c>
      <c r="B195" s="851" t="s">
        <v>681</v>
      </c>
      <c r="C195" s="852"/>
      <c r="D195" s="852"/>
      <c r="E195" s="852"/>
      <c r="F195" s="853"/>
    </row>
    <row r="196" spans="1:6" s="663" customFormat="1" ht="17.25">
      <c r="A196" s="683">
        <v>189</v>
      </c>
      <c r="B196" s="609" t="s">
        <v>94</v>
      </c>
      <c r="C196" s="25">
        <v>80</v>
      </c>
      <c r="D196" s="25"/>
      <c r="E196" s="25"/>
      <c r="F196" s="645">
        <v>80</v>
      </c>
    </row>
    <row r="197" spans="1:6" s="662" customFormat="1" ht="18" customHeight="1">
      <c r="A197" s="683">
        <v>190</v>
      </c>
      <c r="B197" s="653" t="s">
        <v>95</v>
      </c>
      <c r="C197" s="660"/>
      <c r="D197" s="660"/>
      <c r="E197" s="660"/>
      <c r="F197" s="661"/>
    </row>
    <row r="198" spans="1:6" s="658" customFormat="1" ht="18" customHeight="1">
      <c r="A198" s="683">
        <v>191</v>
      </c>
      <c r="B198" s="655" t="s">
        <v>94</v>
      </c>
      <c r="C198" s="656">
        <f>SUM(C196:C197)</f>
        <v>80</v>
      </c>
      <c r="D198" s="656">
        <f>SUM(D196:D197)</f>
        <v>0</v>
      </c>
      <c r="E198" s="656">
        <f>SUM(E196:E197)</f>
        <v>0</v>
      </c>
      <c r="F198" s="657">
        <f>SUM(F196:F197)</f>
        <v>80</v>
      </c>
    </row>
    <row r="199" spans="1:6" ht="24.75" customHeight="1">
      <c r="A199" s="683">
        <v>192</v>
      </c>
      <c r="B199" s="851" t="s">
        <v>392</v>
      </c>
      <c r="C199" s="852"/>
      <c r="D199" s="852"/>
      <c r="E199" s="852"/>
      <c r="F199" s="853"/>
    </row>
    <row r="200" spans="1:6" ht="16.5">
      <c r="A200" s="683">
        <v>193</v>
      </c>
      <c r="B200" s="609" t="s">
        <v>94</v>
      </c>
      <c r="C200" s="25">
        <v>33953</v>
      </c>
      <c r="F200" s="645">
        <v>33953</v>
      </c>
    </row>
    <row r="201" spans="1:6" s="662" customFormat="1" ht="18" customHeight="1">
      <c r="A201" s="683">
        <v>194</v>
      </c>
      <c r="B201" s="653" t="s">
        <v>95</v>
      </c>
      <c r="C201" s="660"/>
      <c r="D201" s="660"/>
      <c r="E201" s="660"/>
      <c r="F201" s="661"/>
    </row>
    <row r="202" spans="1:6" s="658" customFormat="1" ht="18" customHeight="1">
      <c r="A202" s="683">
        <v>195</v>
      </c>
      <c r="B202" s="655" t="s">
        <v>94</v>
      </c>
      <c r="C202" s="656">
        <f>SUM(C200:C201)</f>
        <v>33953</v>
      </c>
      <c r="D202" s="656">
        <f>SUM(D200:D201)</f>
        <v>0</v>
      </c>
      <c r="E202" s="656">
        <f>SUM(E200:E201)</f>
        <v>0</v>
      </c>
      <c r="F202" s="657">
        <f>SUM(F200:F201)</f>
        <v>33953</v>
      </c>
    </row>
    <row r="203" spans="1:6" ht="24.75" customHeight="1">
      <c r="A203" s="683">
        <v>196</v>
      </c>
      <c r="B203" s="851" t="s">
        <v>749</v>
      </c>
      <c r="C203" s="852"/>
      <c r="D203" s="852"/>
      <c r="E203" s="852"/>
      <c r="F203" s="853"/>
    </row>
    <row r="204" spans="1:6" ht="16.5">
      <c r="A204" s="683">
        <v>197</v>
      </c>
      <c r="B204" s="609" t="s">
        <v>94</v>
      </c>
      <c r="C204" s="25">
        <v>507142</v>
      </c>
      <c r="F204" s="645">
        <v>507142</v>
      </c>
    </row>
    <row r="205" spans="1:6" s="662" customFormat="1" ht="18" customHeight="1">
      <c r="A205" s="683">
        <v>198</v>
      </c>
      <c r="B205" s="653" t="s">
        <v>95</v>
      </c>
      <c r="C205" s="660"/>
      <c r="D205" s="660"/>
      <c r="E205" s="660"/>
      <c r="F205" s="661"/>
    </row>
    <row r="206" spans="1:6" s="658" customFormat="1" ht="18" customHeight="1">
      <c r="A206" s="683">
        <v>199</v>
      </c>
      <c r="B206" s="655" t="s">
        <v>94</v>
      </c>
      <c r="C206" s="656">
        <f>SUM(C204:C205)</f>
        <v>507142</v>
      </c>
      <c r="D206" s="656">
        <f>SUM(D204:D205)</f>
        <v>0</v>
      </c>
      <c r="E206" s="656">
        <f>SUM(E204:E205)</f>
        <v>0</v>
      </c>
      <c r="F206" s="657">
        <f>SUM(F204:F205)</f>
        <v>507142</v>
      </c>
    </row>
    <row r="207" spans="1:6" ht="24.75" customHeight="1">
      <c r="A207" s="683">
        <v>200</v>
      </c>
      <c r="B207" s="851" t="s">
        <v>620</v>
      </c>
      <c r="C207" s="852"/>
      <c r="D207" s="852"/>
      <c r="E207" s="852"/>
      <c r="F207" s="853"/>
    </row>
    <row r="208" spans="1:6" ht="16.5">
      <c r="A208" s="683">
        <v>201</v>
      </c>
      <c r="B208" s="609" t="s">
        <v>94</v>
      </c>
      <c r="E208" s="25">
        <v>700</v>
      </c>
      <c r="F208" s="645">
        <v>700</v>
      </c>
    </row>
    <row r="209" spans="1:6" s="662" customFormat="1" ht="18" customHeight="1">
      <c r="A209" s="683">
        <v>202</v>
      </c>
      <c r="B209" s="653" t="s">
        <v>95</v>
      </c>
      <c r="C209" s="660"/>
      <c r="D209" s="660"/>
      <c r="E209" s="660"/>
      <c r="F209" s="661"/>
    </row>
    <row r="210" spans="1:6" s="658" customFormat="1" ht="18" customHeight="1">
      <c r="A210" s="683">
        <v>203</v>
      </c>
      <c r="B210" s="655" t="s">
        <v>94</v>
      </c>
      <c r="C210" s="656">
        <f>SUM(C208:C209)</f>
        <v>0</v>
      </c>
      <c r="D210" s="656">
        <f>SUM(D208:D209)</f>
        <v>0</v>
      </c>
      <c r="E210" s="656">
        <f>SUM(E208:E209)</f>
        <v>700</v>
      </c>
      <c r="F210" s="657">
        <f>SUM(F208:F209)</f>
        <v>700</v>
      </c>
    </row>
    <row r="211" spans="1:6" ht="24.75" customHeight="1">
      <c r="A211" s="683">
        <v>204</v>
      </c>
      <c r="B211" s="851" t="s">
        <v>682</v>
      </c>
      <c r="C211" s="852"/>
      <c r="D211" s="852"/>
      <c r="E211" s="852"/>
      <c r="F211" s="853"/>
    </row>
    <row r="212" spans="1:6" ht="16.5">
      <c r="A212" s="683">
        <v>205</v>
      </c>
      <c r="B212" s="609" t="s">
        <v>94</v>
      </c>
      <c r="C212" s="25">
        <v>69</v>
      </c>
      <c r="F212" s="645">
        <v>69</v>
      </c>
    </row>
    <row r="213" spans="1:6" s="662" customFormat="1" ht="18" customHeight="1">
      <c r="A213" s="683">
        <v>206</v>
      </c>
      <c r="B213" s="653" t="s">
        <v>95</v>
      </c>
      <c r="C213" s="660"/>
      <c r="D213" s="660"/>
      <c r="E213" s="660"/>
      <c r="F213" s="661"/>
    </row>
    <row r="214" spans="1:6" s="658" customFormat="1" ht="18" customHeight="1">
      <c r="A214" s="683">
        <v>207</v>
      </c>
      <c r="B214" s="655" t="s">
        <v>94</v>
      </c>
      <c r="C214" s="656">
        <f>SUM(C212:C213)</f>
        <v>69</v>
      </c>
      <c r="D214" s="656">
        <f>SUM(D212:D213)</f>
        <v>0</v>
      </c>
      <c r="E214" s="656">
        <f>SUM(E212:E213)</f>
        <v>0</v>
      </c>
      <c r="F214" s="657">
        <f>SUM(F212:F213)</f>
        <v>69</v>
      </c>
    </row>
    <row r="215" spans="1:6" ht="24.75" customHeight="1">
      <c r="A215" s="683">
        <v>208</v>
      </c>
      <c r="B215" s="851" t="s">
        <v>683</v>
      </c>
      <c r="C215" s="852"/>
      <c r="D215" s="852"/>
      <c r="E215" s="852"/>
      <c r="F215" s="853"/>
    </row>
    <row r="216" spans="1:6" ht="16.5">
      <c r="A216" s="683">
        <v>209</v>
      </c>
      <c r="B216" s="609" t="s">
        <v>94</v>
      </c>
      <c r="C216" s="25">
        <v>626</v>
      </c>
      <c r="F216" s="645">
        <v>626</v>
      </c>
    </row>
    <row r="217" spans="1:6" s="662" customFormat="1" ht="18" customHeight="1">
      <c r="A217" s="683">
        <v>210</v>
      </c>
      <c r="B217" s="653" t="s">
        <v>95</v>
      </c>
      <c r="C217" s="660"/>
      <c r="D217" s="660"/>
      <c r="E217" s="660"/>
      <c r="F217" s="661"/>
    </row>
    <row r="218" spans="1:6" s="658" customFormat="1" ht="18" customHeight="1">
      <c r="A218" s="683">
        <v>211</v>
      </c>
      <c r="B218" s="655" t="s">
        <v>94</v>
      </c>
      <c r="C218" s="656">
        <f>SUM(C216:C217)</f>
        <v>626</v>
      </c>
      <c r="D218" s="656">
        <f>SUM(D216:D217)</f>
        <v>0</v>
      </c>
      <c r="E218" s="656">
        <f>SUM(E216:E217)</f>
        <v>0</v>
      </c>
      <c r="F218" s="657">
        <f>SUM(F216:F217)</f>
        <v>626</v>
      </c>
    </row>
    <row r="219" spans="1:6" ht="24.75" customHeight="1">
      <c r="A219" s="683">
        <v>212</v>
      </c>
      <c r="B219" s="851" t="s">
        <v>684</v>
      </c>
      <c r="C219" s="852"/>
      <c r="D219" s="852"/>
      <c r="E219" s="852"/>
      <c r="F219" s="853"/>
    </row>
    <row r="220" spans="1:6" ht="16.5">
      <c r="A220" s="683">
        <v>213</v>
      </c>
      <c r="B220" s="609" t="s">
        <v>94</v>
      </c>
      <c r="C220" s="25">
        <v>250</v>
      </c>
      <c r="F220" s="645">
        <v>250</v>
      </c>
    </row>
    <row r="221" spans="1:6" s="662" customFormat="1" ht="18" customHeight="1">
      <c r="A221" s="683">
        <v>214</v>
      </c>
      <c r="B221" s="653" t="s">
        <v>95</v>
      </c>
      <c r="C221" s="660"/>
      <c r="D221" s="660"/>
      <c r="E221" s="660"/>
      <c r="F221" s="661"/>
    </row>
    <row r="222" spans="1:6" s="658" customFormat="1" ht="18" customHeight="1">
      <c r="A222" s="683">
        <v>215</v>
      </c>
      <c r="B222" s="655" t="s">
        <v>94</v>
      </c>
      <c r="C222" s="656">
        <f>SUM(C220:C221)</f>
        <v>250</v>
      </c>
      <c r="D222" s="656">
        <f>SUM(D220:D221)</f>
        <v>0</v>
      </c>
      <c r="E222" s="656">
        <f>SUM(E220:E221)</f>
        <v>0</v>
      </c>
      <c r="F222" s="657">
        <f>SUM(F220:F221)</f>
        <v>250</v>
      </c>
    </row>
    <row r="223" spans="1:6" ht="24.75" customHeight="1">
      <c r="A223" s="683">
        <v>216</v>
      </c>
      <c r="B223" s="851" t="s">
        <v>398</v>
      </c>
      <c r="C223" s="852"/>
      <c r="D223" s="852"/>
      <c r="E223" s="852"/>
      <c r="F223" s="853"/>
    </row>
    <row r="224" spans="1:6" ht="16.5">
      <c r="A224" s="683">
        <v>217</v>
      </c>
      <c r="B224" s="609" t="s">
        <v>94</v>
      </c>
      <c r="C224" s="25">
        <v>165</v>
      </c>
      <c r="F224" s="645">
        <v>165</v>
      </c>
    </row>
    <row r="225" spans="1:6" s="662" customFormat="1" ht="18" customHeight="1">
      <c r="A225" s="683">
        <v>218</v>
      </c>
      <c r="B225" s="653" t="s">
        <v>95</v>
      </c>
      <c r="C225" s="660"/>
      <c r="D225" s="660"/>
      <c r="E225" s="660"/>
      <c r="F225" s="661"/>
    </row>
    <row r="226" spans="1:6" s="658" customFormat="1" ht="18" customHeight="1">
      <c r="A226" s="683">
        <v>219</v>
      </c>
      <c r="B226" s="655" t="s">
        <v>94</v>
      </c>
      <c r="C226" s="656">
        <f>SUM(C224:C225)</f>
        <v>165</v>
      </c>
      <c r="D226" s="656">
        <f>SUM(D224:D225)</f>
        <v>0</v>
      </c>
      <c r="E226" s="656">
        <f>SUM(E224:E225)</f>
        <v>0</v>
      </c>
      <c r="F226" s="657">
        <f>SUM(F224:F225)</f>
        <v>165</v>
      </c>
    </row>
    <row r="227" spans="1:6" ht="24.75" customHeight="1">
      <c r="A227" s="683">
        <v>220</v>
      </c>
      <c r="B227" s="851" t="s">
        <v>685</v>
      </c>
      <c r="C227" s="852"/>
      <c r="D227" s="852"/>
      <c r="E227" s="852"/>
      <c r="F227" s="853"/>
    </row>
    <row r="228" spans="1:6" ht="16.5">
      <c r="A228" s="683">
        <v>221</v>
      </c>
      <c r="B228" s="609" t="s">
        <v>94</v>
      </c>
      <c r="C228" s="25">
        <v>74</v>
      </c>
      <c r="F228" s="645">
        <v>74</v>
      </c>
    </row>
    <row r="229" spans="1:6" s="662" customFormat="1" ht="18" customHeight="1">
      <c r="A229" s="683">
        <v>222</v>
      </c>
      <c r="B229" s="653" t="s">
        <v>95</v>
      </c>
      <c r="C229" s="660"/>
      <c r="D229" s="660"/>
      <c r="E229" s="660"/>
      <c r="F229" s="661"/>
    </row>
    <row r="230" spans="1:6" s="658" customFormat="1" ht="18" customHeight="1">
      <c r="A230" s="683">
        <v>223</v>
      </c>
      <c r="B230" s="655" t="s">
        <v>94</v>
      </c>
      <c r="C230" s="656">
        <f>SUM(C228:C229)</f>
        <v>74</v>
      </c>
      <c r="D230" s="656">
        <f>SUM(D228:D229)</f>
        <v>0</v>
      </c>
      <c r="E230" s="656">
        <f>SUM(E228:E229)</f>
        <v>0</v>
      </c>
      <c r="F230" s="657">
        <f>SUM(F228:F229)</f>
        <v>74</v>
      </c>
    </row>
    <row r="231" spans="1:6" ht="24.75" customHeight="1">
      <c r="A231" s="683">
        <v>224</v>
      </c>
      <c r="B231" s="851" t="s">
        <v>686</v>
      </c>
      <c r="C231" s="852"/>
      <c r="D231" s="852"/>
      <c r="E231" s="852"/>
      <c r="F231" s="853"/>
    </row>
    <row r="232" spans="1:6" ht="16.5">
      <c r="A232" s="683">
        <v>225</v>
      </c>
      <c r="B232" s="609" t="s">
        <v>94</v>
      </c>
      <c r="C232" s="25">
        <v>40000</v>
      </c>
      <c r="F232" s="645">
        <v>40000</v>
      </c>
    </row>
    <row r="233" spans="1:6" s="662" customFormat="1" ht="18" customHeight="1">
      <c r="A233" s="683">
        <v>226</v>
      </c>
      <c r="B233" s="653" t="s">
        <v>95</v>
      </c>
      <c r="C233" s="660"/>
      <c r="D233" s="660"/>
      <c r="E233" s="660"/>
      <c r="F233" s="661"/>
    </row>
    <row r="234" spans="1:6" s="658" customFormat="1" ht="18" customHeight="1">
      <c r="A234" s="683">
        <v>227</v>
      </c>
      <c r="B234" s="655" t="s">
        <v>94</v>
      </c>
      <c r="C234" s="656">
        <f>SUM(C232:C233)</f>
        <v>40000</v>
      </c>
      <c r="D234" s="656">
        <f>SUM(D232:D233)</f>
        <v>0</v>
      </c>
      <c r="E234" s="656">
        <f>SUM(E232:E233)</f>
        <v>0</v>
      </c>
      <c r="F234" s="657">
        <f>SUM(F232:F233)</f>
        <v>40000</v>
      </c>
    </row>
    <row r="235" spans="1:6" ht="39.75" customHeight="1">
      <c r="A235" s="684">
        <v>228</v>
      </c>
      <c r="B235" s="851" t="s">
        <v>727</v>
      </c>
      <c r="C235" s="852"/>
      <c r="D235" s="852"/>
      <c r="E235" s="852"/>
      <c r="F235" s="853"/>
    </row>
    <row r="236" spans="1:6" ht="16.5">
      <c r="A236" s="683">
        <v>229</v>
      </c>
      <c r="B236" s="609" t="s">
        <v>94</v>
      </c>
      <c r="C236" s="25">
        <v>3590</v>
      </c>
      <c r="F236" s="645">
        <v>3590</v>
      </c>
    </row>
    <row r="237" spans="1:6" s="662" customFormat="1" ht="18" customHeight="1">
      <c r="A237" s="683">
        <v>230</v>
      </c>
      <c r="B237" s="653" t="s">
        <v>95</v>
      </c>
      <c r="C237" s="660"/>
      <c r="D237" s="660"/>
      <c r="E237" s="660"/>
      <c r="F237" s="661"/>
    </row>
    <row r="238" spans="1:6" s="658" customFormat="1" ht="18" customHeight="1">
      <c r="A238" s="683">
        <v>231</v>
      </c>
      <c r="B238" s="655" t="s">
        <v>94</v>
      </c>
      <c r="C238" s="656">
        <f>SUM(C236:C237)</f>
        <v>3590</v>
      </c>
      <c r="D238" s="656">
        <f>SUM(D236:D237)</f>
        <v>0</v>
      </c>
      <c r="E238" s="656">
        <f>SUM(E236:E237)</f>
        <v>0</v>
      </c>
      <c r="F238" s="657">
        <f>SUM(F236:F237)</f>
        <v>3590</v>
      </c>
    </row>
    <row r="239" spans="1:6" ht="28.5" customHeight="1">
      <c r="A239" s="683">
        <v>232</v>
      </c>
      <c r="B239" s="851" t="s">
        <v>728</v>
      </c>
      <c r="C239" s="852"/>
      <c r="D239" s="852"/>
      <c r="E239" s="852"/>
      <c r="F239" s="853"/>
    </row>
    <row r="240" spans="1:6" ht="16.5">
      <c r="A240" s="683">
        <v>233</v>
      </c>
      <c r="B240" s="609" t="s">
        <v>94</v>
      </c>
      <c r="C240" s="25">
        <v>388</v>
      </c>
      <c r="F240" s="645">
        <v>388</v>
      </c>
    </row>
    <row r="241" spans="1:6" s="662" customFormat="1" ht="18" customHeight="1">
      <c r="A241" s="683">
        <v>234</v>
      </c>
      <c r="B241" s="653" t="s">
        <v>95</v>
      </c>
      <c r="C241" s="660"/>
      <c r="D241" s="660"/>
      <c r="E241" s="660"/>
      <c r="F241" s="661"/>
    </row>
    <row r="242" spans="1:6" s="658" customFormat="1" ht="18" customHeight="1">
      <c r="A242" s="683">
        <v>235</v>
      </c>
      <c r="B242" s="655" t="s">
        <v>94</v>
      </c>
      <c r="C242" s="656">
        <f>SUM(C240:C241)</f>
        <v>388</v>
      </c>
      <c r="D242" s="656">
        <f>SUM(D240:D241)</f>
        <v>0</v>
      </c>
      <c r="E242" s="656">
        <f>SUM(E240:E241)</f>
        <v>0</v>
      </c>
      <c r="F242" s="657">
        <f>SUM(F240:F241)</f>
        <v>388</v>
      </c>
    </row>
    <row r="243" spans="1:6" ht="28.5" customHeight="1">
      <c r="A243" s="683">
        <v>236</v>
      </c>
      <c r="B243" s="851" t="s">
        <v>393</v>
      </c>
      <c r="C243" s="852"/>
      <c r="D243" s="852"/>
      <c r="E243" s="852"/>
      <c r="F243" s="853"/>
    </row>
    <row r="244" spans="1:6" ht="16.5">
      <c r="A244" s="683">
        <v>237</v>
      </c>
      <c r="B244" s="609" t="s">
        <v>94</v>
      </c>
      <c r="C244" s="25">
        <v>6000</v>
      </c>
      <c r="F244" s="645">
        <v>6000</v>
      </c>
    </row>
    <row r="245" spans="1:6" s="662" customFormat="1" ht="18" customHeight="1">
      <c r="A245" s="683">
        <v>238</v>
      </c>
      <c r="B245" s="653" t="s">
        <v>95</v>
      </c>
      <c r="C245" s="660"/>
      <c r="D245" s="660"/>
      <c r="E245" s="660"/>
      <c r="F245" s="661"/>
    </row>
    <row r="246" spans="1:6" s="658" customFormat="1" ht="18" customHeight="1">
      <c r="A246" s="683">
        <v>239</v>
      </c>
      <c r="B246" s="655" t="s">
        <v>94</v>
      </c>
      <c r="C246" s="656">
        <f>SUM(C244:C245)</f>
        <v>6000</v>
      </c>
      <c r="D246" s="656">
        <f>SUM(D244:D245)</f>
        <v>0</v>
      </c>
      <c r="E246" s="656">
        <f>SUM(E244:E245)</f>
        <v>0</v>
      </c>
      <c r="F246" s="657">
        <f>SUM(F244:F245)</f>
        <v>6000</v>
      </c>
    </row>
    <row r="247" spans="1:6" ht="28.5" customHeight="1">
      <c r="A247" s="683">
        <v>240</v>
      </c>
      <c r="B247" s="851" t="s">
        <v>729</v>
      </c>
      <c r="C247" s="852"/>
      <c r="D247" s="852"/>
      <c r="E247" s="852"/>
      <c r="F247" s="853"/>
    </row>
    <row r="248" spans="1:6" ht="16.5">
      <c r="A248" s="683">
        <v>241</v>
      </c>
      <c r="B248" s="609" t="s">
        <v>94</v>
      </c>
      <c r="C248" s="25">
        <v>973</v>
      </c>
      <c r="F248" s="645">
        <v>973</v>
      </c>
    </row>
    <row r="249" spans="1:6" s="662" customFormat="1" ht="18" customHeight="1">
      <c r="A249" s="683">
        <v>242</v>
      </c>
      <c r="B249" s="653" t="s">
        <v>95</v>
      </c>
      <c r="C249" s="660"/>
      <c r="D249" s="660"/>
      <c r="E249" s="660"/>
      <c r="F249" s="661"/>
    </row>
    <row r="250" spans="1:6" s="658" customFormat="1" ht="18" customHeight="1">
      <c r="A250" s="683">
        <v>243</v>
      </c>
      <c r="B250" s="655" t="s">
        <v>94</v>
      </c>
      <c r="C250" s="656">
        <f>SUM(C248:C249)</f>
        <v>973</v>
      </c>
      <c r="D250" s="656">
        <f>SUM(D248:D249)</f>
        <v>0</v>
      </c>
      <c r="E250" s="656">
        <f>SUM(E248:E249)</f>
        <v>0</v>
      </c>
      <c r="F250" s="657">
        <f>SUM(F248:F249)</f>
        <v>973</v>
      </c>
    </row>
    <row r="251" spans="1:6" ht="28.5" customHeight="1">
      <c r="A251" s="683">
        <v>244</v>
      </c>
      <c r="B251" s="851" t="s">
        <v>564</v>
      </c>
      <c r="C251" s="852"/>
      <c r="D251" s="852"/>
      <c r="E251" s="852"/>
      <c r="F251" s="853"/>
    </row>
    <row r="252" spans="1:6" ht="16.5">
      <c r="A252" s="683">
        <v>245</v>
      </c>
      <c r="B252" s="609" t="s">
        <v>94</v>
      </c>
      <c r="E252" s="25">
        <v>178</v>
      </c>
      <c r="F252" s="645">
        <v>178</v>
      </c>
    </row>
    <row r="253" spans="1:6" s="662" customFormat="1" ht="18" customHeight="1">
      <c r="A253" s="683">
        <v>246</v>
      </c>
      <c r="B253" s="653" t="s">
        <v>565</v>
      </c>
      <c r="C253" s="660"/>
      <c r="D253" s="660"/>
      <c r="E253" s="660">
        <v>201</v>
      </c>
      <c r="F253" s="661">
        <v>201</v>
      </c>
    </row>
    <row r="254" spans="1:6" s="658" customFormat="1" ht="18" customHeight="1">
      <c r="A254" s="683">
        <v>247</v>
      </c>
      <c r="B254" s="655" t="s">
        <v>94</v>
      </c>
      <c r="C254" s="656">
        <f>SUM(C252:C253)</f>
        <v>0</v>
      </c>
      <c r="D254" s="656">
        <f>SUM(D252:D253)</f>
        <v>0</v>
      </c>
      <c r="E254" s="656">
        <f>SUM(E252:E253)</f>
        <v>379</v>
      </c>
      <c r="F254" s="657">
        <f>SUM(F252:F253)</f>
        <v>379</v>
      </c>
    </row>
    <row r="255" spans="1:6" ht="28.5" customHeight="1">
      <c r="A255" s="683">
        <v>248</v>
      </c>
      <c r="B255" s="851" t="s">
        <v>389</v>
      </c>
      <c r="C255" s="852"/>
      <c r="D255" s="852"/>
      <c r="E255" s="852"/>
      <c r="F255" s="853"/>
    </row>
    <row r="256" spans="1:6" ht="16.5">
      <c r="A256" s="683">
        <v>249</v>
      </c>
      <c r="B256" s="609" t="s">
        <v>94</v>
      </c>
      <c r="C256" s="25">
        <v>1737</v>
      </c>
      <c r="F256" s="645">
        <v>1737</v>
      </c>
    </row>
    <row r="257" spans="1:6" s="662" customFormat="1" ht="18" customHeight="1">
      <c r="A257" s="683">
        <v>250</v>
      </c>
      <c r="B257" s="653" t="s">
        <v>95</v>
      </c>
      <c r="C257" s="660"/>
      <c r="D257" s="660"/>
      <c r="E257" s="660"/>
      <c r="F257" s="661"/>
    </row>
    <row r="258" spans="1:6" s="658" customFormat="1" ht="18" customHeight="1">
      <c r="A258" s="683">
        <v>251</v>
      </c>
      <c r="B258" s="655" t="s">
        <v>94</v>
      </c>
      <c r="C258" s="656">
        <f>SUM(C256:C257)</f>
        <v>1737</v>
      </c>
      <c r="D258" s="656">
        <f>SUM(D256:D257)</f>
        <v>0</v>
      </c>
      <c r="E258" s="656">
        <f>SUM(E256:E257)</f>
        <v>0</v>
      </c>
      <c r="F258" s="657">
        <f>SUM(F256:F257)</f>
        <v>1737</v>
      </c>
    </row>
    <row r="259" spans="1:6" ht="28.5" customHeight="1">
      <c r="A259" s="683">
        <v>252</v>
      </c>
      <c r="B259" s="851" t="s">
        <v>391</v>
      </c>
      <c r="C259" s="852"/>
      <c r="D259" s="852"/>
      <c r="E259" s="852"/>
      <c r="F259" s="853"/>
    </row>
    <row r="260" spans="1:6" ht="16.5">
      <c r="A260" s="683">
        <v>253</v>
      </c>
      <c r="B260" s="609" t="s">
        <v>94</v>
      </c>
      <c r="C260" s="25">
        <v>5000</v>
      </c>
      <c r="F260" s="645">
        <v>5000</v>
      </c>
    </row>
    <row r="261" spans="1:6" s="662" customFormat="1" ht="18" customHeight="1">
      <c r="A261" s="683">
        <v>254</v>
      </c>
      <c r="B261" s="653" t="s">
        <v>95</v>
      </c>
      <c r="C261" s="660"/>
      <c r="D261" s="660"/>
      <c r="E261" s="660"/>
      <c r="F261" s="661"/>
    </row>
    <row r="262" spans="1:6" s="658" customFormat="1" ht="18" customHeight="1">
      <c r="A262" s="683">
        <v>255</v>
      </c>
      <c r="B262" s="655" t="s">
        <v>94</v>
      </c>
      <c r="C262" s="656">
        <f>SUM(C260:C261)</f>
        <v>5000</v>
      </c>
      <c r="D262" s="656">
        <f>SUM(D260:D261)</f>
        <v>0</v>
      </c>
      <c r="E262" s="656">
        <f>SUM(E260:E261)</f>
        <v>0</v>
      </c>
      <c r="F262" s="657">
        <f>SUM(F260:F261)</f>
        <v>5000</v>
      </c>
    </row>
    <row r="263" spans="1:6" ht="42" customHeight="1">
      <c r="A263" s="684">
        <v>256</v>
      </c>
      <c r="B263" s="851" t="s">
        <v>730</v>
      </c>
      <c r="C263" s="852"/>
      <c r="D263" s="852"/>
      <c r="E263" s="852"/>
      <c r="F263" s="853"/>
    </row>
    <row r="264" spans="1:6" ht="16.5">
      <c r="A264" s="683">
        <v>257</v>
      </c>
      <c r="B264" s="609" t="s">
        <v>94</v>
      </c>
      <c r="C264" s="25">
        <v>5000</v>
      </c>
      <c r="F264" s="645">
        <v>5000</v>
      </c>
    </row>
    <row r="265" spans="1:6" s="662" customFormat="1" ht="18" customHeight="1">
      <c r="A265" s="683">
        <v>258</v>
      </c>
      <c r="B265" s="653" t="s">
        <v>95</v>
      </c>
      <c r="C265" s="660"/>
      <c r="D265" s="660"/>
      <c r="E265" s="660"/>
      <c r="F265" s="661"/>
    </row>
    <row r="266" spans="1:6" s="658" customFormat="1" ht="18" customHeight="1">
      <c r="A266" s="683">
        <v>259</v>
      </c>
      <c r="B266" s="655" t="s">
        <v>94</v>
      </c>
      <c r="C266" s="656">
        <f>SUM(C264:C265)</f>
        <v>5000</v>
      </c>
      <c r="D266" s="656">
        <f>SUM(D264:D265)</f>
        <v>0</v>
      </c>
      <c r="E266" s="656">
        <f>SUM(E264:E265)</f>
        <v>0</v>
      </c>
      <c r="F266" s="657">
        <f>SUM(F264:F265)</f>
        <v>5000</v>
      </c>
    </row>
    <row r="267" spans="1:6" ht="42" customHeight="1">
      <c r="A267" s="684">
        <v>260</v>
      </c>
      <c r="B267" s="851" t="s">
        <v>731</v>
      </c>
      <c r="C267" s="852"/>
      <c r="D267" s="852"/>
      <c r="E267" s="852"/>
      <c r="F267" s="853"/>
    </row>
    <row r="268" spans="1:6" ht="16.5">
      <c r="A268" s="683">
        <v>261</v>
      </c>
      <c r="B268" s="609" t="s">
        <v>94</v>
      </c>
      <c r="C268" s="25">
        <v>1500</v>
      </c>
      <c r="F268" s="645">
        <v>1500</v>
      </c>
    </row>
    <row r="269" spans="1:6" s="662" customFormat="1" ht="18" customHeight="1">
      <c r="A269" s="683">
        <v>262</v>
      </c>
      <c r="B269" s="653" t="s">
        <v>95</v>
      </c>
      <c r="C269" s="660"/>
      <c r="D269" s="660"/>
      <c r="E269" s="660"/>
      <c r="F269" s="661"/>
    </row>
    <row r="270" spans="1:6" s="658" customFormat="1" ht="18" customHeight="1">
      <c r="A270" s="683">
        <v>263</v>
      </c>
      <c r="B270" s="655" t="s">
        <v>94</v>
      </c>
      <c r="C270" s="656">
        <f>SUM(C268:C269)</f>
        <v>1500</v>
      </c>
      <c r="D270" s="656">
        <f>SUM(D268:D269)</f>
        <v>0</v>
      </c>
      <c r="E270" s="656">
        <f>SUM(E268:E269)</f>
        <v>0</v>
      </c>
      <c r="F270" s="657">
        <f>SUM(F268:F269)</f>
        <v>1500</v>
      </c>
    </row>
    <row r="271" spans="1:6" ht="36" customHeight="1">
      <c r="A271" s="683">
        <v>264</v>
      </c>
      <c r="B271" s="851" t="s">
        <v>732</v>
      </c>
      <c r="C271" s="852"/>
      <c r="D271" s="852"/>
      <c r="E271" s="852"/>
      <c r="F271" s="853"/>
    </row>
    <row r="272" spans="1:6" ht="16.5">
      <c r="A272" s="683">
        <v>265</v>
      </c>
      <c r="B272" s="609" t="s">
        <v>94</v>
      </c>
      <c r="C272" s="25">
        <v>1500</v>
      </c>
      <c r="F272" s="645">
        <v>1500</v>
      </c>
    </row>
    <row r="273" spans="1:6" s="662" customFormat="1" ht="18" customHeight="1">
      <c r="A273" s="683">
        <v>266</v>
      </c>
      <c r="B273" s="653" t="s">
        <v>95</v>
      </c>
      <c r="C273" s="660"/>
      <c r="D273" s="660"/>
      <c r="E273" s="660"/>
      <c r="F273" s="661"/>
    </row>
    <row r="274" spans="1:6" s="658" customFormat="1" ht="18" customHeight="1">
      <c r="A274" s="683">
        <v>267</v>
      </c>
      <c r="B274" s="655" t="s">
        <v>94</v>
      </c>
      <c r="C274" s="656">
        <f>SUM(C272:C273)</f>
        <v>1500</v>
      </c>
      <c r="D274" s="656">
        <f>SUM(D272:D273)</f>
        <v>0</v>
      </c>
      <c r="E274" s="656">
        <f>SUM(E272:E273)</f>
        <v>0</v>
      </c>
      <c r="F274" s="657">
        <f>SUM(F272:F273)</f>
        <v>1500</v>
      </c>
    </row>
    <row r="275" spans="1:6" ht="27.75" customHeight="1">
      <c r="A275" s="683">
        <v>268</v>
      </c>
      <c r="B275" s="851" t="s">
        <v>733</v>
      </c>
      <c r="C275" s="852"/>
      <c r="D275" s="852"/>
      <c r="E275" s="852"/>
      <c r="F275" s="853"/>
    </row>
    <row r="276" spans="1:6" ht="16.5">
      <c r="A276" s="683">
        <v>269</v>
      </c>
      <c r="B276" s="609" t="s">
        <v>94</v>
      </c>
      <c r="C276" s="25">
        <v>5162</v>
      </c>
      <c r="F276" s="645">
        <v>5162</v>
      </c>
    </row>
    <row r="277" spans="1:6" s="662" customFormat="1" ht="18" customHeight="1">
      <c r="A277" s="683">
        <v>270</v>
      </c>
      <c r="B277" s="653" t="s">
        <v>95</v>
      </c>
      <c r="C277" s="660"/>
      <c r="D277" s="660"/>
      <c r="E277" s="660"/>
      <c r="F277" s="661"/>
    </row>
    <row r="278" spans="1:6" s="658" customFormat="1" ht="18" customHeight="1">
      <c r="A278" s="683">
        <v>271</v>
      </c>
      <c r="B278" s="655" t="s">
        <v>94</v>
      </c>
      <c r="C278" s="656">
        <f>SUM(C276:C277)</f>
        <v>5162</v>
      </c>
      <c r="D278" s="656">
        <f>SUM(D276:D277)</f>
        <v>0</v>
      </c>
      <c r="E278" s="656">
        <f>SUM(E276:E277)</f>
        <v>0</v>
      </c>
      <c r="F278" s="657">
        <f>SUM(F276:F277)</f>
        <v>5162</v>
      </c>
    </row>
    <row r="279" spans="1:6" ht="27.75" customHeight="1">
      <c r="A279" s="683">
        <v>272</v>
      </c>
      <c r="B279" s="851" t="s">
        <v>734</v>
      </c>
      <c r="C279" s="852"/>
      <c r="D279" s="852"/>
      <c r="E279" s="852"/>
      <c r="F279" s="853"/>
    </row>
    <row r="280" spans="1:6" ht="16.5">
      <c r="A280" s="683">
        <v>273</v>
      </c>
      <c r="B280" s="609" t="s">
        <v>94</v>
      </c>
      <c r="C280" s="25">
        <v>1736</v>
      </c>
      <c r="F280" s="645">
        <v>1736</v>
      </c>
    </row>
    <row r="281" spans="1:6" s="662" customFormat="1" ht="18" customHeight="1">
      <c r="A281" s="683">
        <v>274</v>
      </c>
      <c r="B281" s="653" t="s">
        <v>95</v>
      </c>
      <c r="C281" s="660"/>
      <c r="D281" s="660"/>
      <c r="E281" s="660"/>
      <c r="F281" s="661"/>
    </row>
    <row r="282" spans="1:6" s="658" customFormat="1" ht="18" customHeight="1">
      <c r="A282" s="683">
        <v>275</v>
      </c>
      <c r="B282" s="655" t="s">
        <v>94</v>
      </c>
      <c r="C282" s="656">
        <f>SUM(C280:C281)</f>
        <v>1736</v>
      </c>
      <c r="D282" s="656">
        <f>SUM(D280:D281)</f>
        <v>0</v>
      </c>
      <c r="E282" s="656">
        <f>SUM(E280:E281)</f>
        <v>0</v>
      </c>
      <c r="F282" s="657">
        <f>SUM(F280:F281)</f>
        <v>1736</v>
      </c>
    </row>
    <row r="283" spans="1:6" ht="27.75" customHeight="1">
      <c r="A283" s="683">
        <v>276</v>
      </c>
      <c r="B283" s="851" t="s">
        <v>735</v>
      </c>
      <c r="C283" s="852"/>
      <c r="D283" s="852"/>
      <c r="E283" s="852"/>
      <c r="F283" s="853"/>
    </row>
    <row r="284" spans="1:6" ht="16.5">
      <c r="A284" s="683">
        <v>277</v>
      </c>
      <c r="B284" s="609" t="s">
        <v>94</v>
      </c>
      <c r="C284" s="25">
        <v>5000</v>
      </c>
      <c r="F284" s="645">
        <v>5000</v>
      </c>
    </row>
    <row r="285" spans="1:6" s="662" customFormat="1" ht="18" customHeight="1">
      <c r="A285" s="683">
        <v>278</v>
      </c>
      <c r="B285" s="653" t="s">
        <v>95</v>
      </c>
      <c r="C285" s="660"/>
      <c r="D285" s="660"/>
      <c r="E285" s="660"/>
      <c r="F285" s="661"/>
    </row>
    <row r="286" spans="1:6" s="658" customFormat="1" ht="18" customHeight="1">
      <c r="A286" s="683">
        <v>279</v>
      </c>
      <c r="B286" s="655" t="s">
        <v>94</v>
      </c>
      <c r="C286" s="656">
        <f>SUM(C284:C285)</f>
        <v>5000</v>
      </c>
      <c r="D286" s="656">
        <f>SUM(D284:D285)</f>
        <v>0</v>
      </c>
      <c r="E286" s="656">
        <f>SUM(E284:E285)</f>
        <v>0</v>
      </c>
      <c r="F286" s="657">
        <f>SUM(F284:F285)</f>
        <v>5000</v>
      </c>
    </row>
    <row r="287" spans="1:6" ht="27.75" customHeight="1">
      <c r="A287" s="683">
        <v>280</v>
      </c>
      <c r="B287" s="851" t="s">
        <v>736</v>
      </c>
      <c r="C287" s="852"/>
      <c r="D287" s="852"/>
      <c r="E287" s="852"/>
      <c r="F287" s="853"/>
    </row>
    <row r="288" spans="1:6" ht="16.5">
      <c r="A288" s="683">
        <v>281</v>
      </c>
      <c r="B288" s="609" t="s">
        <v>94</v>
      </c>
      <c r="C288" s="25">
        <v>1000</v>
      </c>
      <c r="F288" s="645">
        <v>1000</v>
      </c>
    </row>
    <row r="289" spans="1:6" s="662" customFormat="1" ht="18" customHeight="1">
      <c r="A289" s="683">
        <v>282</v>
      </c>
      <c r="B289" s="653" t="s">
        <v>95</v>
      </c>
      <c r="C289" s="660"/>
      <c r="D289" s="660"/>
      <c r="E289" s="660"/>
      <c r="F289" s="661"/>
    </row>
    <row r="290" spans="1:6" s="658" customFormat="1" ht="18" customHeight="1">
      <c r="A290" s="683">
        <v>283</v>
      </c>
      <c r="B290" s="655" t="s">
        <v>94</v>
      </c>
      <c r="C290" s="656">
        <f>SUM(C288:C289)</f>
        <v>1000</v>
      </c>
      <c r="D290" s="656">
        <f>SUM(D288:D289)</f>
        <v>0</v>
      </c>
      <c r="E290" s="656">
        <f>SUM(E288:E289)</f>
        <v>0</v>
      </c>
      <c r="F290" s="657">
        <f>SUM(F288:F289)</f>
        <v>1000</v>
      </c>
    </row>
    <row r="291" spans="1:6" ht="27.75" customHeight="1">
      <c r="A291" s="683">
        <v>284</v>
      </c>
      <c r="B291" s="851" t="s">
        <v>737</v>
      </c>
      <c r="C291" s="852"/>
      <c r="D291" s="852"/>
      <c r="E291" s="852"/>
      <c r="F291" s="853"/>
    </row>
    <row r="292" spans="1:6" ht="16.5">
      <c r="A292" s="683">
        <v>285</v>
      </c>
      <c r="B292" s="609" t="s">
        <v>94</v>
      </c>
      <c r="C292" s="25">
        <v>2500</v>
      </c>
      <c r="F292" s="645">
        <v>2500</v>
      </c>
    </row>
    <row r="293" spans="1:6" s="662" customFormat="1" ht="18" customHeight="1">
      <c r="A293" s="683">
        <v>286</v>
      </c>
      <c r="B293" s="653" t="s">
        <v>95</v>
      </c>
      <c r="C293" s="660"/>
      <c r="D293" s="660"/>
      <c r="E293" s="660"/>
      <c r="F293" s="661"/>
    </row>
    <row r="294" spans="1:6" s="658" customFormat="1" ht="18" customHeight="1">
      <c r="A294" s="683">
        <v>287</v>
      </c>
      <c r="B294" s="655" t="s">
        <v>94</v>
      </c>
      <c r="C294" s="656">
        <f>SUM(C292:C293)</f>
        <v>2500</v>
      </c>
      <c r="D294" s="656">
        <f>SUM(D292:D293)</f>
        <v>0</v>
      </c>
      <c r="E294" s="656">
        <f>SUM(E292:E293)</f>
        <v>0</v>
      </c>
      <c r="F294" s="657">
        <f>SUM(F292:F293)</f>
        <v>2500</v>
      </c>
    </row>
    <row r="295" spans="1:6" ht="27.75" customHeight="1">
      <c r="A295" s="683">
        <v>288</v>
      </c>
      <c r="B295" s="851" t="s">
        <v>390</v>
      </c>
      <c r="C295" s="852"/>
      <c r="D295" s="852"/>
      <c r="E295" s="852"/>
      <c r="F295" s="853"/>
    </row>
    <row r="296" spans="1:6" ht="16.5">
      <c r="A296" s="683">
        <v>289</v>
      </c>
      <c r="B296" s="609" t="s">
        <v>94</v>
      </c>
      <c r="C296" s="25">
        <v>697</v>
      </c>
      <c r="F296" s="645">
        <v>697</v>
      </c>
    </row>
    <row r="297" spans="1:6" s="662" customFormat="1" ht="18" customHeight="1">
      <c r="A297" s="683">
        <v>290</v>
      </c>
      <c r="B297" s="653" t="s">
        <v>95</v>
      </c>
      <c r="C297" s="660"/>
      <c r="D297" s="660"/>
      <c r="E297" s="660"/>
      <c r="F297" s="661"/>
    </row>
    <row r="298" spans="1:6" s="658" customFormat="1" ht="18" customHeight="1">
      <c r="A298" s="683">
        <v>291</v>
      </c>
      <c r="B298" s="655" t="s">
        <v>94</v>
      </c>
      <c r="C298" s="656">
        <f>SUM(C296:C297)</f>
        <v>697</v>
      </c>
      <c r="D298" s="656">
        <f>SUM(D296:D297)</f>
        <v>0</v>
      </c>
      <c r="E298" s="656">
        <f>SUM(E296:E297)</f>
        <v>0</v>
      </c>
      <c r="F298" s="657">
        <f>SUM(F296:F297)</f>
        <v>697</v>
      </c>
    </row>
    <row r="299" spans="1:6" ht="34.5" customHeight="1">
      <c r="A299" s="683">
        <v>292</v>
      </c>
      <c r="B299" s="851" t="s">
        <v>738</v>
      </c>
      <c r="C299" s="852"/>
      <c r="D299" s="852"/>
      <c r="E299" s="852"/>
      <c r="F299" s="853"/>
    </row>
    <row r="300" spans="1:6" ht="16.5">
      <c r="A300" s="683">
        <v>293</v>
      </c>
      <c r="B300" s="609" t="s">
        <v>94</v>
      </c>
      <c r="C300" s="25">
        <v>724</v>
      </c>
      <c r="F300" s="645">
        <v>724</v>
      </c>
    </row>
    <row r="301" spans="1:6" s="662" customFormat="1" ht="18" customHeight="1">
      <c r="A301" s="683">
        <v>294</v>
      </c>
      <c r="B301" s="653" t="s">
        <v>95</v>
      </c>
      <c r="C301" s="660"/>
      <c r="D301" s="660"/>
      <c r="E301" s="660"/>
      <c r="F301" s="661"/>
    </row>
    <row r="302" spans="1:6" s="658" customFormat="1" ht="18" customHeight="1">
      <c r="A302" s="683">
        <v>295</v>
      </c>
      <c r="B302" s="655" t="s">
        <v>94</v>
      </c>
      <c r="C302" s="656">
        <f>SUM(C300:C301)</f>
        <v>724</v>
      </c>
      <c r="D302" s="656">
        <f>SUM(D300:D301)</f>
        <v>0</v>
      </c>
      <c r="E302" s="656">
        <f>SUM(E300:E301)</f>
        <v>0</v>
      </c>
      <c r="F302" s="657">
        <f>SUM(F300:F301)</f>
        <v>724</v>
      </c>
    </row>
    <row r="303" spans="1:6" ht="34.5" customHeight="1">
      <c r="A303" s="683">
        <v>296</v>
      </c>
      <c r="B303" s="851" t="s">
        <v>739</v>
      </c>
      <c r="C303" s="852"/>
      <c r="D303" s="852"/>
      <c r="E303" s="852"/>
      <c r="F303" s="853"/>
    </row>
    <row r="304" spans="1:6" ht="16.5">
      <c r="A304" s="683">
        <v>297</v>
      </c>
      <c r="B304" s="609" t="s">
        <v>94</v>
      </c>
      <c r="C304" s="25">
        <v>65653</v>
      </c>
      <c r="F304" s="645">
        <v>65653</v>
      </c>
    </row>
    <row r="305" spans="1:6" s="662" customFormat="1" ht="18" customHeight="1">
      <c r="A305" s="683">
        <v>298</v>
      </c>
      <c r="B305" s="653" t="s">
        <v>95</v>
      </c>
      <c r="C305" s="660"/>
      <c r="D305" s="660"/>
      <c r="E305" s="660"/>
      <c r="F305" s="661"/>
    </row>
    <row r="306" spans="1:6" s="658" customFormat="1" ht="18" customHeight="1">
      <c r="A306" s="683">
        <v>299</v>
      </c>
      <c r="B306" s="655" t="s">
        <v>94</v>
      </c>
      <c r="C306" s="656">
        <f>SUM(C304:C305)</f>
        <v>65653</v>
      </c>
      <c r="D306" s="656">
        <f>SUM(D304:D305)</f>
        <v>0</v>
      </c>
      <c r="E306" s="656">
        <f>SUM(E304:E305)</f>
        <v>0</v>
      </c>
      <c r="F306" s="657">
        <f>SUM(F304:F305)</f>
        <v>65653</v>
      </c>
    </row>
    <row r="307" spans="1:6" ht="34.5" customHeight="1">
      <c r="A307" s="683">
        <v>300</v>
      </c>
      <c r="B307" s="851" t="s">
        <v>740</v>
      </c>
      <c r="C307" s="852"/>
      <c r="D307" s="852"/>
      <c r="E307" s="852"/>
      <c r="F307" s="853"/>
    </row>
    <row r="308" spans="1:6" ht="16.5">
      <c r="A308" s="683">
        <v>301</v>
      </c>
      <c r="B308" s="609" t="s">
        <v>94</v>
      </c>
      <c r="C308" s="25">
        <v>4358</v>
      </c>
      <c r="F308" s="645">
        <v>4358</v>
      </c>
    </row>
    <row r="309" spans="1:6" s="662" customFormat="1" ht="18" customHeight="1">
      <c r="A309" s="683">
        <v>302</v>
      </c>
      <c r="B309" s="653" t="s">
        <v>95</v>
      </c>
      <c r="C309" s="660"/>
      <c r="D309" s="660"/>
      <c r="E309" s="660"/>
      <c r="F309" s="661"/>
    </row>
    <row r="310" spans="1:6" s="658" customFormat="1" ht="18" customHeight="1">
      <c r="A310" s="683">
        <v>303</v>
      </c>
      <c r="B310" s="655" t="s">
        <v>94</v>
      </c>
      <c r="C310" s="656">
        <f>SUM(C308:C309)</f>
        <v>4358</v>
      </c>
      <c r="D310" s="656">
        <f>SUM(D308:D309)</f>
        <v>0</v>
      </c>
      <c r="E310" s="656">
        <f>SUM(E308:E309)</f>
        <v>0</v>
      </c>
      <c r="F310" s="657">
        <f>SUM(F308:F309)</f>
        <v>4358</v>
      </c>
    </row>
    <row r="311" spans="1:6" ht="30" customHeight="1">
      <c r="A311" s="683">
        <v>304</v>
      </c>
      <c r="B311" s="851" t="s">
        <v>741</v>
      </c>
      <c r="C311" s="852"/>
      <c r="D311" s="852"/>
      <c r="E311" s="852"/>
      <c r="F311" s="853"/>
    </row>
    <row r="312" spans="1:6" ht="16.5">
      <c r="A312" s="683">
        <v>305</v>
      </c>
      <c r="B312" s="609" t="s">
        <v>94</v>
      </c>
      <c r="C312" s="25">
        <v>2157</v>
      </c>
      <c r="F312" s="645">
        <v>2157</v>
      </c>
    </row>
    <row r="313" spans="1:6" s="662" customFormat="1" ht="18" customHeight="1">
      <c r="A313" s="683">
        <v>306</v>
      </c>
      <c r="B313" s="653" t="s">
        <v>95</v>
      </c>
      <c r="C313" s="660"/>
      <c r="D313" s="660"/>
      <c r="E313" s="660"/>
      <c r="F313" s="661"/>
    </row>
    <row r="314" spans="1:6" s="658" customFormat="1" ht="18" customHeight="1">
      <c r="A314" s="683">
        <v>307</v>
      </c>
      <c r="B314" s="655" t="s">
        <v>94</v>
      </c>
      <c r="C314" s="656">
        <f>SUM(C312:C313)</f>
        <v>2157</v>
      </c>
      <c r="D314" s="656">
        <f>SUM(D312:D313)</f>
        <v>0</v>
      </c>
      <c r="E314" s="656">
        <f>SUM(E312:E313)</f>
        <v>0</v>
      </c>
      <c r="F314" s="657">
        <f>SUM(F312:F313)</f>
        <v>2157</v>
      </c>
    </row>
    <row r="315" spans="1:6" ht="30" customHeight="1">
      <c r="A315" s="683">
        <v>308</v>
      </c>
      <c r="B315" s="851" t="s">
        <v>742</v>
      </c>
      <c r="C315" s="852"/>
      <c r="D315" s="852"/>
      <c r="E315" s="852"/>
      <c r="F315" s="853"/>
    </row>
    <row r="316" spans="1:6" ht="16.5">
      <c r="A316" s="683">
        <v>309</v>
      </c>
      <c r="B316" s="609" t="s">
        <v>94</v>
      </c>
      <c r="C316" s="25">
        <v>4620</v>
      </c>
      <c r="F316" s="645">
        <v>4620</v>
      </c>
    </row>
    <row r="317" spans="1:6" s="662" customFormat="1" ht="18" customHeight="1">
      <c r="A317" s="683">
        <v>310</v>
      </c>
      <c r="B317" s="653" t="s">
        <v>95</v>
      </c>
      <c r="C317" s="660"/>
      <c r="D317" s="660"/>
      <c r="E317" s="660"/>
      <c r="F317" s="661"/>
    </row>
    <row r="318" spans="1:6" s="658" customFormat="1" ht="18" customHeight="1">
      <c r="A318" s="683">
        <v>311</v>
      </c>
      <c r="B318" s="655" t="s">
        <v>94</v>
      </c>
      <c r="C318" s="656">
        <f>SUM(C316:C317)</f>
        <v>4620</v>
      </c>
      <c r="D318" s="656">
        <f>SUM(D316:D317)</f>
        <v>0</v>
      </c>
      <c r="E318" s="656">
        <f>SUM(E316:E317)</f>
        <v>0</v>
      </c>
      <c r="F318" s="657">
        <f>SUM(F316:F317)</f>
        <v>4620</v>
      </c>
    </row>
    <row r="319" spans="1:6" ht="30" customHeight="1">
      <c r="A319" s="683">
        <v>312</v>
      </c>
      <c r="B319" s="851" t="s">
        <v>394</v>
      </c>
      <c r="C319" s="852"/>
      <c r="D319" s="852"/>
      <c r="E319" s="852"/>
      <c r="F319" s="853"/>
    </row>
    <row r="320" spans="1:6" ht="16.5">
      <c r="A320" s="683">
        <v>313</v>
      </c>
      <c r="B320" s="609" t="s">
        <v>94</v>
      </c>
      <c r="C320" s="25">
        <v>167</v>
      </c>
      <c r="F320" s="645">
        <v>167</v>
      </c>
    </row>
    <row r="321" spans="1:6" s="662" customFormat="1" ht="18" customHeight="1">
      <c r="A321" s="683">
        <v>314</v>
      </c>
      <c r="B321" s="653" t="s">
        <v>95</v>
      </c>
      <c r="C321" s="660"/>
      <c r="D321" s="660"/>
      <c r="E321" s="660"/>
      <c r="F321" s="661"/>
    </row>
    <row r="322" spans="1:6" s="658" customFormat="1" ht="18" customHeight="1">
      <c r="A322" s="683">
        <v>315</v>
      </c>
      <c r="B322" s="655" t="s">
        <v>94</v>
      </c>
      <c r="C322" s="656">
        <f>SUM(C320:C321)</f>
        <v>167</v>
      </c>
      <c r="D322" s="656">
        <f>SUM(D320:D321)</f>
        <v>0</v>
      </c>
      <c r="E322" s="656">
        <f>SUM(E320:E321)</f>
        <v>0</v>
      </c>
      <c r="F322" s="657">
        <f>SUM(F320:F321)</f>
        <v>167</v>
      </c>
    </row>
    <row r="323" spans="1:6" ht="30" customHeight="1">
      <c r="A323" s="683">
        <v>316</v>
      </c>
      <c r="B323" s="851" t="s">
        <v>743</v>
      </c>
      <c r="C323" s="852"/>
      <c r="D323" s="852"/>
      <c r="E323" s="852"/>
      <c r="F323" s="853"/>
    </row>
    <row r="324" spans="1:6" ht="16.5">
      <c r="A324" s="683">
        <v>317</v>
      </c>
      <c r="B324" s="609" t="s">
        <v>94</v>
      </c>
      <c r="C324" s="25">
        <v>3726</v>
      </c>
      <c r="F324" s="645">
        <v>3726</v>
      </c>
    </row>
    <row r="325" spans="1:6" s="662" customFormat="1" ht="18" customHeight="1">
      <c r="A325" s="683">
        <v>318</v>
      </c>
      <c r="B325" s="653" t="s">
        <v>95</v>
      </c>
      <c r="C325" s="660"/>
      <c r="D325" s="660"/>
      <c r="E325" s="660"/>
      <c r="F325" s="661"/>
    </row>
    <row r="326" spans="1:6" s="658" customFormat="1" ht="18" customHeight="1">
      <c r="A326" s="683">
        <v>319</v>
      </c>
      <c r="B326" s="655" t="s">
        <v>94</v>
      </c>
      <c r="C326" s="656">
        <f>SUM(C324:C325)</f>
        <v>3726</v>
      </c>
      <c r="D326" s="656">
        <f>SUM(D324:D325)</f>
        <v>0</v>
      </c>
      <c r="E326" s="656">
        <f>SUM(E324:E325)</f>
        <v>0</v>
      </c>
      <c r="F326" s="657">
        <f>SUM(F324:F325)</f>
        <v>3726</v>
      </c>
    </row>
    <row r="327" spans="1:6" ht="30" customHeight="1">
      <c r="A327" s="683">
        <v>320</v>
      </c>
      <c r="B327" s="851" t="s">
        <v>744</v>
      </c>
      <c r="C327" s="852"/>
      <c r="D327" s="852"/>
      <c r="E327" s="852"/>
      <c r="F327" s="853"/>
    </row>
    <row r="328" spans="1:6" ht="16.5">
      <c r="A328" s="683">
        <v>321</v>
      </c>
      <c r="B328" s="609" t="s">
        <v>94</v>
      </c>
      <c r="C328" s="25">
        <v>2156</v>
      </c>
      <c r="F328" s="645">
        <v>2156</v>
      </c>
    </row>
    <row r="329" spans="1:6" s="662" customFormat="1" ht="18" customHeight="1">
      <c r="A329" s="683">
        <v>322</v>
      </c>
      <c r="B329" s="653" t="s">
        <v>95</v>
      </c>
      <c r="C329" s="660"/>
      <c r="D329" s="660"/>
      <c r="E329" s="660"/>
      <c r="F329" s="661"/>
    </row>
    <row r="330" spans="1:6" s="658" customFormat="1" ht="18" customHeight="1">
      <c r="A330" s="683">
        <v>323</v>
      </c>
      <c r="B330" s="655" t="s">
        <v>94</v>
      </c>
      <c r="C330" s="656">
        <f>SUM(C328:C329)</f>
        <v>2156</v>
      </c>
      <c r="D330" s="656">
        <f>SUM(D328:D329)</f>
        <v>0</v>
      </c>
      <c r="E330" s="656">
        <f>SUM(E328:E329)</f>
        <v>0</v>
      </c>
      <c r="F330" s="657">
        <f>SUM(F328:F329)</f>
        <v>2156</v>
      </c>
    </row>
    <row r="331" spans="1:6" ht="30" customHeight="1">
      <c r="A331" s="683">
        <v>324</v>
      </c>
      <c r="B331" s="851" t="s">
        <v>745</v>
      </c>
      <c r="C331" s="852"/>
      <c r="D331" s="852"/>
      <c r="E331" s="852"/>
      <c r="F331" s="853"/>
    </row>
    <row r="332" spans="1:6" ht="16.5">
      <c r="A332" s="683">
        <v>325</v>
      </c>
      <c r="B332" s="609" t="s">
        <v>94</v>
      </c>
      <c r="C332" s="25">
        <v>2500</v>
      </c>
      <c r="F332" s="645">
        <v>2500</v>
      </c>
    </row>
    <row r="333" spans="1:6" s="662" customFormat="1" ht="18" customHeight="1">
      <c r="A333" s="683">
        <v>326</v>
      </c>
      <c r="B333" s="653" t="s">
        <v>95</v>
      </c>
      <c r="C333" s="660"/>
      <c r="D333" s="660"/>
      <c r="E333" s="660"/>
      <c r="F333" s="661"/>
    </row>
    <row r="334" spans="1:6" s="658" customFormat="1" ht="18" customHeight="1">
      <c r="A334" s="683">
        <v>327</v>
      </c>
      <c r="B334" s="655" t="s">
        <v>94</v>
      </c>
      <c r="C334" s="656">
        <f>SUM(C332:C333)</f>
        <v>2500</v>
      </c>
      <c r="D334" s="656">
        <f>SUM(D332:D333)</f>
        <v>0</v>
      </c>
      <c r="E334" s="656">
        <f>SUM(E332:E333)</f>
        <v>0</v>
      </c>
      <c r="F334" s="657">
        <f>SUM(F332:F333)</f>
        <v>2500</v>
      </c>
    </row>
    <row r="335" spans="1:6" ht="30" customHeight="1">
      <c r="A335" s="683">
        <v>328</v>
      </c>
      <c r="B335" s="851" t="s">
        <v>395</v>
      </c>
      <c r="C335" s="852"/>
      <c r="D335" s="852"/>
      <c r="E335" s="852"/>
      <c r="F335" s="853"/>
    </row>
    <row r="336" spans="1:6" ht="16.5">
      <c r="A336" s="683">
        <v>329</v>
      </c>
      <c r="B336" s="609" t="s">
        <v>94</v>
      </c>
      <c r="C336" s="25">
        <v>1750</v>
      </c>
      <c r="F336" s="645">
        <v>1750</v>
      </c>
    </row>
    <row r="337" spans="1:6" s="662" customFormat="1" ht="18" customHeight="1">
      <c r="A337" s="683">
        <v>330</v>
      </c>
      <c r="B337" s="653" t="s">
        <v>95</v>
      </c>
      <c r="C337" s="660"/>
      <c r="D337" s="660"/>
      <c r="E337" s="660"/>
      <c r="F337" s="661"/>
    </row>
    <row r="338" spans="1:6" s="658" customFormat="1" ht="18" customHeight="1">
      <c r="A338" s="683">
        <v>331</v>
      </c>
      <c r="B338" s="655" t="s">
        <v>94</v>
      </c>
      <c r="C338" s="656">
        <f>SUM(C336:C337)</f>
        <v>1750</v>
      </c>
      <c r="D338" s="656">
        <f>SUM(D336:D337)</f>
        <v>0</v>
      </c>
      <c r="E338" s="656">
        <f>SUM(E336:E337)</f>
        <v>0</v>
      </c>
      <c r="F338" s="657">
        <f>SUM(F336:F337)</f>
        <v>1750</v>
      </c>
    </row>
    <row r="339" spans="1:6" ht="36" customHeight="1">
      <c r="A339" s="683">
        <v>332</v>
      </c>
      <c r="B339" s="851" t="s">
        <v>396</v>
      </c>
      <c r="C339" s="852"/>
      <c r="D339" s="852"/>
      <c r="E339" s="852"/>
      <c r="F339" s="853"/>
    </row>
    <row r="340" spans="1:6" ht="16.5">
      <c r="A340" s="683">
        <v>333</v>
      </c>
      <c r="B340" s="609" t="s">
        <v>94</v>
      </c>
      <c r="C340" s="25">
        <v>1500</v>
      </c>
      <c r="F340" s="645">
        <v>1500</v>
      </c>
    </row>
    <row r="341" spans="1:6" s="662" customFormat="1" ht="18" customHeight="1">
      <c r="A341" s="683">
        <v>334</v>
      </c>
      <c r="B341" s="653" t="s">
        <v>95</v>
      </c>
      <c r="C341" s="660"/>
      <c r="D341" s="660"/>
      <c r="E341" s="660"/>
      <c r="F341" s="661"/>
    </row>
    <row r="342" spans="1:7" s="658" customFormat="1" ht="18" customHeight="1">
      <c r="A342" s="683">
        <v>335</v>
      </c>
      <c r="B342" s="655" t="s">
        <v>94</v>
      </c>
      <c r="C342" s="656">
        <f>SUM(C340:C341)</f>
        <v>1500</v>
      </c>
      <c r="D342" s="656">
        <f>SUM(D340:D341)</f>
        <v>0</v>
      </c>
      <c r="E342" s="656">
        <f>SUM(E340:E341)</f>
        <v>0</v>
      </c>
      <c r="F342" s="657">
        <f>SUM(F340:F341)</f>
        <v>1500</v>
      </c>
      <c r="G342" s="656"/>
    </row>
    <row r="343" spans="1:6" ht="30" customHeight="1">
      <c r="A343" s="683">
        <v>336</v>
      </c>
      <c r="B343" s="851" t="s">
        <v>397</v>
      </c>
      <c r="C343" s="852"/>
      <c r="D343" s="852"/>
      <c r="E343" s="852"/>
      <c r="F343" s="853"/>
    </row>
    <row r="344" spans="1:6" ht="16.5">
      <c r="A344" s="683">
        <v>337</v>
      </c>
      <c r="B344" s="609" t="s">
        <v>94</v>
      </c>
      <c r="C344" s="25">
        <v>3500</v>
      </c>
      <c r="F344" s="645">
        <v>3500</v>
      </c>
    </row>
    <row r="345" spans="1:6" s="662" customFormat="1" ht="18" customHeight="1">
      <c r="A345" s="683">
        <v>338</v>
      </c>
      <c r="B345" s="653" t="s">
        <v>921</v>
      </c>
      <c r="C345" s="660">
        <v>-285</v>
      </c>
      <c r="D345" s="660"/>
      <c r="E345" s="660"/>
      <c r="F345" s="661">
        <v>-285</v>
      </c>
    </row>
    <row r="346" spans="1:6" s="658" customFormat="1" ht="18" customHeight="1">
      <c r="A346" s="683">
        <v>339</v>
      </c>
      <c r="B346" s="655" t="s">
        <v>94</v>
      </c>
      <c r="C346" s="656">
        <f>SUM(C344:C345)</f>
        <v>3215</v>
      </c>
      <c r="D346" s="656">
        <f>SUM(D344:D345)</f>
        <v>0</v>
      </c>
      <c r="E346" s="656">
        <f>SUM(E344:E345)</f>
        <v>0</v>
      </c>
      <c r="F346" s="657">
        <f>SUM(F344:F345)</f>
        <v>3215</v>
      </c>
    </row>
    <row r="347" spans="1:6" ht="30" customHeight="1">
      <c r="A347" s="683">
        <v>340</v>
      </c>
      <c r="B347" s="851" t="s">
        <v>746</v>
      </c>
      <c r="C347" s="852"/>
      <c r="D347" s="852"/>
      <c r="E347" s="852"/>
      <c r="F347" s="853"/>
    </row>
    <row r="348" spans="1:6" ht="16.5">
      <c r="A348" s="683">
        <v>341</v>
      </c>
      <c r="B348" s="609" t="s">
        <v>94</v>
      </c>
      <c r="C348" s="25">
        <v>6200</v>
      </c>
      <c r="F348" s="645">
        <v>6200</v>
      </c>
    </row>
    <row r="349" spans="1:6" s="662" customFormat="1" ht="18" customHeight="1">
      <c r="A349" s="683">
        <v>342</v>
      </c>
      <c r="B349" s="653" t="s">
        <v>95</v>
      </c>
      <c r="C349" s="660"/>
      <c r="D349" s="660"/>
      <c r="E349" s="660"/>
      <c r="F349" s="661"/>
    </row>
    <row r="350" spans="1:6" s="658" customFormat="1" ht="18" customHeight="1">
      <c r="A350" s="683">
        <v>343</v>
      </c>
      <c r="B350" s="655" t="s">
        <v>94</v>
      </c>
      <c r="C350" s="656">
        <f>SUM(C348:C349)</f>
        <v>6200</v>
      </c>
      <c r="D350" s="656">
        <f>SUM(D348:D349)</f>
        <v>0</v>
      </c>
      <c r="E350" s="656">
        <f>SUM(E348:E349)</f>
        <v>0</v>
      </c>
      <c r="F350" s="657">
        <f>SUM(F348:F349)</f>
        <v>6200</v>
      </c>
    </row>
    <row r="351" spans="1:6" ht="30" customHeight="1">
      <c r="A351" s="683">
        <v>344</v>
      </c>
      <c r="B351" s="851" t="s">
        <v>399</v>
      </c>
      <c r="C351" s="852"/>
      <c r="D351" s="852"/>
      <c r="E351" s="852"/>
      <c r="F351" s="853"/>
    </row>
    <row r="352" spans="1:6" ht="16.5">
      <c r="A352" s="683">
        <v>345</v>
      </c>
      <c r="B352" s="609" t="s">
        <v>94</v>
      </c>
      <c r="C352" s="25">
        <v>6995</v>
      </c>
      <c r="F352" s="645">
        <v>6995</v>
      </c>
    </row>
    <row r="353" spans="1:6" s="662" customFormat="1" ht="18" customHeight="1">
      <c r="A353" s="683">
        <v>346</v>
      </c>
      <c r="B353" s="653" t="s">
        <v>95</v>
      </c>
      <c r="C353" s="660"/>
      <c r="D353" s="660"/>
      <c r="E353" s="660"/>
      <c r="F353" s="661"/>
    </row>
    <row r="354" spans="1:6" s="658" customFormat="1" ht="18" customHeight="1">
      <c r="A354" s="683">
        <v>347</v>
      </c>
      <c r="B354" s="655" t="s">
        <v>94</v>
      </c>
      <c r="C354" s="656">
        <f>SUM(C352:C353)</f>
        <v>6995</v>
      </c>
      <c r="D354" s="656">
        <f>SUM(D352:D353)</f>
        <v>0</v>
      </c>
      <c r="E354" s="656">
        <f>SUM(E352:E353)</f>
        <v>0</v>
      </c>
      <c r="F354" s="657">
        <f>SUM(F352:F353)</f>
        <v>6995</v>
      </c>
    </row>
    <row r="355" spans="1:6" ht="45" customHeight="1">
      <c r="A355" s="684">
        <v>348</v>
      </c>
      <c r="B355" s="851" t="s">
        <v>747</v>
      </c>
      <c r="C355" s="852"/>
      <c r="D355" s="852"/>
      <c r="E355" s="852"/>
      <c r="F355" s="853"/>
    </row>
    <row r="356" spans="1:6" ht="16.5">
      <c r="A356" s="683">
        <v>349</v>
      </c>
      <c r="B356" s="609" t="s">
        <v>94</v>
      </c>
      <c r="C356" s="25">
        <v>16912</v>
      </c>
      <c r="F356" s="645">
        <v>16912</v>
      </c>
    </row>
    <row r="357" spans="1:6" s="662" customFormat="1" ht="18" customHeight="1">
      <c r="A357" s="683">
        <v>350</v>
      </c>
      <c r="B357" s="653" t="s">
        <v>95</v>
      </c>
      <c r="C357" s="660"/>
      <c r="D357" s="660"/>
      <c r="E357" s="660"/>
      <c r="F357" s="661"/>
    </row>
    <row r="358" spans="1:6" s="658" customFormat="1" ht="18" customHeight="1">
      <c r="A358" s="683">
        <v>351</v>
      </c>
      <c r="B358" s="655" t="s">
        <v>94</v>
      </c>
      <c r="C358" s="656">
        <f>SUM(C356:C357)</f>
        <v>16912</v>
      </c>
      <c r="D358" s="656">
        <f>SUM(D356:D357)</f>
        <v>0</v>
      </c>
      <c r="E358" s="656">
        <f>SUM(E356:E357)</f>
        <v>0</v>
      </c>
      <c r="F358" s="657">
        <f>SUM(F356:F357)</f>
        <v>16912</v>
      </c>
    </row>
    <row r="359" spans="1:6" ht="27.75" customHeight="1">
      <c r="A359" s="683">
        <v>352</v>
      </c>
      <c r="B359" s="851" t="s">
        <v>400</v>
      </c>
      <c r="C359" s="852"/>
      <c r="D359" s="852"/>
      <c r="E359" s="852"/>
      <c r="F359" s="853"/>
    </row>
    <row r="360" spans="1:6" ht="16.5">
      <c r="A360" s="683">
        <v>353</v>
      </c>
      <c r="B360" s="609" t="s">
        <v>94</v>
      </c>
      <c r="C360" s="25">
        <v>7420</v>
      </c>
      <c r="F360" s="645">
        <v>7420</v>
      </c>
    </row>
    <row r="361" spans="1:6" s="662" customFormat="1" ht="18" customHeight="1">
      <c r="A361" s="683">
        <v>354</v>
      </c>
      <c r="B361" s="653" t="s">
        <v>95</v>
      </c>
      <c r="C361" s="660"/>
      <c r="D361" s="660"/>
      <c r="E361" s="660"/>
      <c r="F361" s="661"/>
    </row>
    <row r="362" spans="1:6" s="658" customFormat="1" ht="18" customHeight="1">
      <c r="A362" s="683">
        <v>355</v>
      </c>
      <c r="B362" s="655" t="s">
        <v>94</v>
      </c>
      <c r="C362" s="656">
        <f>SUM(C360:C361)</f>
        <v>7420</v>
      </c>
      <c r="D362" s="656">
        <f>SUM(D360:D361)</f>
        <v>0</v>
      </c>
      <c r="E362" s="656">
        <f>SUM(E360:E361)</f>
        <v>0</v>
      </c>
      <c r="F362" s="657">
        <f>SUM(F360:F361)</f>
        <v>7420</v>
      </c>
    </row>
    <row r="363" spans="1:6" ht="27.75" customHeight="1">
      <c r="A363" s="683">
        <v>356</v>
      </c>
      <c r="B363" s="851" t="s">
        <v>401</v>
      </c>
      <c r="C363" s="852"/>
      <c r="D363" s="852"/>
      <c r="E363" s="852"/>
      <c r="F363" s="853"/>
    </row>
    <row r="364" spans="1:6" ht="16.5">
      <c r="A364" s="683">
        <v>357</v>
      </c>
      <c r="B364" s="609" t="s">
        <v>94</v>
      </c>
      <c r="C364" s="25">
        <v>1500</v>
      </c>
      <c r="F364" s="645">
        <v>1500</v>
      </c>
    </row>
    <row r="365" spans="1:6" s="662" customFormat="1" ht="18" customHeight="1">
      <c r="A365" s="683">
        <v>358</v>
      </c>
      <c r="B365" s="653" t="s">
        <v>95</v>
      </c>
      <c r="C365" s="660"/>
      <c r="D365" s="660"/>
      <c r="E365" s="660"/>
      <c r="F365" s="661"/>
    </row>
    <row r="366" spans="1:6" s="658" customFormat="1" ht="18" customHeight="1">
      <c r="A366" s="683">
        <v>359</v>
      </c>
      <c r="B366" s="655" t="s">
        <v>94</v>
      </c>
      <c r="C366" s="656">
        <f>SUM(C364:C365)</f>
        <v>1500</v>
      </c>
      <c r="D366" s="656">
        <f>SUM(D364:D365)</f>
        <v>0</v>
      </c>
      <c r="E366" s="656">
        <f>SUM(E364:E365)</f>
        <v>0</v>
      </c>
      <c r="F366" s="657">
        <f>SUM(F364:F365)</f>
        <v>1500</v>
      </c>
    </row>
    <row r="367" spans="1:6" ht="27.75" customHeight="1">
      <c r="A367" s="683">
        <v>360</v>
      </c>
      <c r="B367" s="851" t="s">
        <v>402</v>
      </c>
      <c r="C367" s="852"/>
      <c r="D367" s="852"/>
      <c r="E367" s="852"/>
      <c r="F367" s="853"/>
    </row>
    <row r="368" spans="1:6" ht="16.5">
      <c r="A368" s="683">
        <v>361</v>
      </c>
      <c r="B368" s="609" t="s">
        <v>94</v>
      </c>
      <c r="C368" s="25">
        <v>1900</v>
      </c>
      <c r="F368" s="645">
        <v>1900</v>
      </c>
    </row>
    <row r="369" spans="1:6" s="662" customFormat="1" ht="18" customHeight="1">
      <c r="A369" s="683">
        <v>362</v>
      </c>
      <c r="B369" s="653" t="s">
        <v>95</v>
      </c>
      <c r="C369" s="660"/>
      <c r="D369" s="660"/>
      <c r="E369" s="660"/>
      <c r="F369" s="661"/>
    </row>
    <row r="370" spans="1:6" s="658" customFormat="1" ht="18" customHeight="1">
      <c r="A370" s="683">
        <v>363</v>
      </c>
      <c r="B370" s="655" t="s">
        <v>94</v>
      </c>
      <c r="C370" s="656">
        <f>SUM(C368:C369)</f>
        <v>1900</v>
      </c>
      <c r="D370" s="656">
        <f>SUM(D368:D369)</f>
        <v>0</v>
      </c>
      <c r="E370" s="656">
        <f>SUM(E368:E369)</f>
        <v>0</v>
      </c>
      <c r="F370" s="657">
        <f>SUM(F368:F369)</f>
        <v>1900</v>
      </c>
    </row>
    <row r="371" spans="1:6" ht="27.75" customHeight="1">
      <c r="A371" s="683">
        <v>364</v>
      </c>
      <c r="B371" s="851" t="s">
        <v>748</v>
      </c>
      <c r="C371" s="852"/>
      <c r="D371" s="852"/>
      <c r="E371" s="852"/>
      <c r="F371" s="853"/>
    </row>
    <row r="372" spans="1:6" ht="16.5">
      <c r="A372" s="683">
        <v>365</v>
      </c>
      <c r="B372" s="609" t="s">
        <v>94</v>
      </c>
      <c r="C372" s="25">
        <v>850</v>
      </c>
      <c r="F372" s="645">
        <v>850</v>
      </c>
    </row>
    <row r="373" spans="1:6" s="662" customFormat="1" ht="18" customHeight="1">
      <c r="A373" s="683">
        <v>366</v>
      </c>
      <c r="B373" s="653" t="s">
        <v>95</v>
      </c>
      <c r="C373" s="660"/>
      <c r="D373" s="660"/>
      <c r="E373" s="660"/>
      <c r="F373" s="661"/>
    </row>
    <row r="374" spans="1:6" s="658" customFormat="1" ht="18" customHeight="1">
      <c r="A374" s="683">
        <v>367</v>
      </c>
      <c r="B374" s="655" t="s">
        <v>94</v>
      </c>
      <c r="C374" s="656">
        <f>SUM(C372:C373)</f>
        <v>850</v>
      </c>
      <c r="D374" s="656">
        <f>SUM(D372:D373)</f>
        <v>0</v>
      </c>
      <c r="E374" s="656">
        <f>SUM(E372:E373)</f>
        <v>0</v>
      </c>
      <c r="F374" s="657">
        <f>SUM(F372:F373)</f>
        <v>850</v>
      </c>
    </row>
    <row r="375" spans="1:6" ht="30.75" customHeight="1">
      <c r="A375" s="683">
        <v>368</v>
      </c>
      <c r="B375" s="851" t="s">
        <v>403</v>
      </c>
      <c r="C375" s="852"/>
      <c r="D375" s="852"/>
      <c r="E375" s="852"/>
      <c r="F375" s="853"/>
    </row>
    <row r="376" spans="1:6" ht="16.5">
      <c r="A376" s="683">
        <v>369</v>
      </c>
      <c r="B376" s="609" t="s">
        <v>94</v>
      </c>
      <c r="C376" s="25">
        <v>2320</v>
      </c>
      <c r="F376" s="645">
        <v>2320</v>
      </c>
    </row>
    <row r="377" spans="1:6" s="662" customFormat="1" ht="18" customHeight="1">
      <c r="A377" s="683">
        <v>370</v>
      </c>
      <c r="B377" s="653" t="s">
        <v>95</v>
      </c>
      <c r="C377" s="660"/>
      <c r="D377" s="660"/>
      <c r="E377" s="660"/>
      <c r="F377" s="661"/>
    </row>
    <row r="378" spans="1:6" s="658" customFormat="1" ht="18" customHeight="1">
      <c r="A378" s="683">
        <v>371</v>
      </c>
      <c r="B378" s="655" t="s">
        <v>94</v>
      </c>
      <c r="C378" s="656">
        <f>SUM(C376:C377)</f>
        <v>2320</v>
      </c>
      <c r="D378" s="656">
        <f>SUM(D376:D377)</f>
        <v>0</v>
      </c>
      <c r="E378" s="656">
        <f>SUM(E376:E377)</f>
        <v>0</v>
      </c>
      <c r="F378" s="657">
        <f>SUM(F376:F377)</f>
        <v>2320</v>
      </c>
    </row>
    <row r="379" spans="1:6" ht="30.75" customHeight="1">
      <c r="A379" s="683">
        <v>372</v>
      </c>
      <c r="B379" s="851" t="s">
        <v>404</v>
      </c>
      <c r="C379" s="852"/>
      <c r="D379" s="852"/>
      <c r="E379" s="852"/>
      <c r="F379" s="853"/>
    </row>
    <row r="380" spans="1:6" ht="16.5">
      <c r="A380" s="683">
        <v>373</v>
      </c>
      <c r="B380" s="609" t="s">
        <v>94</v>
      </c>
      <c r="C380" s="25">
        <v>393</v>
      </c>
      <c r="F380" s="645">
        <v>393</v>
      </c>
    </row>
    <row r="381" spans="1:6" s="662" customFormat="1" ht="18" customHeight="1">
      <c r="A381" s="683">
        <v>374</v>
      </c>
      <c r="B381" s="653" t="s">
        <v>95</v>
      </c>
      <c r="C381" s="660"/>
      <c r="D381" s="660"/>
      <c r="E381" s="660"/>
      <c r="F381" s="661"/>
    </row>
    <row r="382" spans="1:6" s="658" customFormat="1" ht="18" customHeight="1">
      <c r="A382" s="683">
        <v>375</v>
      </c>
      <c r="B382" s="655" t="s">
        <v>94</v>
      </c>
      <c r="C382" s="656">
        <f>SUM(C380:C381)</f>
        <v>393</v>
      </c>
      <c r="D382" s="656">
        <f>SUM(D380:D381)</f>
        <v>0</v>
      </c>
      <c r="E382" s="656">
        <f>SUM(E380:E381)</f>
        <v>0</v>
      </c>
      <c r="F382" s="657">
        <f>SUM(F380:F381)</f>
        <v>393</v>
      </c>
    </row>
    <row r="383" spans="1:6" ht="30.75" customHeight="1">
      <c r="A383" s="683">
        <v>376</v>
      </c>
      <c r="B383" s="851" t="s">
        <v>405</v>
      </c>
      <c r="C383" s="852"/>
      <c r="D383" s="852"/>
      <c r="E383" s="852"/>
      <c r="F383" s="853"/>
    </row>
    <row r="384" spans="1:6" ht="16.5">
      <c r="A384" s="683">
        <v>377</v>
      </c>
      <c r="B384" s="609" t="s">
        <v>94</v>
      </c>
      <c r="C384" s="25">
        <v>882</v>
      </c>
      <c r="F384" s="645">
        <v>882</v>
      </c>
    </row>
    <row r="385" spans="1:6" s="662" customFormat="1" ht="18" customHeight="1">
      <c r="A385" s="683">
        <v>378</v>
      </c>
      <c r="B385" s="653" t="s">
        <v>95</v>
      </c>
      <c r="C385" s="660"/>
      <c r="D385" s="660"/>
      <c r="E385" s="660"/>
      <c r="F385" s="661"/>
    </row>
    <row r="386" spans="1:6" s="658" customFormat="1" ht="18" customHeight="1">
      <c r="A386" s="683">
        <v>379</v>
      </c>
      <c r="B386" s="655" t="s">
        <v>94</v>
      </c>
      <c r="C386" s="656">
        <f>SUM(C384:C385)</f>
        <v>882</v>
      </c>
      <c r="D386" s="656">
        <f>SUM(D384:D385)</f>
        <v>0</v>
      </c>
      <c r="E386" s="656">
        <f>SUM(E384:E385)</f>
        <v>0</v>
      </c>
      <c r="F386" s="657">
        <f>SUM(F384:F385)</f>
        <v>882</v>
      </c>
    </row>
    <row r="387" spans="1:6" ht="30.75" customHeight="1">
      <c r="A387" s="683">
        <v>380</v>
      </c>
      <c r="B387" s="851" t="s">
        <v>693</v>
      </c>
      <c r="C387" s="852"/>
      <c r="D387" s="852"/>
      <c r="E387" s="852"/>
      <c r="F387" s="853"/>
    </row>
    <row r="388" spans="1:6" ht="16.5">
      <c r="A388" s="683">
        <v>381</v>
      </c>
      <c r="B388" s="609" t="s">
        <v>94</v>
      </c>
      <c r="C388" s="613"/>
      <c r="D388" s="613"/>
      <c r="E388" s="664">
        <v>900</v>
      </c>
      <c r="F388" s="665">
        <v>900</v>
      </c>
    </row>
    <row r="389" spans="1:7" s="662" customFormat="1" ht="18" customHeight="1">
      <c r="A389" s="683">
        <v>382</v>
      </c>
      <c r="B389" s="653" t="s">
        <v>46</v>
      </c>
      <c r="C389" s="660"/>
      <c r="D389" s="660"/>
      <c r="E389" s="660"/>
      <c r="F389" s="661"/>
      <c r="G389" s="662" t="s">
        <v>694</v>
      </c>
    </row>
    <row r="390" spans="1:6" s="658" customFormat="1" ht="18" customHeight="1">
      <c r="A390" s="683">
        <v>383</v>
      </c>
      <c r="B390" s="655" t="s">
        <v>94</v>
      </c>
      <c r="C390" s="656">
        <f>SUM(C388:C389)</f>
        <v>0</v>
      </c>
      <c r="D390" s="656">
        <f>SUM(D388:D389)</f>
        <v>0</v>
      </c>
      <c r="E390" s="656">
        <f>SUM(E388:E389)</f>
        <v>900</v>
      </c>
      <c r="F390" s="657">
        <f>SUM(F388:F389)</f>
        <v>900</v>
      </c>
    </row>
    <row r="391" spans="1:6" ht="30.75" customHeight="1">
      <c r="A391" s="683">
        <v>384</v>
      </c>
      <c r="B391" s="851" t="s">
        <v>695</v>
      </c>
      <c r="C391" s="852"/>
      <c r="D391" s="852"/>
      <c r="E391" s="852"/>
      <c r="F391" s="853"/>
    </row>
    <row r="392" spans="1:6" ht="16.5">
      <c r="A392" s="683">
        <v>385</v>
      </c>
      <c r="B392" s="609" t="s">
        <v>94</v>
      </c>
      <c r="E392" s="25">
        <v>6539</v>
      </c>
      <c r="F392" s="645">
        <v>6539</v>
      </c>
    </row>
    <row r="393" spans="1:6" s="662" customFormat="1" ht="18" customHeight="1">
      <c r="A393" s="683">
        <v>386</v>
      </c>
      <c r="B393" s="653" t="s">
        <v>921</v>
      </c>
      <c r="C393" s="660"/>
      <c r="D393" s="660"/>
      <c r="E393" s="660">
        <v>250</v>
      </c>
      <c r="F393" s="661">
        <v>250</v>
      </c>
    </row>
    <row r="394" spans="1:6" s="658" customFormat="1" ht="18" customHeight="1">
      <c r="A394" s="683">
        <v>387</v>
      </c>
      <c r="B394" s="655" t="s">
        <v>94</v>
      </c>
      <c r="C394" s="656">
        <f>SUM(C392:C393)</f>
        <v>0</v>
      </c>
      <c r="D394" s="656">
        <f>SUM(D392:D393)</f>
        <v>0</v>
      </c>
      <c r="E394" s="656">
        <f>SUM(E392:E393)</f>
        <v>6789</v>
      </c>
      <c r="F394" s="657">
        <f>SUM(F392:F393)</f>
        <v>6789</v>
      </c>
    </row>
    <row r="395" spans="1:6" ht="33" customHeight="1">
      <c r="A395" s="683">
        <v>388</v>
      </c>
      <c r="B395" s="851" t="s">
        <v>696</v>
      </c>
      <c r="C395" s="852"/>
      <c r="D395" s="852"/>
      <c r="E395" s="852"/>
      <c r="F395" s="853"/>
    </row>
    <row r="396" spans="1:6" ht="16.5">
      <c r="A396" s="683">
        <v>389</v>
      </c>
      <c r="B396" s="609" t="s">
        <v>94</v>
      </c>
      <c r="C396" s="25">
        <v>119</v>
      </c>
      <c r="F396" s="645">
        <v>119</v>
      </c>
    </row>
    <row r="397" spans="1:6" s="662" customFormat="1" ht="18" customHeight="1">
      <c r="A397" s="683">
        <v>390</v>
      </c>
      <c r="B397" s="653" t="s">
        <v>95</v>
      </c>
      <c r="C397" s="660"/>
      <c r="D397" s="660"/>
      <c r="E397" s="660"/>
      <c r="F397" s="661"/>
    </row>
    <row r="398" spans="1:6" s="658" customFormat="1" ht="18" customHeight="1">
      <c r="A398" s="683">
        <v>391</v>
      </c>
      <c r="B398" s="655" t="s">
        <v>94</v>
      </c>
      <c r="C398" s="656">
        <f>SUM(C396:C397)</f>
        <v>119</v>
      </c>
      <c r="D398" s="656">
        <f>SUM(D396:D397)</f>
        <v>0</v>
      </c>
      <c r="E398" s="656">
        <f>SUM(E396:E397)</f>
        <v>0</v>
      </c>
      <c r="F398" s="657">
        <f>SUM(F396:F397)</f>
        <v>119</v>
      </c>
    </row>
    <row r="399" spans="1:6" ht="33" customHeight="1">
      <c r="A399" s="683">
        <v>392</v>
      </c>
      <c r="B399" s="851" t="s">
        <v>697</v>
      </c>
      <c r="C399" s="852"/>
      <c r="D399" s="852"/>
      <c r="E399" s="852"/>
      <c r="F399" s="853"/>
    </row>
    <row r="400" spans="1:6" ht="16.5">
      <c r="A400" s="683">
        <v>393</v>
      </c>
      <c r="B400" s="609" t="s">
        <v>94</v>
      </c>
      <c r="C400" s="25">
        <v>19</v>
      </c>
      <c r="F400" s="645">
        <v>19</v>
      </c>
    </row>
    <row r="401" spans="1:6" s="662" customFormat="1" ht="18" customHeight="1">
      <c r="A401" s="683">
        <v>394</v>
      </c>
      <c r="B401" s="653" t="s">
        <v>46</v>
      </c>
      <c r="C401" s="618"/>
      <c r="D401" s="618"/>
      <c r="E401" s="618"/>
      <c r="F401" s="647"/>
    </row>
    <row r="402" spans="1:6" s="658" customFormat="1" ht="18" customHeight="1">
      <c r="A402" s="683">
        <v>395</v>
      </c>
      <c r="B402" s="655" t="s">
        <v>94</v>
      </c>
      <c r="C402" s="656">
        <f>SUM(C400:C401)</f>
        <v>19</v>
      </c>
      <c r="D402" s="656">
        <f>SUM(D400:D401)</f>
        <v>0</v>
      </c>
      <c r="E402" s="656">
        <f>SUM(E400:E401)</f>
        <v>0</v>
      </c>
      <c r="F402" s="657">
        <f>SUM(F400:F401)</f>
        <v>19</v>
      </c>
    </row>
    <row r="403" spans="1:6" ht="33" customHeight="1">
      <c r="A403" s="683">
        <v>396</v>
      </c>
      <c r="B403" s="851" t="s">
        <v>698</v>
      </c>
      <c r="C403" s="852"/>
      <c r="D403" s="852"/>
      <c r="E403" s="852"/>
      <c r="F403" s="853"/>
    </row>
    <row r="404" spans="1:6" ht="16.5">
      <c r="A404" s="683">
        <v>397</v>
      </c>
      <c r="B404" s="609" t="s">
        <v>94</v>
      </c>
      <c r="C404" s="25">
        <v>27</v>
      </c>
      <c r="F404" s="645">
        <v>27</v>
      </c>
    </row>
    <row r="405" spans="1:6" s="662" customFormat="1" ht="18" customHeight="1">
      <c r="A405" s="683">
        <v>398</v>
      </c>
      <c r="B405" s="653" t="s">
        <v>46</v>
      </c>
      <c r="C405" s="660"/>
      <c r="D405" s="660"/>
      <c r="E405" s="660"/>
      <c r="F405" s="661"/>
    </row>
    <row r="406" spans="1:6" s="658" customFormat="1" ht="18" customHeight="1">
      <c r="A406" s="683">
        <v>399</v>
      </c>
      <c r="B406" s="655" t="s">
        <v>94</v>
      </c>
      <c r="C406" s="656">
        <f>SUM(C404:C405)</f>
        <v>27</v>
      </c>
      <c r="D406" s="656">
        <f>SUM(D404:D405)</f>
        <v>0</v>
      </c>
      <c r="E406" s="656">
        <f>SUM(E404:E405)</f>
        <v>0</v>
      </c>
      <c r="F406" s="657">
        <f>SUM(F404:F405)</f>
        <v>27</v>
      </c>
    </row>
    <row r="407" spans="1:6" ht="33" customHeight="1">
      <c r="A407" s="683">
        <v>400</v>
      </c>
      <c r="B407" s="851" t="s">
        <v>699</v>
      </c>
      <c r="C407" s="852"/>
      <c r="D407" s="852"/>
      <c r="E407" s="852"/>
      <c r="F407" s="853"/>
    </row>
    <row r="408" spans="1:6" ht="16.5">
      <c r="A408" s="683">
        <v>401</v>
      </c>
      <c r="B408" s="609" t="s">
        <v>94</v>
      </c>
      <c r="C408" s="25">
        <v>700</v>
      </c>
      <c r="F408" s="645">
        <v>700</v>
      </c>
    </row>
    <row r="409" spans="1:6" s="662" customFormat="1" ht="18" customHeight="1">
      <c r="A409" s="683">
        <v>402</v>
      </c>
      <c r="B409" s="653" t="s">
        <v>691</v>
      </c>
      <c r="C409" s="660"/>
      <c r="D409" s="660"/>
      <c r="E409" s="660"/>
      <c r="F409" s="661"/>
    </row>
    <row r="410" spans="1:7" s="658" customFormat="1" ht="18" customHeight="1">
      <c r="A410" s="683">
        <v>403</v>
      </c>
      <c r="B410" s="655" t="s">
        <v>94</v>
      </c>
      <c r="C410" s="656">
        <f>SUM(C408:C409)</f>
        <v>700</v>
      </c>
      <c r="D410" s="656">
        <f>SUM(D408:D409)</f>
        <v>0</v>
      </c>
      <c r="E410" s="656">
        <f>SUM(E408:E409)</f>
        <v>0</v>
      </c>
      <c r="F410" s="657">
        <f>SUM(F408:F409)</f>
        <v>700</v>
      </c>
      <c r="G410" s="656"/>
    </row>
    <row r="411" spans="1:6" ht="33" customHeight="1">
      <c r="A411" s="683">
        <v>404</v>
      </c>
      <c r="B411" s="851" t="s">
        <v>700</v>
      </c>
      <c r="C411" s="852"/>
      <c r="D411" s="852"/>
      <c r="E411" s="852"/>
      <c r="F411" s="853"/>
    </row>
    <row r="412" spans="1:6" ht="16.5">
      <c r="A412" s="683">
        <v>405</v>
      </c>
      <c r="B412" s="609" t="s">
        <v>94</v>
      </c>
      <c r="C412" s="25">
        <v>23185</v>
      </c>
      <c r="F412" s="645">
        <v>23185</v>
      </c>
    </row>
    <row r="413" spans="1:6" s="658" customFormat="1" ht="18" customHeight="1">
      <c r="A413" s="683">
        <v>406</v>
      </c>
      <c r="B413" s="653" t="s">
        <v>566</v>
      </c>
      <c r="C413" s="540"/>
      <c r="D413" s="540"/>
      <c r="E413" s="540"/>
      <c r="F413" s="666"/>
    </row>
    <row r="414" spans="1:6" s="658" customFormat="1" ht="18" customHeight="1">
      <c r="A414" s="683">
        <v>407</v>
      </c>
      <c r="B414" s="655" t="s">
        <v>94</v>
      </c>
      <c r="C414" s="656">
        <f>SUM(C412:C413)</f>
        <v>23185</v>
      </c>
      <c r="D414" s="656">
        <f>SUM(D412:D413)</f>
        <v>0</v>
      </c>
      <c r="E414" s="656">
        <f>SUM(E412:E413)</f>
        <v>0</v>
      </c>
      <c r="F414" s="657">
        <f>SUM(F412:F413)</f>
        <v>23185</v>
      </c>
    </row>
    <row r="415" spans="1:6" ht="27" customHeight="1">
      <c r="A415" s="683">
        <v>408</v>
      </c>
      <c r="B415" s="851" t="s">
        <v>832</v>
      </c>
      <c r="C415" s="852"/>
      <c r="D415" s="852"/>
      <c r="E415" s="852"/>
      <c r="F415" s="853"/>
    </row>
    <row r="416" spans="1:6" ht="16.5">
      <c r="A416" s="683">
        <v>409</v>
      </c>
      <c r="B416" s="609" t="s">
        <v>94</v>
      </c>
      <c r="E416" s="25">
        <v>443</v>
      </c>
      <c r="F416" s="645">
        <v>443</v>
      </c>
    </row>
    <row r="417" spans="1:6" s="662" customFormat="1" ht="18" customHeight="1">
      <c r="A417" s="683">
        <v>410</v>
      </c>
      <c r="B417" s="653" t="s">
        <v>921</v>
      </c>
      <c r="C417" s="660"/>
      <c r="D417" s="660"/>
      <c r="E417" s="660">
        <v>41</v>
      </c>
      <c r="F417" s="661">
        <v>41</v>
      </c>
    </row>
    <row r="418" spans="1:6" s="658" customFormat="1" ht="18" customHeight="1">
      <c r="A418" s="683">
        <v>411</v>
      </c>
      <c r="B418" s="655" t="s">
        <v>94</v>
      </c>
      <c r="C418" s="656"/>
      <c r="D418" s="656"/>
      <c r="E418" s="656">
        <f>SUM(E416:E417)</f>
        <v>484</v>
      </c>
      <c r="F418" s="657">
        <f>SUM(F416:F417)</f>
        <v>484</v>
      </c>
    </row>
    <row r="419" spans="1:6" ht="27" customHeight="1">
      <c r="A419" s="683">
        <v>412</v>
      </c>
      <c r="B419" s="851" t="s">
        <v>701</v>
      </c>
      <c r="C419" s="852"/>
      <c r="D419" s="852"/>
      <c r="E419" s="852"/>
      <c r="F419" s="853"/>
    </row>
    <row r="420" spans="1:6" ht="16.5">
      <c r="A420" s="683">
        <v>413</v>
      </c>
      <c r="B420" s="609" t="s">
        <v>94</v>
      </c>
      <c r="E420" s="25">
        <v>500</v>
      </c>
      <c r="F420" s="645">
        <v>500</v>
      </c>
    </row>
    <row r="421" spans="1:6" s="662" customFormat="1" ht="18" customHeight="1">
      <c r="A421" s="683">
        <v>414</v>
      </c>
      <c r="B421" s="653" t="s">
        <v>46</v>
      </c>
      <c r="C421" s="660"/>
      <c r="D421" s="660"/>
      <c r="E421" s="660"/>
      <c r="F421" s="661"/>
    </row>
    <row r="422" spans="1:6" s="658" customFormat="1" ht="18" customHeight="1">
      <c r="A422" s="683">
        <v>415</v>
      </c>
      <c r="B422" s="655" t="s">
        <v>94</v>
      </c>
      <c r="C422" s="656">
        <f>SUM(C420:C421)</f>
        <v>0</v>
      </c>
      <c r="D422" s="656">
        <f>SUM(D420:D421)</f>
        <v>0</v>
      </c>
      <c r="E422" s="656">
        <f>SUM(E420:E421)</f>
        <v>500</v>
      </c>
      <c r="F422" s="657">
        <f>SUM(F420:F421)</f>
        <v>500</v>
      </c>
    </row>
    <row r="423" spans="1:6" ht="27" customHeight="1">
      <c r="A423" s="683">
        <v>416</v>
      </c>
      <c r="B423" s="851" t="s">
        <v>567</v>
      </c>
      <c r="C423" s="852"/>
      <c r="D423" s="852"/>
      <c r="E423" s="852"/>
      <c r="F423" s="853"/>
    </row>
    <row r="424" spans="1:6" s="662" customFormat="1" ht="18" customHeight="1">
      <c r="A424" s="683">
        <v>417</v>
      </c>
      <c r="B424" s="653" t="s">
        <v>428</v>
      </c>
      <c r="C424" s="660"/>
      <c r="D424" s="660"/>
      <c r="E424" s="660">
        <v>2725</v>
      </c>
      <c r="F424" s="661">
        <v>2725</v>
      </c>
    </row>
    <row r="425" spans="1:6" s="658" customFormat="1" ht="17.25">
      <c r="A425" s="683">
        <v>418</v>
      </c>
      <c r="B425" s="655" t="s">
        <v>94</v>
      </c>
      <c r="C425" s="656"/>
      <c r="D425" s="656"/>
      <c r="E425" s="656">
        <v>2725</v>
      </c>
      <c r="F425" s="657">
        <v>2725</v>
      </c>
    </row>
    <row r="426" spans="1:6" ht="27" customHeight="1">
      <c r="A426" s="683">
        <v>419</v>
      </c>
      <c r="B426" s="851" t="s">
        <v>750</v>
      </c>
      <c r="C426" s="852"/>
      <c r="D426" s="852"/>
      <c r="E426" s="852"/>
      <c r="F426" s="853"/>
    </row>
    <row r="427" spans="1:6" ht="16.5">
      <c r="A427" s="683">
        <v>420</v>
      </c>
      <c r="B427" s="609" t="s">
        <v>94</v>
      </c>
      <c r="C427" s="25">
        <v>395</v>
      </c>
      <c r="F427" s="645">
        <v>395</v>
      </c>
    </row>
    <row r="428" spans="1:6" s="662" customFormat="1" ht="18" customHeight="1">
      <c r="A428" s="683">
        <v>421</v>
      </c>
      <c r="B428" s="653" t="s">
        <v>95</v>
      </c>
      <c r="C428" s="660"/>
      <c r="D428" s="660"/>
      <c r="E428" s="660"/>
      <c r="F428" s="661"/>
    </row>
    <row r="429" spans="1:6" s="658" customFormat="1" ht="17.25">
      <c r="A429" s="683">
        <v>422</v>
      </c>
      <c r="B429" s="655" t="s">
        <v>94</v>
      </c>
      <c r="C429" s="656">
        <f>SUM(C427:C428)</f>
        <v>395</v>
      </c>
      <c r="D429" s="656">
        <f>SUM(D427:D428)</f>
        <v>0</v>
      </c>
      <c r="E429" s="656">
        <f>SUM(E427:E428)</f>
        <v>0</v>
      </c>
      <c r="F429" s="657">
        <f>SUM(F427:F428)</f>
        <v>395</v>
      </c>
    </row>
    <row r="430" spans="1:6" ht="27" customHeight="1">
      <c r="A430" s="683">
        <v>423</v>
      </c>
      <c r="B430" s="851" t="s">
        <v>108</v>
      </c>
      <c r="C430" s="852"/>
      <c r="D430" s="852"/>
      <c r="E430" s="852"/>
      <c r="F430" s="853"/>
    </row>
    <row r="431" spans="1:6" ht="16.5">
      <c r="A431" s="683">
        <v>424</v>
      </c>
      <c r="B431" s="609" t="s">
        <v>94</v>
      </c>
      <c r="C431" s="25">
        <v>182560</v>
      </c>
      <c r="F431" s="645">
        <v>182560</v>
      </c>
    </row>
    <row r="432" spans="1:6" s="662" customFormat="1" ht="18" customHeight="1">
      <c r="A432" s="683">
        <v>425</v>
      </c>
      <c r="B432" s="653" t="s">
        <v>95</v>
      </c>
      <c r="C432" s="660"/>
      <c r="D432" s="660"/>
      <c r="E432" s="660"/>
      <c r="F432" s="661"/>
    </row>
    <row r="433" spans="1:6" s="658" customFormat="1" ht="17.25">
      <c r="A433" s="683">
        <v>426</v>
      </c>
      <c r="B433" s="655" t="s">
        <v>94</v>
      </c>
      <c r="C433" s="656">
        <f>SUM(C431:C432)</f>
        <v>182560</v>
      </c>
      <c r="D433" s="656">
        <f>SUM(D431:D432)</f>
        <v>0</v>
      </c>
      <c r="E433" s="656">
        <f>SUM(E431:E432)</f>
        <v>0</v>
      </c>
      <c r="F433" s="657">
        <f>SUM(F431:F432)</f>
        <v>182560</v>
      </c>
    </row>
    <row r="434" spans="1:6" ht="27" customHeight="1">
      <c r="A434" s="683">
        <v>427</v>
      </c>
      <c r="B434" s="851" t="s">
        <v>833</v>
      </c>
      <c r="C434" s="852"/>
      <c r="D434" s="852"/>
      <c r="E434" s="852"/>
      <c r="F434" s="853"/>
    </row>
    <row r="435" spans="1:6" ht="16.5">
      <c r="A435" s="683">
        <v>428</v>
      </c>
      <c r="B435" s="609" t="s">
        <v>94</v>
      </c>
      <c r="E435" s="25">
        <v>290</v>
      </c>
      <c r="F435" s="645">
        <v>290</v>
      </c>
    </row>
    <row r="436" spans="1:6" s="662" customFormat="1" ht="18" customHeight="1">
      <c r="A436" s="683">
        <v>429</v>
      </c>
      <c r="B436" s="653" t="s">
        <v>357</v>
      </c>
      <c r="C436" s="660"/>
      <c r="D436" s="660"/>
      <c r="E436" s="660"/>
      <c r="F436" s="661"/>
    </row>
    <row r="437" spans="1:6" s="658" customFormat="1" ht="17.25">
      <c r="A437" s="683">
        <v>430</v>
      </c>
      <c r="B437" s="655" t="s">
        <v>94</v>
      </c>
      <c r="C437" s="656"/>
      <c r="D437" s="656"/>
      <c r="E437" s="656">
        <v>290</v>
      </c>
      <c r="F437" s="657">
        <v>290</v>
      </c>
    </row>
    <row r="438" spans="1:6" ht="27" customHeight="1">
      <c r="A438" s="683">
        <v>431</v>
      </c>
      <c r="B438" s="851" t="s">
        <v>923</v>
      </c>
      <c r="C438" s="852"/>
      <c r="D438" s="852"/>
      <c r="E438" s="852"/>
      <c r="F438" s="853"/>
    </row>
    <row r="439" spans="1:6" ht="16.5">
      <c r="A439" s="683">
        <v>432</v>
      </c>
      <c r="B439" s="609" t="s">
        <v>94</v>
      </c>
      <c r="E439" s="25">
        <v>966</v>
      </c>
      <c r="F439" s="645">
        <v>966</v>
      </c>
    </row>
    <row r="440" spans="1:6" s="662" customFormat="1" ht="18" customHeight="1">
      <c r="A440" s="683">
        <v>433</v>
      </c>
      <c r="B440" s="653" t="s">
        <v>921</v>
      </c>
      <c r="C440" s="660"/>
      <c r="D440" s="660"/>
      <c r="E440" s="660">
        <v>208</v>
      </c>
      <c r="F440" s="661">
        <v>208</v>
      </c>
    </row>
    <row r="441" spans="1:6" s="658" customFormat="1" ht="17.25">
      <c r="A441" s="683">
        <v>434</v>
      </c>
      <c r="B441" s="655" t="s">
        <v>94</v>
      </c>
      <c r="C441" s="656">
        <f>SUM(C439:C440)</f>
        <v>0</v>
      </c>
      <c r="D441" s="656">
        <f>SUM(D439:D440)</f>
        <v>0</v>
      </c>
      <c r="E441" s="656">
        <f>SUM(E439:E440)</f>
        <v>1174</v>
      </c>
      <c r="F441" s="657">
        <f>SUM(F439:F440)</f>
        <v>1174</v>
      </c>
    </row>
    <row r="442" spans="1:6" ht="27" customHeight="1">
      <c r="A442" s="683">
        <v>435</v>
      </c>
      <c r="B442" s="851" t="s">
        <v>334</v>
      </c>
      <c r="C442" s="852"/>
      <c r="D442" s="852"/>
      <c r="E442" s="852"/>
      <c r="F442" s="853"/>
    </row>
    <row r="443" spans="1:6" ht="16.5">
      <c r="A443" s="683">
        <v>436</v>
      </c>
      <c r="B443" s="609" t="s">
        <v>94</v>
      </c>
      <c r="E443" s="25">
        <v>276</v>
      </c>
      <c r="F443" s="645">
        <v>276</v>
      </c>
    </row>
    <row r="444" spans="1:6" s="662" customFormat="1" ht="18" customHeight="1">
      <c r="A444" s="683">
        <v>437</v>
      </c>
      <c r="B444" s="653" t="s">
        <v>95</v>
      </c>
      <c r="C444" s="660"/>
      <c r="D444" s="660"/>
      <c r="E444" s="660"/>
      <c r="F444" s="661"/>
    </row>
    <row r="445" spans="1:6" s="658" customFormat="1" ht="18" customHeight="1">
      <c r="A445" s="683">
        <v>438</v>
      </c>
      <c r="B445" s="655" t="s">
        <v>94</v>
      </c>
      <c r="C445" s="656">
        <f>SUM(C443:C444)</f>
        <v>0</v>
      </c>
      <c r="D445" s="656">
        <f>SUM(D443:D444)</f>
        <v>0</v>
      </c>
      <c r="E445" s="656">
        <f>SUM(E443:E444)</f>
        <v>276</v>
      </c>
      <c r="F445" s="657">
        <f>SUM(F443:F444)</f>
        <v>276</v>
      </c>
    </row>
    <row r="446" spans="1:6" ht="27" customHeight="1">
      <c r="A446" s="683">
        <v>439</v>
      </c>
      <c r="B446" s="851" t="s">
        <v>336</v>
      </c>
      <c r="C446" s="852"/>
      <c r="D446" s="852"/>
      <c r="E446" s="852"/>
      <c r="F446" s="853"/>
    </row>
    <row r="447" spans="1:6" ht="16.5">
      <c r="A447" s="683">
        <v>440</v>
      </c>
      <c r="B447" s="609" t="s">
        <v>94</v>
      </c>
      <c r="E447" s="25">
        <v>148</v>
      </c>
      <c r="F447" s="645">
        <v>148</v>
      </c>
    </row>
    <row r="448" spans="1:6" s="662" customFormat="1" ht="18" customHeight="1">
      <c r="A448" s="683">
        <v>441</v>
      </c>
      <c r="B448" s="653" t="s">
        <v>95</v>
      </c>
      <c r="C448" s="660"/>
      <c r="D448" s="660"/>
      <c r="E448" s="660"/>
      <c r="F448" s="661"/>
    </row>
    <row r="449" spans="1:6" s="658" customFormat="1" ht="18" customHeight="1">
      <c r="A449" s="683">
        <v>442</v>
      </c>
      <c r="B449" s="655" t="s">
        <v>94</v>
      </c>
      <c r="C449" s="656">
        <f>SUM(C447:C448)</f>
        <v>0</v>
      </c>
      <c r="D449" s="656">
        <f>SUM(D447:D448)</f>
        <v>0</v>
      </c>
      <c r="E449" s="656">
        <f>SUM(E447:E448)</f>
        <v>148</v>
      </c>
      <c r="F449" s="657">
        <f>SUM(F447:F448)</f>
        <v>148</v>
      </c>
    </row>
    <row r="450" spans="1:6" ht="27" customHeight="1">
      <c r="A450" s="683">
        <v>443</v>
      </c>
      <c r="B450" s="851" t="s">
        <v>335</v>
      </c>
      <c r="C450" s="852"/>
      <c r="D450" s="852"/>
      <c r="E450" s="852"/>
      <c r="F450" s="853"/>
    </row>
    <row r="451" spans="1:6" ht="16.5">
      <c r="A451" s="683">
        <v>444</v>
      </c>
      <c r="B451" s="609" t="s">
        <v>94</v>
      </c>
      <c r="E451" s="25">
        <v>70</v>
      </c>
      <c r="F451" s="645">
        <v>70</v>
      </c>
    </row>
    <row r="452" spans="1:6" s="662" customFormat="1" ht="18" customHeight="1">
      <c r="A452" s="683">
        <v>445</v>
      </c>
      <c r="B452" s="653" t="s">
        <v>921</v>
      </c>
      <c r="C452" s="660"/>
      <c r="D452" s="660"/>
      <c r="E452" s="660"/>
      <c r="F452" s="661"/>
    </row>
    <row r="453" spans="1:6" s="658" customFormat="1" ht="18" customHeight="1">
      <c r="A453" s="683">
        <v>446</v>
      </c>
      <c r="B453" s="655" t="s">
        <v>94</v>
      </c>
      <c r="C453" s="656">
        <f>SUM(C451:C452)</f>
        <v>0</v>
      </c>
      <c r="D453" s="656">
        <f>SUM(D451:D452)</f>
        <v>0</v>
      </c>
      <c r="E453" s="656">
        <f>SUM(E451:E452)</f>
        <v>70</v>
      </c>
      <c r="F453" s="657">
        <f>SUM(F451:F452)</f>
        <v>70</v>
      </c>
    </row>
    <row r="454" spans="1:6" ht="27" customHeight="1">
      <c r="A454" s="683">
        <v>447</v>
      </c>
      <c r="B454" s="851" t="s">
        <v>909</v>
      </c>
      <c r="C454" s="852"/>
      <c r="D454" s="852"/>
      <c r="E454" s="852"/>
      <c r="F454" s="853"/>
    </row>
    <row r="455" spans="1:6" ht="16.5">
      <c r="A455" s="683">
        <v>448</v>
      </c>
      <c r="B455" s="851" t="s">
        <v>386</v>
      </c>
      <c r="C455" s="852"/>
      <c r="D455" s="852"/>
      <c r="E455" s="852"/>
      <c r="F455" s="853"/>
    </row>
    <row r="456" spans="1:6" ht="16.5">
      <c r="A456" s="683">
        <v>449</v>
      </c>
      <c r="B456" s="609" t="s">
        <v>94</v>
      </c>
      <c r="E456" s="25">
        <v>311</v>
      </c>
      <c r="F456" s="645">
        <v>311</v>
      </c>
    </row>
    <row r="457" spans="1:6" s="662" customFormat="1" ht="18" customHeight="1">
      <c r="A457" s="683">
        <v>450</v>
      </c>
      <c r="B457" s="653" t="s">
        <v>95</v>
      </c>
      <c r="C457" s="660"/>
      <c r="D457" s="660"/>
      <c r="E457" s="660"/>
      <c r="F457" s="661"/>
    </row>
    <row r="458" spans="1:6" s="658" customFormat="1" ht="18" customHeight="1">
      <c r="A458" s="683">
        <v>451</v>
      </c>
      <c r="B458" s="655" t="s">
        <v>94</v>
      </c>
      <c r="C458" s="656">
        <f>SUM(C456:C457)</f>
        <v>0</v>
      </c>
      <c r="D458" s="656">
        <f>SUM(D456:D457)</f>
        <v>0</v>
      </c>
      <c r="E458" s="656">
        <f>SUM(E456:E457)</f>
        <v>311</v>
      </c>
      <c r="F458" s="657">
        <f>SUM(F456:F457)</f>
        <v>311</v>
      </c>
    </row>
    <row r="459" spans="1:6" ht="34.5" customHeight="1">
      <c r="A459" s="683">
        <v>452</v>
      </c>
      <c r="B459" s="851" t="s">
        <v>337</v>
      </c>
      <c r="C459" s="852"/>
      <c r="D459" s="852"/>
      <c r="E459" s="852"/>
      <c r="F459" s="853"/>
    </row>
    <row r="460" spans="1:6" ht="16.5">
      <c r="A460" s="683">
        <v>453</v>
      </c>
      <c r="B460" s="609" t="s">
        <v>94</v>
      </c>
      <c r="E460" s="25">
        <v>500</v>
      </c>
      <c r="F460" s="645">
        <v>500</v>
      </c>
    </row>
    <row r="461" spans="1:6" s="662" customFormat="1" ht="18" customHeight="1">
      <c r="A461" s="683">
        <v>454</v>
      </c>
      <c r="B461" s="854" t="s">
        <v>568</v>
      </c>
      <c r="C461" s="855"/>
      <c r="D461" s="660"/>
      <c r="E461" s="660">
        <v>160</v>
      </c>
      <c r="F461" s="661">
        <v>160</v>
      </c>
    </row>
    <row r="462" spans="1:6" s="662" customFormat="1" ht="18" customHeight="1">
      <c r="A462" s="683">
        <v>455</v>
      </c>
      <c r="B462" s="653" t="s">
        <v>544</v>
      </c>
      <c r="C462" s="660"/>
      <c r="D462" s="660"/>
      <c r="E462" s="660">
        <v>-310</v>
      </c>
      <c r="F462" s="661">
        <v>-310</v>
      </c>
    </row>
    <row r="463" spans="1:6" s="658" customFormat="1" ht="18" customHeight="1">
      <c r="A463" s="683">
        <v>456</v>
      </c>
      <c r="B463" s="655" t="s">
        <v>94</v>
      </c>
      <c r="C463" s="656">
        <f>SUM(C460:C461)</f>
        <v>0</v>
      </c>
      <c r="D463" s="656">
        <f>SUM(D460:D461)</f>
        <v>0</v>
      </c>
      <c r="E463" s="656">
        <f>SUM(E460:E462)</f>
        <v>350</v>
      </c>
      <c r="F463" s="657">
        <f>SUM(F460:F462)</f>
        <v>350</v>
      </c>
    </row>
    <row r="464" spans="1:6" ht="24.75" customHeight="1">
      <c r="A464" s="683">
        <v>457</v>
      </c>
      <c r="B464" s="851" t="s">
        <v>338</v>
      </c>
      <c r="C464" s="852"/>
      <c r="D464" s="852"/>
      <c r="E464" s="852"/>
      <c r="F464" s="853"/>
    </row>
    <row r="465" spans="1:6" ht="16.5">
      <c r="A465" s="683">
        <v>458</v>
      </c>
      <c r="B465" s="609" t="s">
        <v>94</v>
      </c>
      <c r="E465" s="25">
        <v>2300</v>
      </c>
      <c r="F465" s="645">
        <v>2300</v>
      </c>
    </row>
    <row r="466" spans="1:6" s="662" customFormat="1" ht="18" customHeight="1">
      <c r="A466" s="683">
        <v>459</v>
      </c>
      <c r="B466" s="653" t="s">
        <v>46</v>
      </c>
      <c r="C466" s="660"/>
      <c r="D466" s="660"/>
      <c r="E466" s="660"/>
      <c r="F466" s="661"/>
    </row>
    <row r="467" spans="1:6" s="658" customFormat="1" ht="18" customHeight="1">
      <c r="A467" s="683">
        <v>460</v>
      </c>
      <c r="B467" s="655" t="s">
        <v>94</v>
      </c>
      <c r="C467" s="656">
        <f>SUM(C465:C466)</f>
        <v>0</v>
      </c>
      <c r="D467" s="656">
        <f>SUM(D465:D466)</f>
        <v>0</v>
      </c>
      <c r="E467" s="656">
        <f>SUM(E465:E466)</f>
        <v>2300</v>
      </c>
      <c r="F467" s="657">
        <f>SUM(F465:F466)</f>
        <v>2300</v>
      </c>
    </row>
    <row r="468" spans="1:6" ht="24.75" customHeight="1">
      <c r="A468" s="683">
        <v>461</v>
      </c>
      <c r="B468" s="851" t="s">
        <v>569</v>
      </c>
      <c r="C468" s="852"/>
      <c r="D468" s="852"/>
      <c r="E468" s="852"/>
      <c r="F468" s="853"/>
    </row>
    <row r="469" spans="1:6" ht="16.5">
      <c r="A469" s="683">
        <v>462</v>
      </c>
      <c r="B469" s="609" t="s">
        <v>94</v>
      </c>
      <c r="E469" s="25">
        <v>141</v>
      </c>
      <c r="F469" s="645">
        <v>141</v>
      </c>
    </row>
    <row r="470" spans="1:6" s="662" customFormat="1" ht="18" customHeight="1">
      <c r="A470" s="683">
        <v>463</v>
      </c>
      <c r="B470" s="653" t="s">
        <v>570</v>
      </c>
      <c r="C470" s="660"/>
      <c r="D470" s="660"/>
      <c r="E470" s="660">
        <v>56</v>
      </c>
      <c r="F470" s="661">
        <v>56</v>
      </c>
    </row>
    <row r="471" spans="1:6" s="658" customFormat="1" ht="18" customHeight="1">
      <c r="A471" s="683">
        <v>464</v>
      </c>
      <c r="B471" s="655" t="s">
        <v>94</v>
      </c>
      <c r="C471" s="656">
        <f>SUM(C469:C470)</f>
        <v>0</v>
      </c>
      <c r="D471" s="656">
        <f>SUM(D469:D470)</f>
        <v>0</v>
      </c>
      <c r="E471" s="656">
        <f>SUM(E469:E470)</f>
        <v>197</v>
      </c>
      <c r="F471" s="657">
        <f>SUM(F469:F470)</f>
        <v>197</v>
      </c>
    </row>
    <row r="472" spans="1:6" ht="24.75" customHeight="1">
      <c r="A472" s="683">
        <v>465</v>
      </c>
      <c r="B472" s="851" t="s">
        <v>339</v>
      </c>
      <c r="C472" s="852"/>
      <c r="D472" s="852"/>
      <c r="E472" s="852"/>
      <c r="F472" s="853"/>
    </row>
    <row r="473" spans="1:6" s="658" customFormat="1" ht="18" customHeight="1">
      <c r="A473" s="683">
        <v>466</v>
      </c>
      <c r="B473" s="667" t="s">
        <v>340</v>
      </c>
      <c r="C473" s="540"/>
      <c r="D473" s="540"/>
      <c r="E473" s="540"/>
      <c r="F473" s="666"/>
    </row>
    <row r="474" spans="1:6" s="658" customFormat="1" ht="18" customHeight="1">
      <c r="A474" s="683">
        <v>467</v>
      </c>
      <c r="B474" s="609" t="s">
        <v>94</v>
      </c>
      <c r="C474" s="25"/>
      <c r="D474" s="25"/>
      <c r="E474" s="25">
        <v>250</v>
      </c>
      <c r="F474" s="645">
        <v>250</v>
      </c>
    </row>
    <row r="475" spans="1:6" s="662" customFormat="1" ht="18" customHeight="1">
      <c r="A475" s="683">
        <v>468</v>
      </c>
      <c r="B475" s="653" t="s">
        <v>46</v>
      </c>
      <c r="C475" s="660"/>
      <c r="D475" s="660"/>
      <c r="E475" s="660"/>
      <c r="F475" s="661"/>
    </row>
    <row r="476" spans="1:6" s="658" customFormat="1" ht="18" customHeight="1">
      <c r="A476" s="683">
        <v>469</v>
      </c>
      <c r="B476" s="655" t="s">
        <v>94</v>
      </c>
      <c r="C476" s="656">
        <f>SUM(C474:C475)</f>
        <v>0</v>
      </c>
      <c r="D476" s="656">
        <f>SUM(D474:D475)</f>
        <v>0</v>
      </c>
      <c r="E476" s="656">
        <f>SUM(E474:E475)</f>
        <v>250</v>
      </c>
      <c r="F476" s="657">
        <f>SUM(F474:F475)</f>
        <v>250</v>
      </c>
    </row>
    <row r="477" spans="1:6" ht="24.75" customHeight="1">
      <c r="A477" s="683">
        <v>470</v>
      </c>
      <c r="B477" s="851" t="s">
        <v>341</v>
      </c>
      <c r="C477" s="852"/>
      <c r="D477" s="852"/>
      <c r="E477" s="852"/>
      <c r="F477" s="853"/>
    </row>
    <row r="478" spans="1:6" ht="16.5">
      <c r="A478" s="683">
        <v>471</v>
      </c>
      <c r="B478" s="609" t="s">
        <v>94</v>
      </c>
      <c r="E478" s="25">
        <v>300</v>
      </c>
      <c r="F478" s="645">
        <v>300</v>
      </c>
    </row>
    <row r="479" spans="1:6" s="662" customFormat="1" ht="18" customHeight="1">
      <c r="A479" s="683">
        <v>472</v>
      </c>
      <c r="B479" s="653" t="s">
        <v>95</v>
      </c>
      <c r="C479" s="660"/>
      <c r="D479" s="660"/>
      <c r="E479" s="660"/>
      <c r="F479" s="661"/>
    </row>
    <row r="480" spans="1:6" s="658" customFormat="1" ht="18" customHeight="1">
      <c r="A480" s="683">
        <v>473</v>
      </c>
      <c r="B480" s="655" t="s">
        <v>94</v>
      </c>
      <c r="C480" s="656">
        <f>SUM(C478:C479)</f>
        <v>0</v>
      </c>
      <c r="D480" s="656">
        <f>SUM(D478:D479)</f>
        <v>0</v>
      </c>
      <c r="E480" s="656">
        <f>SUM(E478:E479)</f>
        <v>300</v>
      </c>
      <c r="F480" s="657">
        <f>SUM(F478:F479)</f>
        <v>300</v>
      </c>
    </row>
    <row r="481" spans="1:6" ht="24.75" customHeight="1">
      <c r="A481" s="683">
        <v>474</v>
      </c>
      <c r="B481" s="851" t="s">
        <v>342</v>
      </c>
      <c r="C481" s="852"/>
      <c r="D481" s="852"/>
      <c r="E481" s="852"/>
      <c r="F481" s="853"/>
    </row>
    <row r="482" spans="1:6" ht="16.5">
      <c r="A482" s="683">
        <v>475</v>
      </c>
      <c r="B482" s="609" t="s">
        <v>94</v>
      </c>
      <c r="C482" s="25">
        <v>21000</v>
      </c>
      <c r="F482" s="645">
        <v>21000</v>
      </c>
    </row>
    <row r="483" spans="1:6" s="662" customFormat="1" ht="18" customHeight="1">
      <c r="A483" s="683">
        <v>476</v>
      </c>
      <c r="B483" s="653" t="s">
        <v>95</v>
      </c>
      <c r="C483" s="660"/>
      <c r="D483" s="660"/>
      <c r="E483" s="660"/>
      <c r="F483" s="661"/>
    </row>
    <row r="484" spans="1:6" s="658" customFormat="1" ht="18" customHeight="1">
      <c r="A484" s="683">
        <v>477</v>
      </c>
      <c r="B484" s="655" t="s">
        <v>94</v>
      </c>
      <c r="C484" s="656">
        <f>SUM(C482:C483)</f>
        <v>21000</v>
      </c>
      <c r="D484" s="656">
        <f>SUM(D482:D483)</f>
        <v>0</v>
      </c>
      <c r="E484" s="656">
        <f>SUM(E482:E483)</f>
        <v>0</v>
      </c>
      <c r="F484" s="657">
        <f>SUM(F482:F483)</f>
        <v>21000</v>
      </c>
    </row>
    <row r="485" spans="1:6" ht="24.75" customHeight="1">
      <c r="A485" s="683">
        <v>478</v>
      </c>
      <c r="B485" s="851" t="s">
        <v>621</v>
      </c>
      <c r="C485" s="852"/>
      <c r="D485" s="852"/>
      <c r="E485" s="852"/>
      <c r="F485" s="853"/>
    </row>
    <row r="486" spans="1:6" ht="16.5">
      <c r="A486" s="683">
        <v>479</v>
      </c>
      <c r="B486" s="609" t="s">
        <v>94</v>
      </c>
      <c r="E486" s="25">
        <v>825</v>
      </c>
      <c r="F486" s="645">
        <v>825</v>
      </c>
    </row>
    <row r="487" spans="1:6" s="662" customFormat="1" ht="18" customHeight="1">
      <c r="A487" s="683">
        <v>480</v>
      </c>
      <c r="B487" s="653" t="s">
        <v>691</v>
      </c>
      <c r="C487" s="660"/>
      <c r="D487" s="660"/>
      <c r="E487" s="660"/>
      <c r="F487" s="661"/>
    </row>
    <row r="488" spans="1:6" s="658" customFormat="1" ht="18" customHeight="1">
      <c r="A488" s="683">
        <v>481</v>
      </c>
      <c r="B488" s="655" t="s">
        <v>94</v>
      </c>
      <c r="C488" s="656">
        <f>SUM(C486:C487)</f>
        <v>0</v>
      </c>
      <c r="D488" s="656">
        <f>SUM(D486:D487)</f>
        <v>0</v>
      </c>
      <c r="E488" s="656">
        <f>SUM(E486:E487)</f>
        <v>825</v>
      </c>
      <c r="F488" s="657">
        <f>SUM(F486:F487)</f>
        <v>825</v>
      </c>
    </row>
    <row r="489" spans="1:6" ht="24.75" customHeight="1">
      <c r="A489" s="683">
        <v>482</v>
      </c>
      <c r="B489" s="851" t="s">
        <v>723</v>
      </c>
      <c r="C489" s="852"/>
      <c r="D489" s="852"/>
      <c r="E489" s="852"/>
      <c r="F489" s="853"/>
    </row>
    <row r="490" spans="1:6" ht="16.5">
      <c r="A490" s="683">
        <v>483</v>
      </c>
      <c r="B490" s="609" t="s">
        <v>94</v>
      </c>
      <c r="E490" s="25">
        <v>52</v>
      </c>
      <c r="F490" s="645">
        <v>52</v>
      </c>
    </row>
    <row r="491" spans="1:6" s="662" customFormat="1" ht="18" customHeight="1">
      <c r="A491" s="683">
        <v>484</v>
      </c>
      <c r="B491" s="653" t="s">
        <v>46</v>
      </c>
      <c r="C491" s="660"/>
      <c r="D491" s="660"/>
      <c r="E491" s="660"/>
      <c r="F491" s="661"/>
    </row>
    <row r="492" spans="1:6" s="658" customFormat="1" ht="18" customHeight="1">
      <c r="A492" s="683">
        <v>485</v>
      </c>
      <c r="B492" s="655" t="s">
        <v>94</v>
      </c>
      <c r="C492" s="656">
        <f>SUM(C490:C491)</f>
        <v>0</v>
      </c>
      <c r="D492" s="656">
        <f>SUM(D490:D491)</f>
        <v>0</v>
      </c>
      <c r="E492" s="656">
        <f>SUM(E490:E491)</f>
        <v>52</v>
      </c>
      <c r="F492" s="657">
        <f>SUM(F490:F491)</f>
        <v>52</v>
      </c>
    </row>
    <row r="493" spans="1:6" ht="24.75" customHeight="1">
      <c r="A493" s="683">
        <v>486</v>
      </c>
      <c r="B493" s="851" t="s">
        <v>385</v>
      </c>
      <c r="C493" s="852"/>
      <c r="D493" s="852"/>
      <c r="E493" s="852"/>
      <c r="F493" s="853"/>
    </row>
    <row r="494" spans="1:6" ht="16.5">
      <c r="A494" s="683">
        <v>487</v>
      </c>
      <c r="B494" s="609" t="s">
        <v>94</v>
      </c>
      <c r="E494" s="25">
        <v>5267</v>
      </c>
      <c r="F494" s="645">
        <v>5267</v>
      </c>
    </row>
    <row r="495" spans="1:6" s="668" customFormat="1" ht="18" customHeight="1">
      <c r="A495" s="683">
        <v>488</v>
      </c>
      <c r="B495" s="653" t="s">
        <v>95</v>
      </c>
      <c r="C495" s="660"/>
      <c r="D495" s="660"/>
      <c r="E495" s="660"/>
      <c r="F495" s="661"/>
    </row>
    <row r="496" spans="1:6" s="658" customFormat="1" ht="18" customHeight="1">
      <c r="A496" s="683">
        <v>489</v>
      </c>
      <c r="B496" s="655" t="s">
        <v>94</v>
      </c>
      <c r="C496" s="656">
        <f>SUM(C494:C495)</f>
        <v>0</v>
      </c>
      <c r="D496" s="656">
        <f>SUM(D494:D495)</f>
        <v>0</v>
      </c>
      <c r="E496" s="656">
        <f>SUM(E494:E495)</f>
        <v>5267</v>
      </c>
      <c r="F496" s="657">
        <f>SUM(F494:F495)</f>
        <v>5267</v>
      </c>
    </row>
    <row r="497" spans="1:6" ht="24.75" customHeight="1">
      <c r="A497" s="683">
        <v>490</v>
      </c>
      <c r="B497" s="851" t="s">
        <v>702</v>
      </c>
      <c r="C497" s="852"/>
      <c r="D497" s="852"/>
      <c r="E497" s="852"/>
      <c r="F497" s="853"/>
    </row>
    <row r="498" spans="1:6" ht="16.5">
      <c r="A498" s="683">
        <v>491</v>
      </c>
      <c r="B498" s="609" t="s">
        <v>94</v>
      </c>
      <c r="E498" s="25">
        <v>200</v>
      </c>
      <c r="F498" s="645">
        <v>200</v>
      </c>
    </row>
    <row r="499" spans="1:7" s="662" customFormat="1" ht="18" customHeight="1">
      <c r="A499" s="683">
        <v>492</v>
      </c>
      <c r="B499" s="653" t="s">
        <v>46</v>
      </c>
      <c r="C499" s="660"/>
      <c r="D499" s="660"/>
      <c r="E499" s="660"/>
      <c r="F499" s="661"/>
      <c r="G499" s="662" t="s">
        <v>694</v>
      </c>
    </row>
    <row r="500" spans="1:6" s="658" customFormat="1" ht="18" customHeight="1">
      <c r="A500" s="683">
        <v>493</v>
      </c>
      <c r="B500" s="655" t="s">
        <v>94</v>
      </c>
      <c r="C500" s="656">
        <f>SUM(C498:C499)</f>
        <v>0</v>
      </c>
      <c r="D500" s="656">
        <f>SUM(D498:D499)</f>
        <v>0</v>
      </c>
      <c r="E500" s="656">
        <f>SUM(E498:E499)</f>
        <v>200</v>
      </c>
      <c r="F500" s="657">
        <f>SUM(F498:F499)</f>
        <v>200</v>
      </c>
    </row>
    <row r="501" spans="1:6" ht="24.75" customHeight="1">
      <c r="A501" s="683">
        <v>494</v>
      </c>
      <c r="B501" s="851" t="s">
        <v>703</v>
      </c>
      <c r="C501" s="852"/>
      <c r="D501" s="852"/>
      <c r="E501" s="852"/>
      <c r="F501" s="853"/>
    </row>
    <row r="502" spans="1:6" ht="16.5">
      <c r="A502" s="683">
        <v>495</v>
      </c>
      <c r="B502" s="609" t="s">
        <v>94</v>
      </c>
      <c r="E502" s="25">
        <v>130</v>
      </c>
      <c r="F502" s="645">
        <v>130</v>
      </c>
    </row>
    <row r="503" spans="1:6" s="662" customFormat="1" ht="18" customHeight="1">
      <c r="A503" s="683">
        <v>496</v>
      </c>
      <c r="B503" s="653" t="s">
        <v>691</v>
      </c>
      <c r="C503" s="660"/>
      <c r="D503" s="660"/>
      <c r="E503" s="660"/>
      <c r="F503" s="661"/>
    </row>
    <row r="504" spans="1:6" s="658" customFormat="1" ht="18" customHeight="1">
      <c r="A504" s="683">
        <v>497</v>
      </c>
      <c r="B504" s="655" t="s">
        <v>94</v>
      </c>
      <c r="C504" s="656">
        <f>SUM(C502:C503)</f>
        <v>0</v>
      </c>
      <c r="D504" s="656">
        <f>SUM(D502:D503)</f>
        <v>0</v>
      </c>
      <c r="E504" s="656">
        <f>SUM(E502:E503)</f>
        <v>130</v>
      </c>
      <c r="F504" s="657">
        <f>SUM(F502:F503)</f>
        <v>130</v>
      </c>
    </row>
    <row r="505" spans="1:6" ht="24.75" customHeight="1">
      <c r="A505" s="683">
        <v>498</v>
      </c>
      <c r="B505" s="851" t="s">
        <v>704</v>
      </c>
      <c r="C505" s="852"/>
      <c r="D505" s="852"/>
      <c r="E505" s="852"/>
      <c r="F505" s="853"/>
    </row>
    <row r="506" spans="1:6" ht="16.5">
      <c r="A506" s="683">
        <v>499</v>
      </c>
      <c r="B506" s="609" t="s">
        <v>94</v>
      </c>
      <c r="E506" s="25">
        <v>100</v>
      </c>
      <c r="F506" s="645">
        <v>100</v>
      </c>
    </row>
    <row r="507" spans="1:6" s="662" customFormat="1" ht="18" customHeight="1">
      <c r="A507" s="683">
        <v>500</v>
      </c>
      <c r="B507" s="653" t="s">
        <v>46</v>
      </c>
      <c r="C507" s="660"/>
      <c r="D507" s="660"/>
      <c r="E507" s="660"/>
      <c r="F507" s="661"/>
    </row>
    <row r="508" spans="1:6" s="658" customFormat="1" ht="18" customHeight="1">
      <c r="A508" s="683">
        <v>501</v>
      </c>
      <c r="B508" s="655" t="s">
        <v>94</v>
      </c>
      <c r="C508" s="656">
        <f>SUM(C506:C507)</f>
        <v>0</v>
      </c>
      <c r="D508" s="656">
        <f>SUM(D506:D507)</f>
        <v>0</v>
      </c>
      <c r="E508" s="656">
        <f>SUM(E506:E507)</f>
        <v>100</v>
      </c>
      <c r="F508" s="657">
        <f>SUM(F506:F507)</f>
        <v>100</v>
      </c>
    </row>
    <row r="509" spans="1:6" ht="39.75" customHeight="1">
      <c r="A509" s="684">
        <v>502</v>
      </c>
      <c r="B509" s="851" t="s">
        <v>716</v>
      </c>
      <c r="C509" s="852"/>
      <c r="D509" s="852"/>
      <c r="E509" s="852"/>
      <c r="F509" s="853"/>
    </row>
    <row r="510" spans="1:6" ht="16.5">
      <c r="A510" s="683">
        <v>503</v>
      </c>
      <c r="B510" s="609" t="s">
        <v>94</v>
      </c>
      <c r="E510" s="25">
        <v>2290</v>
      </c>
      <c r="F510" s="645">
        <v>2290</v>
      </c>
    </row>
    <row r="511" spans="1:6" s="662" customFormat="1" ht="17.25">
      <c r="A511" s="683">
        <v>504</v>
      </c>
      <c r="B511" s="653" t="s">
        <v>921</v>
      </c>
      <c r="C511" s="718"/>
      <c r="D511" s="669"/>
      <c r="E511" s="669">
        <v>68</v>
      </c>
      <c r="F511" s="670">
        <v>68</v>
      </c>
    </row>
    <row r="512" spans="1:6" s="658" customFormat="1" ht="18" customHeight="1">
      <c r="A512" s="683">
        <v>505</v>
      </c>
      <c r="B512" s="655" t="s">
        <v>94</v>
      </c>
      <c r="C512" s="656">
        <f>SUM(C510:C511)</f>
        <v>0</v>
      </c>
      <c r="D512" s="656">
        <f>SUM(D510:D511)</f>
        <v>0</v>
      </c>
      <c r="E512" s="656">
        <f>SUM(E510:E511)</f>
        <v>2358</v>
      </c>
      <c r="F512" s="657">
        <f>SUM(F510:F511)</f>
        <v>2358</v>
      </c>
    </row>
    <row r="513" spans="1:6" ht="24.75" customHeight="1">
      <c r="A513" s="683">
        <v>506</v>
      </c>
      <c r="B513" s="851" t="s">
        <v>705</v>
      </c>
      <c r="C513" s="852"/>
      <c r="D513" s="852"/>
      <c r="E513" s="852"/>
      <c r="F513" s="853"/>
    </row>
    <row r="514" spans="1:6" ht="16.5">
      <c r="A514" s="683">
        <v>507</v>
      </c>
      <c r="B514" s="609" t="s">
        <v>94</v>
      </c>
      <c r="E514" s="25">
        <v>106</v>
      </c>
      <c r="F514" s="645">
        <v>106</v>
      </c>
    </row>
    <row r="515" spans="1:6" s="662" customFormat="1" ht="18" customHeight="1">
      <c r="A515" s="683">
        <v>508</v>
      </c>
      <c r="B515" s="653" t="s">
        <v>46</v>
      </c>
      <c r="C515" s="660"/>
      <c r="D515" s="660"/>
      <c r="E515" s="660"/>
      <c r="F515" s="661"/>
    </row>
    <row r="516" spans="1:6" s="658" customFormat="1" ht="18" customHeight="1">
      <c r="A516" s="683">
        <v>509</v>
      </c>
      <c r="B516" s="655" t="s">
        <v>94</v>
      </c>
      <c r="C516" s="656">
        <f>SUM(C514:C515)</f>
        <v>0</v>
      </c>
      <c r="D516" s="656">
        <f>SUM(D514:D515)</f>
        <v>0</v>
      </c>
      <c r="E516" s="656">
        <f>SUM(E514:E515)</f>
        <v>106</v>
      </c>
      <c r="F516" s="657">
        <f>SUM(F514:F515)</f>
        <v>106</v>
      </c>
    </row>
    <row r="517" spans="1:6" ht="24.75" customHeight="1">
      <c r="A517" s="683">
        <v>510</v>
      </c>
      <c r="B517" s="851" t="s">
        <v>571</v>
      </c>
      <c r="C517" s="852"/>
      <c r="D517" s="852"/>
      <c r="E517" s="852"/>
      <c r="F517" s="853"/>
    </row>
    <row r="518" spans="1:6" s="662" customFormat="1" ht="18" customHeight="1">
      <c r="A518" s="683">
        <v>511</v>
      </c>
      <c r="B518" s="653" t="s">
        <v>921</v>
      </c>
      <c r="C518" s="660"/>
      <c r="D518" s="660"/>
      <c r="E518" s="660">
        <v>215</v>
      </c>
      <c r="F518" s="661">
        <v>215</v>
      </c>
    </row>
    <row r="519" spans="1:6" s="658" customFormat="1" ht="18" customHeight="1">
      <c r="A519" s="683">
        <v>512</v>
      </c>
      <c r="B519" s="655" t="s">
        <v>94</v>
      </c>
      <c r="C519" s="656"/>
      <c r="D519" s="656"/>
      <c r="E519" s="656">
        <v>215</v>
      </c>
      <c r="F519" s="657">
        <v>215</v>
      </c>
    </row>
    <row r="520" spans="1:6" ht="24.75" customHeight="1">
      <c r="A520" s="683">
        <v>513</v>
      </c>
      <c r="B520" s="851" t="s">
        <v>271</v>
      </c>
      <c r="C520" s="852"/>
      <c r="D520" s="852"/>
      <c r="E520" s="852"/>
      <c r="F520" s="853"/>
    </row>
    <row r="521" spans="1:6" ht="16.5">
      <c r="A521" s="683">
        <v>514</v>
      </c>
      <c r="B521" s="609" t="s">
        <v>94</v>
      </c>
      <c r="E521" s="25">
        <v>800</v>
      </c>
      <c r="F521" s="645">
        <v>800</v>
      </c>
    </row>
    <row r="522" spans="1:6" s="662" customFormat="1" ht="18" customHeight="1">
      <c r="A522" s="683">
        <v>515</v>
      </c>
      <c r="B522" s="854" t="s">
        <v>46</v>
      </c>
      <c r="C522" s="855"/>
      <c r="D522" s="660"/>
      <c r="E522" s="660"/>
      <c r="F522" s="661"/>
    </row>
    <row r="523" spans="1:6" s="658" customFormat="1" ht="18" customHeight="1">
      <c r="A523" s="683">
        <v>516</v>
      </c>
      <c r="B523" s="655" t="s">
        <v>94</v>
      </c>
      <c r="C523" s="656">
        <f>SUM(C521:C522)</f>
        <v>0</v>
      </c>
      <c r="D523" s="656">
        <f>SUM(D521:D522)</f>
        <v>0</v>
      </c>
      <c r="E523" s="656">
        <f>SUM(E521:E522)</f>
        <v>800</v>
      </c>
      <c r="F523" s="657">
        <f>SUM(F521:F522)</f>
        <v>800</v>
      </c>
    </row>
    <row r="524" spans="1:6" ht="24.75" customHeight="1">
      <c r="A524" s="683">
        <v>517</v>
      </c>
      <c r="B524" s="851" t="s">
        <v>611</v>
      </c>
      <c r="C524" s="852"/>
      <c r="D524" s="852"/>
      <c r="E524" s="852"/>
      <c r="F524" s="853"/>
    </row>
    <row r="525" spans="1:6" ht="16.5">
      <c r="A525" s="683">
        <v>518</v>
      </c>
      <c r="B525" s="609" t="s">
        <v>94</v>
      </c>
      <c r="E525" s="25">
        <v>213</v>
      </c>
      <c r="F525" s="645">
        <v>213</v>
      </c>
    </row>
    <row r="526" spans="1:6" s="662" customFormat="1" ht="18" customHeight="1">
      <c r="A526" s="683">
        <v>519</v>
      </c>
      <c r="B526" s="653" t="s">
        <v>46</v>
      </c>
      <c r="C526" s="660"/>
      <c r="D526" s="660"/>
      <c r="E526" s="660"/>
      <c r="F526" s="661"/>
    </row>
    <row r="527" spans="1:6" s="658" customFormat="1" ht="18" customHeight="1">
      <c r="A527" s="683">
        <v>520</v>
      </c>
      <c r="B527" s="655" t="s">
        <v>94</v>
      </c>
      <c r="C527" s="656">
        <f>SUM(C525:C526)</f>
        <v>0</v>
      </c>
      <c r="D527" s="656">
        <f>SUM(D525:D526)</f>
        <v>0</v>
      </c>
      <c r="E527" s="656">
        <f>SUM(E525:E526)</f>
        <v>213</v>
      </c>
      <c r="F527" s="657">
        <f>SUM(F525:F526)</f>
        <v>213</v>
      </c>
    </row>
    <row r="528" spans="1:6" ht="24.75" customHeight="1">
      <c r="A528" s="683">
        <v>521</v>
      </c>
      <c r="B528" s="851" t="s">
        <v>829</v>
      </c>
      <c r="C528" s="852"/>
      <c r="D528" s="852"/>
      <c r="E528" s="852"/>
      <c r="F528" s="853"/>
    </row>
    <row r="529" spans="1:6" ht="16.5">
      <c r="A529" s="683">
        <v>522</v>
      </c>
      <c r="B529" s="609" t="s">
        <v>94</v>
      </c>
      <c r="E529" s="25">
        <v>300</v>
      </c>
      <c r="F529" s="645">
        <v>300</v>
      </c>
    </row>
    <row r="530" spans="1:6" s="662" customFormat="1" ht="18" customHeight="1">
      <c r="A530" s="683">
        <v>523</v>
      </c>
      <c r="B530" s="653" t="s">
        <v>428</v>
      </c>
      <c r="C530" s="660"/>
      <c r="D530" s="660"/>
      <c r="E530" s="660"/>
      <c r="F530" s="661"/>
    </row>
    <row r="531" spans="1:6" s="658" customFormat="1" ht="18" customHeight="1">
      <c r="A531" s="683">
        <v>524</v>
      </c>
      <c r="B531" s="655" t="s">
        <v>94</v>
      </c>
      <c r="C531" s="656"/>
      <c r="D531" s="656"/>
      <c r="E531" s="656">
        <v>300</v>
      </c>
      <c r="F531" s="657">
        <v>300</v>
      </c>
    </row>
    <row r="532" spans="1:6" ht="24.75" customHeight="1">
      <c r="A532" s="683">
        <v>525</v>
      </c>
      <c r="B532" s="851" t="s">
        <v>572</v>
      </c>
      <c r="C532" s="852"/>
      <c r="D532" s="852"/>
      <c r="E532" s="852"/>
      <c r="F532" s="853"/>
    </row>
    <row r="533" spans="1:6" s="662" customFormat="1" ht="18" customHeight="1">
      <c r="A533" s="683">
        <v>526</v>
      </c>
      <c r="B533" s="653" t="s">
        <v>921</v>
      </c>
      <c r="C533" s="660"/>
      <c r="D533" s="660"/>
      <c r="E533" s="660">
        <v>900</v>
      </c>
      <c r="F533" s="661">
        <v>900</v>
      </c>
    </row>
    <row r="534" spans="1:6" s="658" customFormat="1" ht="18" customHeight="1">
      <c r="A534" s="683">
        <v>527</v>
      </c>
      <c r="B534" s="655" t="s">
        <v>94</v>
      </c>
      <c r="C534" s="656"/>
      <c r="D534" s="656"/>
      <c r="E534" s="656">
        <v>900</v>
      </c>
      <c r="F534" s="657">
        <v>900</v>
      </c>
    </row>
    <row r="535" spans="1:6" ht="24.75" customHeight="1">
      <c r="A535" s="683">
        <v>528</v>
      </c>
      <c r="B535" s="851" t="s">
        <v>834</v>
      </c>
      <c r="C535" s="852"/>
      <c r="D535" s="852"/>
      <c r="E535" s="852"/>
      <c r="F535" s="853"/>
    </row>
    <row r="536" spans="1:6" ht="16.5">
      <c r="A536" s="683">
        <v>529</v>
      </c>
      <c r="B536" s="609" t="s">
        <v>94</v>
      </c>
      <c r="E536" s="25">
        <v>470</v>
      </c>
      <c r="F536" s="645">
        <v>470</v>
      </c>
    </row>
    <row r="537" spans="1:6" s="662" customFormat="1" ht="18" customHeight="1">
      <c r="A537" s="683">
        <v>530</v>
      </c>
      <c r="B537" s="653" t="s">
        <v>428</v>
      </c>
      <c r="C537" s="660"/>
      <c r="D537" s="660"/>
      <c r="E537" s="660"/>
      <c r="F537" s="661"/>
    </row>
    <row r="538" spans="1:6" s="658" customFormat="1" ht="18" customHeight="1">
      <c r="A538" s="683">
        <v>531</v>
      </c>
      <c r="B538" s="655" t="s">
        <v>94</v>
      </c>
      <c r="C538" s="656"/>
      <c r="D538" s="656"/>
      <c r="E538" s="656">
        <v>470</v>
      </c>
      <c r="F538" s="657">
        <v>470</v>
      </c>
    </row>
    <row r="539" spans="1:6" ht="24.75" customHeight="1">
      <c r="A539" s="683">
        <v>532</v>
      </c>
      <c r="B539" s="851" t="s">
        <v>573</v>
      </c>
      <c r="C539" s="852"/>
      <c r="D539" s="852"/>
      <c r="E539" s="852"/>
      <c r="F539" s="853"/>
    </row>
    <row r="540" spans="1:6" s="662" customFormat="1" ht="18" customHeight="1">
      <c r="A540" s="683">
        <v>533</v>
      </c>
      <c r="B540" s="653" t="s">
        <v>574</v>
      </c>
      <c r="C540" s="660"/>
      <c r="D540" s="660"/>
      <c r="E540" s="660">
        <v>328</v>
      </c>
      <c r="F540" s="661">
        <v>328</v>
      </c>
    </row>
    <row r="541" spans="1:6" s="658" customFormat="1" ht="18" customHeight="1">
      <c r="A541" s="683">
        <v>534</v>
      </c>
      <c r="B541" s="655" t="s">
        <v>94</v>
      </c>
      <c r="C541" s="656"/>
      <c r="D541" s="656"/>
      <c r="E541" s="656">
        <v>328</v>
      </c>
      <c r="F541" s="657">
        <v>328</v>
      </c>
    </row>
    <row r="542" spans="1:6" ht="24.75" customHeight="1">
      <c r="A542" s="683">
        <v>535</v>
      </c>
      <c r="B542" s="851" t="s">
        <v>575</v>
      </c>
      <c r="C542" s="852"/>
      <c r="D542" s="852"/>
      <c r="E542" s="852"/>
      <c r="F542" s="853"/>
    </row>
    <row r="543" spans="1:6" s="662" customFormat="1" ht="18" customHeight="1">
      <c r="A543" s="683">
        <v>536</v>
      </c>
      <c r="B543" s="653" t="s">
        <v>921</v>
      </c>
      <c r="C543" s="660"/>
      <c r="D543" s="660"/>
      <c r="E543" s="660">
        <v>633</v>
      </c>
      <c r="F543" s="661">
        <v>633</v>
      </c>
    </row>
    <row r="544" spans="1:6" s="658" customFormat="1" ht="18" customHeight="1">
      <c r="A544" s="683">
        <v>537</v>
      </c>
      <c r="B544" s="655" t="s">
        <v>94</v>
      </c>
      <c r="C544" s="656"/>
      <c r="D544" s="656"/>
      <c r="E544" s="656">
        <v>633</v>
      </c>
      <c r="F544" s="657">
        <v>633</v>
      </c>
    </row>
    <row r="545" spans="1:6" ht="24.75" customHeight="1">
      <c r="A545" s="683">
        <v>538</v>
      </c>
      <c r="B545" s="851" t="s">
        <v>343</v>
      </c>
      <c r="C545" s="852"/>
      <c r="D545" s="852"/>
      <c r="E545" s="852"/>
      <c r="F545" s="853"/>
    </row>
    <row r="546" spans="1:6" ht="16.5">
      <c r="A546" s="683">
        <v>539</v>
      </c>
      <c r="B546" s="609" t="s">
        <v>94</v>
      </c>
      <c r="E546" s="25">
        <v>1479</v>
      </c>
      <c r="F546" s="645">
        <v>1479</v>
      </c>
    </row>
    <row r="547" spans="1:6" s="662" customFormat="1" ht="18" customHeight="1">
      <c r="A547" s="683">
        <v>540</v>
      </c>
      <c r="B547" s="653" t="s">
        <v>46</v>
      </c>
      <c r="C547" s="660"/>
      <c r="D547" s="660"/>
      <c r="E547" s="660"/>
      <c r="F547" s="661"/>
    </row>
    <row r="548" spans="1:6" s="658" customFormat="1" ht="18" customHeight="1">
      <c r="A548" s="683">
        <v>541</v>
      </c>
      <c r="B548" s="655" t="s">
        <v>94</v>
      </c>
      <c r="C548" s="656">
        <f>SUM(C546:C547)</f>
        <v>0</v>
      </c>
      <c r="D548" s="656">
        <f>SUM(D546:D547)</f>
        <v>0</v>
      </c>
      <c r="E548" s="656">
        <f>SUM(E546:E547)</f>
        <v>1479</v>
      </c>
      <c r="F548" s="657">
        <f>SUM(F546:F547)</f>
        <v>1479</v>
      </c>
    </row>
    <row r="549" spans="1:6" ht="42" customHeight="1">
      <c r="A549" s="684">
        <v>542</v>
      </c>
      <c r="B549" s="851" t="s">
        <v>706</v>
      </c>
      <c r="C549" s="852"/>
      <c r="D549" s="852"/>
      <c r="E549" s="852"/>
      <c r="F549" s="853"/>
    </row>
    <row r="550" spans="1:6" ht="16.5">
      <c r="A550" s="683">
        <v>543</v>
      </c>
      <c r="B550" s="609" t="s">
        <v>94</v>
      </c>
      <c r="E550" s="25">
        <v>14650</v>
      </c>
      <c r="F550" s="645">
        <v>14650</v>
      </c>
    </row>
    <row r="551" spans="1:6" s="662" customFormat="1" ht="18" customHeight="1">
      <c r="A551" s="683">
        <v>544</v>
      </c>
      <c r="B551" s="653" t="s">
        <v>835</v>
      </c>
      <c r="C551" s="660"/>
      <c r="D551" s="660"/>
      <c r="E551" s="660"/>
      <c r="F551" s="661"/>
    </row>
    <row r="552" spans="1:6" s="658" customFormat="1" ht="18" customHeight="1">
      <c r="A552" s="683">
        <v>545</v>
      </c>
      <c r="B552" s="655" t="s">
        <v>94</v>
      </c>
      <c r="C552" s="656">
        <f>SUM(C550:C551)</f>
        <v>0</v>
      </c>
      <c r="D552" s="656">
        <f>SUM(D550:D551)</f>
        <v>0</v>
      </c>
      <c r="E552" s="656">
        <f>SUM(E550:E551)</f>
        <v>14650</v>
      </c>
      <c r="F552" s="657">
        <f>SUM(F550:F551)</f>
        <v>14650</v>
      </c>
    </row>
    <row r="553" spans="1:6" ht="30" customHeight="1">
      <c r="A553" s="683">
        <v>546</v>
      </c>
      <c r="B553" s="851" t="s">
        <v>273</v>
      </c>
      <c r="C553" s="852"/>
      <c r="D553" s="852"/>
      <c r="E553" s="852"/>
      <c r="F553" s="853"/>
    </row>
    <row r="554" spans="1:6" ht="16.5">
      <c r="A554" s="683">
        <v>547</v>
      </c>
      <c r="B554" s="609" t="s">
        <v>94</v>
      </c>
      <c r="E554" s="25">
        <v>471</v>
      </c>
      <c r="F554" s="645">
        <v>471</v>
      </c>
    </row>
    <row r="555" spans="1:6" s="662" customFormat="1" ht="18" customHeight="1">
      <c r="A555" s="683">
        <v>548</v>
      </c>
      <c r="B555" s="653" t="s">
        <v>921</v>
      </c>
      <c r="C555" s="660"/>
      <c r="D555" s="660"/>
      <c r="E555" s="660">
        <v>124</v>
      </c>
      <c r="F555" s="661">
        <v>124</v>
      </c>
    </row>
    <row r="556" spans="1:6" s="658" customFormat="1" ht="18" customHeight="1">
      <c r="A556" s="683">
        <v>549</v>
      </c>
      <c r="B556" s="655" t="s">
        <v>94</v>
      </c>
      <c r="C556" s="656">
        <f>SUM(C554:C555)</f>
        <v>0</v>
      </c>
      <c r="D556" s="656">
        <f>SUM(D554:D555)</f>
        <v>0</v>
      </c>
      <c r="E556" s="656">
        <f>SUM(E554:E555)</f>
        <v>595</v>
      </c>
      <c r="F556" s="657">
        <f>SUM(F554:F555)</f>
        <v>595</v>
      </c>
    </row>
    <row r="557" spans="1:6" ht="30" customHeight="1">
      <c r="A557" s="683">
        <v>550</v>
      </c>
      <c r="B557" s="851" t="s">
        <v>344</v>
      </c>
      <c r="C557" s="852"/>
      <c r="D557" s="852"/>
      <c r="E557" s="852"/>
      <c r="F557" s="853"/>
    </row>
    <row r="558" spans="1:6" ht="16.5">
      <c r="A558" s="683">
        <v>551</v>
      </c>
      <c r="B558" s="609" t="s">
        <v>94</v>
      </c>
      <c r="E558" s="25">
        <v>200</v>
      </c>
      <c r="F558" s="645">
        <v>200</v>
      </c>
    </row>
    <row r="559" spans="1:6" s="662" customFormat="1" ht="18" customHeight="1">
      <c r="A559" s="683">
        <v>552</v>
      </c>
      <c r="B559" s="653" t="s">
        <v>46</v>
      </c>
      <c r="C559" s="660"/>
      <c r="D559" s="660"/>
      <c r="E559" s="660"/>
      <c r="F559" s="661"/>
    </row>
    <row r="560" spans="1:6" s="658" customFormat="1" ht="18" customHeight="1">
      <c r="A560" s="683">
        <v>553</v>
      </c>
      <c r="B560" s="655" t="s">
        <v>94</v>
      </c>
      <c r="C560" s="656">
        <f>SUM(C558:C559)</f>
        <v>0</v>
      </c>
      <c r="D560" s="656">
        <f>SUM(D558:D559)</f>
        <v>0</v>
      </c>
      <c r="E560" s="656">
        <f>SUM(E558:E559)</f>
        <v>200</v>
      </c>
      <c r="F560" s="657">
        <f>SUM(F558:F559)</f>
        <v>200</v>
      </c>
    </row>
    <row r="561" spans="1:6" ht="30" customHeight="1">
      <c r="A561" s="683">
        <v>554</v>
      </c>
      <c r="B561" s="851" t="s">
        <v>345</v>
      </c>
      <c r="C561" s="852"/>
      <c r="D561" s="852"/>
      <c r="E561" s="852"/>
      <c r="F561" s="853"/>
    </row>
    <row r="562" spans="1:6" ht="16.5">
      <c r="A562" s="683">
        <v>555</v>
      </c>
      <c r="B562" s="609" t="s">
        <v>94</v>
      </c>
      <c r="E562" s="25">
        <v>2306</v>
      </c>
      <c r="F562" s="645">
        <v>2306</v>
      </c>
    </row>
    <row r="563" spans="1:6" s="662" customFormat="1" ht="18" customHeight="1">
      <c r="A563" s="683">
        <v>556</v>
      </c>
      <c r="B563" s="653" t="s">
        <v>921</v>
      </c>
      <c r="C563" s="660"/>
      <c r="D563" s="660"/>
      <c r="E563" s="660">
        <v>1000</v>
      </c>
      <c r="F563" s="661">
        <v>1000</v>
      </c>
    </row>
    <row r="564" spans="1:6" s="658" customFormat="1" ht="18" customHeight="1">
      <c r="A564" s="683">
        <v>557</v>
      </c>
      <c r="B564" s="655" t="s">
        <v>94</v>
      </c>
      <c r="C564" s="656">
        <f>SUM(C562:C563)</f>
        <v>0</v>
      </c>
      <c r="D564" s="656">
        <f>SUM(D562:D563)</f>
        <v>0</v>
      </c>
      <c r="E564" s="656">
        <f>SUM(E562:E563)</f>
        <v>3306</v>
      </c>
      <c r="F564" s="657">
        <f>SUM(F562:F563)</f>
        <v>3306</v>
      </c>
    </row>
    <row r="565" spans="1:6" ht="30" customHeight="1">
      <c r="A565" s="683">
        <v>558</v>
      </c>
      <c r="B565" s="851" t="s">
        <v>387</v>
      </c>
      <c r="C565" s="852"/>
      <c r="D565" s="852"/>
      <c r="E565" s="852"/>
      <c r="F565" s="853"/>
    </row>
    <row r="566" spans="1:6" ht="16.5">
      <c r="A566" s="683">
        <v>559</v>
      </c>
      <c r="B566" s="609" t="s">
        <v>94</v>
      </c>
      <c r="E566" s="25">
        <v>1016</v>
      </c>
      <c r="F566" s="645">
        <v>1016</v>
      </c>
    </row>
    <row r="567" spans="1:6" s="662" customFormat="1" ht="17.25">
      <c r="A567" s="683">
        <v>560</v>
      </c>
      <c r="B567" s="653" t="s">
        <v>921</v>
      </c>
      <c r="C567" s="660"/>
      <c r="D567" s="660"/>
      <c r="E567" s="660">
        <v>338</v>
      </c>
      <c r="F567" s="661">
        <v>338</v>
      </c>
    </row>
    <row r="568" spans="1:6" s="658" customFormat="1" ht="18" customHeight="1">
      <c r="A568" s="683">
        <v>561</v>
      </c>
      <c r="B568" s="655" t="s">
        <v>94</v>
      </c>
      <c r="C568" s="656">
        <f>SUM(C566:C567)</f>
        <v>0</v>
      </c>
      <c r="D568" s="656">
        <f>SUM(D566:D567)</f>
        <v>0</v>
      </c>
      <c r="E568" s="656">
        <f>SUM(E566:E567)</f>
        <v>1354</v>
      </c>
      <c r="F568" s="657">
        <f>SUM(F566:F567)</f>
        <v>1354</v>
      </c>
    </row>
    <row r="569" spans="1:6" ht="24.75" customHeight="1">
      <c r="A569" s="683">
        <v>562</v>
      </c>
      <c r="B569" s="851" t="s">
        <v>388</v>
      </c>
      <c r="C569" s="852"/>
      <c r="D569" s="852"/>
      <c r="E569" s="852"/>
      <c r="F569" s="853"/>
    </row>
    <row r="570" spans="1:6" ht="16.5">
      <c r="A570" s="683">
        <v>563</v>
      </c>
      <c r="B570" s="609" t="s">
        <v>94</v>
      </c>
      <c r="E570" s="25">
        <v>0</v>
      </c>
      <c r="F570" s="645">
        <v>0</v>
      </c>
    </row>
    <row r="571" spans="1:7" s="662" customFormat="1" ht="18" customHeight="1">
      <c r="A571" s="683">
        <v>564</v>
      </c>
      <c r="B571" s="653" t="s">
        <v>95</v>
      </c>
      <c r="C571" s="660"/>
      <c r="D571" s="660"/>
      <c r="E571" s="660"/>
      <c r="F571" s="661"/>
      <c r="G571" s="671">
        <f>E571+E567+E563</f>
        <v>1338</v>
      </c>
    </row>
    <row r="572" spans="1:6" s="658" customFormat="1" ht="18" customHeight="1">
      <c r="A572" s="683">
        <v>565</v>
      </c>
      <c r="B572" s="655" t="s">
        <v>94</v>
      </c>
      <c r="C572" s="656">
        <f>SUM(C570:C571)</f>
        <v>0</v>
      </c>
      <c r="D572" s="656">
        <f>SUM(D570:D571)</f>
        <v>0</v>
      </c>
      <c r="E572" s="656">
        <f>SUM(E570:E571)</f>
        <v>0</v>
      </c>
      <c r="F572" s="657">
        <f>SUM(F570:F571)</f>
        <v>0</v>
      </c>
    </row>
    <row r="573" spans="1:6" s="539" customFormat="1" ht="24.75" customHeight="1">
      <c r="A573" s="683">
        <v>566</v>
      </c>
      <c r="B573" s="869" t="s">
        <v>639</v>
      </c>
      <c r="C573" s="870"/>
      <c r="D573" s="870"/>
      <c r="E573" s="870"/>
      <c r="F573" s="871"/>
    </row>
    <row r="574" spans="1:6" ht="16.5">
      <c r="A574" s="683">
        <v>567</v>
      </c>
      <c r="B574" s="851" t="s">
        <v>290</v>
      </c>
      <c r="C574" s="852"/>
      <c r="D574" s="852"/>
      <c r="E574" s="852"/>
      <c r="F574" s="853"/>
    </row>
    <row r="575" spans="1:6" ht="16.5">
      <c r="A575" s="683">
        <v>568</v>
      </c>
      <c r="B575" s="644" t="s">
        <v>94</v>
      </c>
      <c r="C575" s="25">
        <v>1080</v>
      </c>
      <c r="F575" s="645">
        <v>1080</v>
      </c>
    </row>
    <row r="576" spans="1:6" s="648" customFormat="1" ht="17.25">
      <c r="A576" s="683">
        <v>569</v>
      </c>
      <c r="B576" s="646" t="s">
        <v>46</v>
      </c>
      <c r="C576" s="660"/>
      <c r="D576" s="660"/>
      <c r="E576" s="660"/>
      <c r="F576" s="661"/>
    </row>
    <row r="577" spans="1:6" s="658" customFormat="1" ht="17.25">
      <c r="A577" s="683">
        <v>570</v>
      </c>
      <c r="B577" s="655" t="s">
        <v>94</v>
      </c>
      <c r="C577" s="656">
        <f>SUM(C575:C576)</f>
        <v>1080</v>
      </c>
      <c r="D577" s="656">
        <f>SUM(D575:D576)</f>
        <v>0</v>
      </c>
      <c r="E577" s="656">
        <f>SUM(E575:E576)</f>
        <v>0</v>
      </c>
      <c r="F577" s="657">
        <f>SUM(F575:F576)</f>
        <v>1080</v>
      </c>
    </row>
    <row r="578" spans="1:6" ht="24.75" customHeight="1">
      <c r="A578" s="683">
        <v>571</v>
      </c>
      <c r="B578" s="851" t="s">
        <v>707</v>
      </c>
      <c r="C578" s="852"/>
      <c r="D578" s="852"/>
      <c r="E578" s="852"/>
      <c r="F578" s="853"/>
    </row>
    <row r="579" spans="1:6" ht="16.5">
      <c r="A579" s="683">
        <v>572</v>
      </c>
      <c r="B579" s="644" t="s">
        <v>94</v>
      </c>
      <c r="E579" s="25">
        <v>251</v>
      </c>
      <c r="F579" s="645">
        <v>251</v>
      </c>
    </row>
    <row r="580" spans="1:6" s="648" customFormat="1" ht="17.25">
      <c r="A580" s="683">
        <v>573</v>
      </c>
      <c r="B580" s="646" t="s">
        <v>46</v>
      </c>
      <c r="C580" s="660"/>
      <c r="D580" s="660"/>
      <c r="E580" s="660"/>
      <c r="F580" s="661"/>
    </row>
    <row r="581" spans="1:6" s="658" customFormat="1" ht="17.25">
      <c r="A581" s="683">
        <v>574</v>
      </c>
      <c r="B581" s="655" t="s">
        <v>94</v>
      </c>
      <c r="C581" s="656">
        <f>SUM(C579:C580)</f>
        <v>0</v>
      </c>
      <c r="D581" s="656">
        <f>SUM(D579:D580)</f>
        <v>0</v>
      </c>
      <c r="E581" s="656">
        <f>SUM(E579:E580)</f>
        <v>251</v>
      </c>
      <c r="F581" s="657">
        <f>SUM(F579:F580)</f>
        <v>251</v>
      </c>
    </row>
    <row r="582" spans="1:6" s="663" customFormat="1" ht="24.75" customHeight="1">
      <c r="A582" s="683">
        <v>575</v>
      </c>
      <c r="B582" s="851" t="s">
        <v>751</v>
      </c>
      <c r="C582" s="852"/>
      <c r="D582" s="852"/>
      <c r="E582" s="852"/>
      <c r="F582" s="853"/>
    </row>
    <row r="583" spans="1:6" s="663" customFormat="1" ht="17.25">
      <c r="A583" s="683">
        <v>576</v>
      </c>
      <c r="B583" s="609" t="s">
        <v>94</v>
      </c>
      <c r="C583" s="25"/>
      <c r="D583" s="25"/>
      <c r="E583" s="25">
        <v>0</v>
      </c>
      <c r="F583" s="645">
        <v>0</v>
      </c>
    </row>
    <row r="584" spans="1:6" s="662" customFormat="1" ht="18" customHeight="1">
      <c r="A584" s="683">
        <v>577</v>
      </c>
      <c r="B584" s="653" t="s">
        <v>921</v>
      </c>
      <c r="C584" s="660"/>
      <c r="D584" s="660"/>
      <c r="E584" s="660"/>
      <c r="F584" s="661"/>
    </row>
    <row r="585" spans="1:6" s="658" customFormat="1" ht="18" customHeight="1">
      <c r="A585" s="683">
        <v>578</v>
      </c>
      <c r="B585" s="655" t="s">
        <v>94</v>
      </c>
      <c r="C585" s="656">
        <f>SUM(C583:C584)</f>
        <v>0</v>
      </c>
      <c r="D585" s="656">
        <f>SUM(D583:D584)</f>
        <v>0</v>
      </c>
      <c r="E585" s="656">
        <f>SUM(E583:E584)</f>
        <v>0</v>
      </c>
      <c r="F585" s="657">
        <f>SUM(F583:F584)</f>
        <v>0</v>
      </c>
    </row>
    <row r="586" spans="1:6" s="663" customFormat="1" ht="22.5" customHeight="1">
      <c r="A586" s="683">
        <v>579</v>
      </c>
      <c r="B586" s="851" t="s">
        <v>752</v>
      </c>
      <c r="C586" s="852"/>
      <c r="D586" s="852"/>
      <c r="E586" s="852"/>
      <c r="F586" s="853"/>
    </row>
    <row r="587" spans="1:6" s="663" customFormat="1" ht="17.25">
      <c r="A587" s="683">
        <v>580</v>
      </c>
      <c r="B587" s="609" t="s">
        <v>94</v>
      </c>
      <c r="C587" s="25">
        <v>0</v>
      </c>
      <c r="D587" s="25"/>
      <c r="E587" s="25"/>
      <c r="F587" s="645">
        <v>0</v>
      </c>
    </row>
    <row r="588" spans="1:6" s="662" customFormat="1" ht="18" customHeight="1">
      <c r="A588" s="683">
        <v>581</v>
      </c>
      <c r="B588" s="653" t="s">
        <v>921</v>
      </c>
      <c r="C588" s="660"/>
      <c r="D588" s="660"/>
      <c r="E588" s="660"/>
      <c r="F588" s="661"/>
    </row>
    <row r="589" spans="1:6" s="658" customFormat="1" ht="18" customHeight="1">
      <c r="A589" s="683">
        <v>582</v>
      </c>
      <c r="B589" s="655" t="s">
        <v>94</v>
      </c>
      <c r="C589" s="656">
        <f>SUM(C587:C588)</f>
        <v>0</v>
      </c>
      <c r="D589" s="656">
        <f>SUM(D587:D588)</f>
        <v>0</v>
      </c>
      <c r="E589" s="656">
        <f>SUM(E587:E588)</f>
        <v>0</v>
      </c>
      <c r="F589" s="657">
        <f>SUM(F587:F588)</f>
        <v>0</v>
      </c>
    </row>
    <row r="590" spans="1:6" s="663" customFormat="1" ht="22.5" customHeight="1">
      <c r="A590" s="683">
        <v>583</v>
      </c>
      <c r="B590" s="851" t="s">
        <v>924</v>
      </c>
      <c r="C590" s="852"/>
      <c r="D590" s="852"/>
      <c r="E590" s="852"/>
      <c r="F590" s="853"/>
    </row>
    <row r="591" spans="1:6" s="663" customFormat="1" ht="17.25">
      <c r="A591" s="683">
        <v>584</v>
      </c>
      <c r="B591" s="609" t="s">
        <v>94</v>
      </c>
      <c r="C591" s="25">
        <v>0</v>
      </c>
      <c r="D591" s="25"/>
      <c r="E591" s="25">
        <v>8674</v>
      </c>
      <c r="F591" s="645">
        <v>8674</v>
      </c>
    </row>
    <row r="592" spans="1:6" s="662" customFormat="1" ht="18" customHeight="1">
      <c r="A592" s="683">
        <v>585</v>
      </c>
      <c r="B592" s="653" t="s">
        <v>921</v>
      </c>
      <c r="C592" s="660"/>
      <c r="D592" s="660"/>
      <c r="E592" s="660"/>
      <c r="F592" s="661"/>
    </row>
    <row r="593" spans="1:6" s="658" customFormat="1" ht="17.25">
      <c r="A593" s="683">
        <v>586</v>
      </c>
      <c r="B593" s="655" t="s">
        <v>94</v>
      </c>
      <c r="C593" s="656">
        <f>SUM(C591:C592)</f>
        <v>0</v>
      </c>
      <c r="D593" s="656">
        <f>SUM(D591:D592)</f>
        <v>0</v>
      </c>
      <c r="E593" s="656">
        <f>SUM(E591:E592)</f>
        <v>8674</v>
      </c>
      <c r="F593" s="657">
        <f>SUM(F591:F592)</f>
        <v>8674</v>
      </c>
    </row>
    <row r="594" spans="1:6" s="663" customFormat="1" ht="22.5" customHeight="1">
      <c r="A594" s="683">
        <v>587</v>
      </c>
      <c r="B594" s="851" t="s">
        <v>753</v>
      </c>
      <c r="C594" s="852"/>
      <c r="D594" s="852"/>
      <c r="E594" s="852"/>
      <c r="F594" s="853"/>
    </row>
    <row r="595" spans="1:6" s="663" customFormat="1" ht="17.25">
      <c r="A595" s="683">
        <v>588</v>
      </c>
      <c r="B595" s="609" t="s">
        <v>94</v>
      </c>
      <c r="C595" s="25">
        <v>1194</v>
      </c>
      <c r="D595" s="25"/>
      <c r="E595" s="25"/>
      <c r="F595" s="645">
        <v>1194</v>
      </c>
    </row>
    <row r="596" spans="1:6" s="662" customFormat="1" ht="18" customHeight="1">
      <c r="A596" s="683">
        <v>589</v>
      </c>
      <c r="B596" s="653" t="s">
        <v>95</v>
      </c>
      <c r="C596" s="660"/>
      <c r="D596" s="660"/>
      <c r="E596" s="660"/>
      <c r="F596" s="661"/>
    </row>
    <row r="597" spans="1:6" s="658" customFormat="1" ht="17.25">
      <c r="A597" s="683">
        <v>590</v>
      </c>
      <c r="B597" s="655" t="s">
        <v>94</v>
      </c>
      <c r="C597" s="656">
        <f>SUM(C595:C596)</f>
        <v>1194</v>
      </c>
      <c r="D597" s="656">
        <f>SUM(D595:D596)</f>
        <v>0</v>
      </c>
      <c r="E597" s="656">
        <f>SUM(E595:E596)</f>
        <v>0</v>
      </c>
      <c r="F597" s="657">
        <f>SUM(F595:F596)</f>
        <v>1194</v>
      </c>
    </row>
    <row r="598" spans="1:6" s="663" customFormat="1" ht="22.5" customHeight="1">
      <c r="A598" s="683">
        <v>591</v>
      </c>
      <c r="B598" s="851" t="s">
        <v>622</v>
      </c>
      <c r="C598" s="852"/>
      <c r="D598" s="852"/>
      <c r="E598" s="852"/>
      <c r="F598" s="853"/>
    </row>
    <row r="599" spans="1:6" s="663" customFormat="1" ht="17.25">
      <c r="A599" s="683">
        <v>592</v>
      </c>
      <c r="B599" s="609" t="s">
        <v>94</v>
      </c>
      <c r="C599" s="25"/>
      <c r="D599" s="25"/>
      <c r="E599" s="25">
        <v>2000</v>
      </c>
      <c r="F599" s="645">
        <v>2000</v>
      </c>
    </row>
    <row r="600" spans="1:6" s="662" customFormat="1" ht="18" customHeight="1">
      <c r="A600" s="683">
        <v>593</v>
      </c>
      <c r="B600" s="653" t="s">
        <v>95</v>
      </c>
      <c r="C600" s="660"/>
      <c r="D600" s="660"/>
      <c r="E600" s="660"/>
      <c r="F600" s="661"/>
    </row>
    <row r="601" spans="1:6" s="658" customFormat="1" ht="17.25">
      <c r="A601" s="683">
        <v>594</v>
      </c>
      <c r="B601" s="655" t="s">
        <v>94</v>
      </c>
      <c r="C601" s="656">
        <f>SUM(C599:C600)</f>
        <v>0</v>
      </c>
      <c r="D601" s="656">
        <f>SUM(D599:D600)</f>
        <v>0</v>
      </c>
      <c r="E601" s="656">
        <f>SUM(E599:E600)</f>
        <v>2000</v>
      </c>
      <c r="F601" s="657">
        <f>SUM(F599:F600)</f>
        <v>2000</v>
      </c>
    </row>
    <row r="602" spans="1:6" s="663" customFormat="1" ht="22.5" customHeight="1">
      <c r="A602" s="683">
        <v>595</v>
      </c>
      <c r="B602" s="851" t="s">
        <v>623</v>
      </c>
      <c r="C602" s="852"/>
      <c r="D602" s="852"/>
      <c r="E602" s="852"/>
      <c r="F602" s="853"/>
    </row>
    <row r="603" spans="1:6" s="663" customFormat="1" ht="17.25">
      <c r="A603" s="683">
        <v>596</v>
      </c>
      <c r="B603" s="609" t="s">
        <v>94</v>
      </c>
      <c r="C603" s="25"/>
      <c r="D603" s="25"/>
      <c r="E603" s="25">
        <v>1319</v>
      </c>
      <c r="F603" s="645">
        <v>1319</v>
      </c>
    </row>
    <row r="604" spans="1:6" s="662" customFormat="1" ht="18" customHeight="1">
      <c r="A604" s="683">
        <v>597</v>
      </c>
      <c r="B604" s="653" t="s">
        <v>95</v>
      </c>
      <c r="C604" s="660"/>
      <c r="D604" s="660"/>
      <c r="E604" s="660"/>
      <c r="F604" s="661"/>
    </row>
    <row r="605" spans="1:6" s="658" customFormat="1" ht="25.5" customHeight="1" thickBot="1">
      <c r="A605" s="685">
        <v>598</v>
      </c>
      <c r="B605" s="655" t="s">
        <v>94</v>
      </c>
      <c r="C605" s="656">
        <f>SUM(C603:C604)</f>
        <v>0</v>
      </c>
      <c r="D605" s="656">
        <f>SUM(D603:D604)</f>
        <v>0</v>
      </c>
      <c r="E605" s="656">
        <f>SUM(E603:E604)</f>
        <v>1319</v>
      </c>
      <c r="F605" s="657">
        <f>SUM(F603:F604)</f>
        <v>1319</v>
      </c>
    </row>
    <row r="606" spans="1:6" s="542" customFormat="1" ht="17.25">
      <c r="A606" s="683">
        <v>599</v>
      </c>
      <c r="B606" s="856" t="s">
        <v>819</v>
      </c>
      <c r="C606" s="857"/>
      <c r="D606" s="857"/>
      <c r="E606" s="857"/>
      <c r="F606" s="858"/>
    </row>
    <row r="607" spans="1:6" s="675" customFormat="1" ht="16.5">
      <c r="A607" s="683">
        <v>600</v>
      </c>
      <c r="B607" s="672" t="s">
        <v>94</v>
      </c>
      <c r="C607" s="673">
        <v>3186391</v>
      </c>
      <c r="D607" s="673">
        <v>13012</v>
      </c>
      <c r="E607" s="673">
        <v>629502</v>
      </c>
      <c r="F607" s="674">
        <f>SUM(C607:E607)</f>
        <v>3828905</v>
      </c>
    </row>
    <row r="608" spans="1:6" s="675" customFormat="1" ht="17.25">
      <c r="A608" s="683">
        <v>601</v>
      </c>
      <c r="B608" s="676" t="s">
        <v>46</v>
      </c>
      <c r="C608" s="677">
        <f>C567+C563+C555+C543+C540+C533+C518+C511+C470+C462+C461+C440+C424+C417+C253+C161+C117+C70+C393+C345</f>
        <v>-2793</v>
      </c>
      <c r="D608" s="677">
        <f>D567+D563+D555+D543+D540+D533+D518+D511+D470+D462+D461+D440+D424+D417+D253+D161+D117+D70+D393+D345</f>
        <v>0</v>
      </c>
      <c r="E608" s="677">
        <f>E567+E563+E555+E543+E540+E533+E518+E511+E470+E462+E461+E440+E424+E417+E253+E161+E117+E70+E393+E345</f>
        <v>1086</v>
      </c>
      <c r="F608" s="678">
        <f>F567+F563+F555+F543+F540+F533+F518+F511+F470+F462+F461+F440+F424+F417+F253+F161+F117+F70+F393+F345</f>
        <v>-1707</v>
      </c>
    </row>
    <row r="609" spans="1:9" s="675" customFormat="1" ht="18" thickBot="1">
      <c r="A609" s="683">
        <v>602</v>
      </c>
      <c r="B609" s="679" t="s">
        <v>94</v>
      </c>
      <c r="C609" s="680">
        <f>SUM(C607:C608)</f>
        <v>3183598</v>
      </c>
      <c r="D609" s="680">
        <f>SUM(D607:D608)</f>
        <v>13012</v>
      </c>
      <c r="E609" s="680">
        <f>SUM(E607:E608)</f>
        <v>630588</v>
      </c>
      <c r="F609" s="681">
        <f>SUM(F607:F608)</f>
        <v>3827198</v>
      </c>
      <c r="H609" s="682"/>
      <c r="I609" s="682"/>
    </row>
  </sheetData>
  <mergeCells count="161">
    <mergeCell ref="B195:F195"/>
    <mergeCell ref="B199:F199"/>
    <mergeCell ref="B203:F203"/>
    <mergeCell ref="B167:F167"/>
    <mergeCell ref="B171:F171"/>
    <mergeCell ref="B574:F574"/>
    <mergeCell ref="B573:F573"/>
    <mergeCell ref="B187:F187"/>
    <mergeCell ref="B191:F191"/>
    <mergeCell ref="B215:F215"/>
    <mergeCell ref="B219:F219"/>
    <mergeCell ref="B524:F524"/>
    <mergeCell ref="B211:F211"/>
    <mergeCell ref="B227:F227"/>
    <mergeCell ref="B231:F231"/>
    <mergeCell ref="B151:F151"/>
    <mergeCell ref="B155:F155"/>
    <mergeCell ref="B159:F159"/>
    <mergeCell ref="B163:F163"/>
    <mergeCell ref="B143:F143"/>
    <mergeCell ref="B127:F127"/>
    <mergeCell ref="B131:F131"/>
    <mergeCell ref="B147:F147"/>
    <mergeCell ref="B119:F119"/>
    <mergeCell ref="B123:F123"/>
    <mergeCell ref="B135:F135"/>
    <mergeCell ref="B139:F139"/>
    <mergeCell ref="B96:F96"/>
    <mergeCell ref="B100:F100"/>
    <mergeCell ref="B104:F104"/>
    <mergeCell ref="B108:F108"/>
    <mergeCell ref="B76:F76"/>
    <mergeCell ref="B80:F80"/>
    <mergeCell ref="B84:F84"/>
    <mergeCell ref="B92:F92"/>
    <mergeCell ref="B88:F88"/>
    <mergeCell ref="B60:F60"/>
    <mergeCell ref="B64:F64"/>
    <mergeCell ref="B68:F68"/>
    <mergeCell ref="B72:F72"/>
    <mergeCell ref="B40:F40"/>
    <mergeCell ref="B44:F44"/>
    <mergeCell ref="B48:F48"/>
    <mergeCell ref="B56:F56"/>
    <mergeCell ref="A1:B1"/>
    <mergeCell ref="B6:B7"/>
    <mergeCell ref="B2:F2"/>
    <mergeCell ref="B3:F3"/>
    <mergeCell ref="F6:F7"/>
    <mergeCell ref="B8:F8"/>
    <mergeCell ref="C6:D6"/>
    <mergeCell ref="E6:E7"/>
    <mergeCell ref="B223:F223"/>
    <mergeCell ref="B12:F12"/>
    <mergeCell ref="B20:F20"/>
    <mergeCell ref="B24:F24"/>
    <mergeCell ref="B28:F28"/>
    <mergeCell ref="B32:F32"/>
    <mergeCell ref="B36:F36"/>
    <mergeCell ref="B235:F235"/>
    <mergeCell ref="B239:F239"/>
    <mergeCell ref="B243:F243"/>
    <mergeCell ref="B247:F247"/>
    <mergeCell ref="B255:F255"/>
    <mergeCell ref="B259:F259"/>
    <mergeCell ref="B263:F263"/>
    <mergeCell ref="B267:F267"/>
    <mergeCell ref="B271:F271"/>
    <mergeCell ref="B275:F275"/>
    <mergeCell ref="B279:F279"/>
    <mergeCell ref="B283:F283"/>
    <mergeCell ref="B287:F287"/>
    <mergeCell ref="B291:F291"/>
    <mergeCell ref="B295:F295"/>
    <mergeCell ref="B299:F299"/>
    <mergeCell ref="B303:F303"/>
    <mergeCell ref="B307:F307"/>
    <mergeCell ref="B311:F311"/>
    <mergeCell ref="B315:F315"/>
    <mergeCell ref="B319:F319"/>
    <mergeCell ref="B323:F323"/>
    <mergeCell ref="B327:F327"/>
    <mergeCell ref="B331:F331"/>
    <mergeCell ref="B335:F335"/>
    <mergeCell ref="B339:F339"/>
    <mergeCell ref="B343:F343"/>
    <mergeCell ref="B347:F347"/>
    <mergeCell ref="B351:F351"/>
    <mergeCell ref="B520:F520"/>
    <mergeCell ref="B355:F355"/>
    <mergeCell ref="B359:F359"/>
    <mergeCell ref="B363:F363"/>
    <mergeCell ref="B367:F367"/>
    <mergeCell ref="B489:F489"/>
    <mergeCell ref="B509:F509"/>
    <mergeCell ref="B387:F387"/>
    <mergeCell ref="B391:F391"/>
    <mergeCell ref="B606:F606"/>
    <mergeCell ref="B175:F175"/>
    <mergeCell ref="B179:F179"/>
    <mergeCell ref="B183:F183"/>
    <mergeCell ref="B586:F586"/>
    <mergeCell ref="B590:F590"/>
    <mergeCell ref="B582:F582"/>
    <mergeCell ref="B442:F442"/>
    <mergeCell ref="B446:F446"/>
    <mergeCell ref="B426:F426"/>
    <mergeCell ref="B565:F565"/>
    <mergeCell ref="B569:F569"/>
    <mergeCell ref="B472:F472"/>
    <mergeCell ref="B477:F477"/>
    <mergeCell ref="B481:F481"/>
    <mergeCell ref="B493:F493"/>
    <mergeCell ref="B497:F497"/>
    <mergeCell ref="B501:F501"/>
    <mergeCell ref="B557:F557"/>
    <mergeCell ref="B505:F505"/>
    <mergeCell ref="B459:F459"/>
    <mergeCell ref="B438:F438"/>
    <mergeCell ref="B415:F415"/>
    <mergeCell ref="B434:F434"/>
    <mergeCell ref="B561:F561"/>
    <mergeCell ref="B545:F545"/>
    <mergeCell ref="B522:C522"/>
    <mergeCell ref="B553:F553"/>
    <mergeCell ref="B532:F532"/>
    <mergeCell ref="B539:F539"/>
    <mergeCell ref="B542:F542"/>
    <mergeCell ref="B549:F549"/>
    <mergeCell ref="B528:F528"/>
    <mergeCell ref="B535:F535"/>
    <mergeCell ref="B16:F16"/>
    <mergeCell ref="B207:F207"/>
    <mergeCell ref="B251:F251"/>
    <mergeCell ref="B485:F485"/>
    <mergeCell ref="B450:F450"/>
    <mergeCell ref="B430:F430"/>
    <mergeCell ref="B371:F371"/>
    <mergeCell ref="B375:F375"/>
    <mergeCell ref="B379:F379"/>
    <mergeCell ref="B383:F383"/>
    <mergeCell ref="B112:F112"/>
    <mergeCell ref="B598:F598"/>
    <mergeCell ref="B602:F602"/>
    <mergeCell ref="B594:F594"/>
    <mergeCell ref="B578:F578"/>
    <mergeCell ref="B403:F403"/>
    <mergeCell ref="B407:F407"/>
    <mergeCell ref="B411:F411"/>
    <mergeCell ref="B419:F419"/>
    <mergeCell ref="B454:F454"/>
    <mergeCell ref="B116:F116"/>
    <mergeCell ref="B423:F423"/>
    <mergeCell ref="B461:C461"/>
    <mergeCell ref="B517:F517"/>
    <mergeCell ref="B464:F464"/>
    <mergeCell ref="B468:F468"/>
    <mergeCell ref="B513:F513"/>
    <mergeCell ref="B395:F395"/>
    <mergeCell ref="B399:F399"/>
    <mergeCell ref="B455:F455"/>
  </mergeCells>
  <printOptions horizontalCentered="1"/>
  <pageMargins left="0" right="0" top="0.7874015748031497" bottom="0.7874015748031497" header="0.5118110236220472" footer="0.5118110236220472"/>
  <pageSetup fitToHeight="3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1"/>
  <sheetViews>
    <sheetView view="pageBreakPreview" zoomScaleSheetLayoutView="100" workbookViewId="0" topLeftCell="A1">
      <selection activeCell="B3" sqref="B3:E3"/>
    </sheetView>
  </sheetViews>
  <sheetFormatPr defaultColWidth="9.00390625" defaultRowHeight="12.75"/>
  <cols>
    <col min="1" max="1" width="4.00390625" style="69" bestFit="1" customWidth="1"/>
    <col min="2" max="2" width="49.75390625" style="24" customWidth="1"/>
    <col min="3" max="5" width="16.75390625" style="25" customWidth="1"/>
    <col min="6" max="6" width="9.125" style="536" customWidth="1"/>
    <col min="7" max="7" width="10.125" style="536" bestFit="1" customWidth="1"/>
    <col min="8" max="16384" width="9.125" style="536" customWidth="1"/>
  </cols>
  <sheetData>
    <row r="1" spans="1:5" s="534" customFormat="1" ht="24.75" customHeight="1">
      <c r="A1" s="874" t="s">
        <v>508</v>
      </c>
      <c r="B1" s="874"/>
      <c r="C1" s="65"/>
      <c r="D1" s="30"/>
      <c r="E1" s="30"/>
    </row>
    <row r="2" spans="2:5" ht="24.75" customHeight="1">
      <c r="B2" s="866" t="s">
        <v>806</v>
      </c>
      <c r="C2" s="866"/>
      <c r="D2" s="866"/>
      <c r="E2" s="866"/>
    </row>
    <row r="3" spans="2:5" ht="24.75" customHeight="1">
      <c r="B3" s="866" t="s">
        <v>841</v>
      </c>
      <c r="C3" s="866"/>
      <c r="D3" s="866"/>
      <c r="E3" s="866"/>
    </row>
    <row r="4" spans="1:5" s="534" customFormat="1" ht="15">
      <c r="A4" s="69"/>
      <c r="B4" s="533"/>
      <c r="C4" s="30"/>
      <c r="D4" s="30"/>
      <c r="E4" s="128" t="s">
        <v>851</v>
      </c>
    </row>
    <row r="5" spans="2:5" s="69" customFormat="1" ht="15.75" thickBot="1">
      <c r="B5" s="535" t="s">
        <v>127</v>
      </c>
      <c r="C5" s="35" t="s">
        <v>128</v>
      </c>
      <c r="D5" s="35" t="s">
        <v>129</v>
      </c>
      <c r="E5" s="35" t="s">
        <v>130</v>
      </c>
    </row>
    <row r="6" spans="2:5" s="69" customFormat="1" ht="16.5">
      <c r="B6" s="875" t="s">
        <v>852</v>
      </c>
      <c r="C6" s="872" t="s">
        <v>771</v>
      </c>
      <c r="D6" s="872"/>
      <c r="E6" s="873"/>
    </row>
    <row r="7" spans="2:5" ht="33.75" thickBot="1">
      <c r="B7" s="876"/>
      <c r="C7" s="146" t="s">
        <v>86</v>
      </c>
      <c r="D7" s="146" t="s">
        <v>968</v>
      </c>
      <c r="E7" s="147" t="s">
        <v>86</v>
      </c>
    </row>
    <row r="8" spans="1:5" ht="33">
      <c r="A8" s="68">
        <v>1</v>
      </c>
      <c r="B8" s="23" t="s">
        <v>708</v>
      </c>
      <c r="C8" s="67">
        <v>9216</v>
      </c>
      <c r="E8" s="25">
        <f aca="true" t="shared" si="0" ref="E8:E26">SUM(C8:D8)</f>
        <v>9216</v>
      </c>
    </row>
    <row r="9" spans="1:5" ht="49.5">
      <c r="A9" s="68">
        <v>2</v>
      </c>
      <c r="B9" s="23" t="s">
        <v>319</v>
      </c>
      <c r="C9" s="67">
        <v>5605</v>
      </c>
      <c r="E9" s="25">
        <f t="shared" si="0"/>
        <v>5605</v>
      </c>
    </row>
    <row r="10" spans="1:5" ht="49.5">
      <c r="A10" s="68">
        <v>3</v>
      </c>
      <c r="B10" s="23" t="s">
        <v>320</v>
      </c>
      <c r="C10" s="67">
        <v>5000</v>
      </c>
      <c r="E10" s="25">
        <f t="shared" si="0"/>
        <v>5000</v>
      </c>
    </row>
    <row r="11" spans="1:5" ht="49.5">
      <c r="A11" s="68">
        <v>4</v>
      </c>
      <c r="B11" s="23" t="s">
        <v>601</v>
      </c>
      <c r="C11" s="66">
        <v>19000</v>
      </c>
      <c r="D11" s="25">
        <v>1000</v>
      </c>
      <c r="E11" s="25">
        <f t="shared" si="0"/>
        <v>20000</v>
      </c>
    </row>
    <row r="12" spans="1:5" ht="33">
      <c r="A12" s="68">
        <v>5</v>
      </c>
      <c r="B12" s="23" t="s">
        <v>306</v>
      </c>
      <c r="C12" s="66">
        <v>25217</v>
      </c>
      <c r="E12" s="25">
        <f t="shared" si="0"/>
        <v>25217</v>
      </c>
    </row>
    <row r="13" spans="1:5" ht="33">
      <c r="A13" s="68">
        <v>6</v>
      </c>
      <c r="B13" s="23" t="s">
        <v>602</v>
      </c>
      <c r="C13" s="66">
        <v>0</v>
      </c>
      <c r="E13" s="25">
        <f t="shared" si="0"/>
        <v>0</v>
      </c>
    </row>
    <row r="14" spans="1:5" ht="16.5">
      <c r="A14" s="68">
        <v>7</v>
      </c>
      <c r="B14" s="36" t="s">
        <v>757</v>
      </c>
      <c r="C14" s="67">
        <v>7713</v>
      </c>
      <c r="E14" s="25">
        <f t="shared" si="0"/>
        <v>7713</v>
      </c>
    </row>
    <row r="15" spans="1:5" ht="16.5">
      <c r="A15" s="68">
        <v>8</v>
      </c>
      <c r="B15" s="36" t="s">
        <v>406</v>
      </c>
      <c r="C15" s="67">
        <v>2906</v>
      </c>
      <c r="E15" s="25">
        <f t="shared" si="0"/>
        <v>2906</v>
      </c>
    </row>
    <row r="16" spans="1:5" ht="16.5">
      <c r="A16" s="68">
        <v>9</v>
      </c>
      <c r="B16" s="36" t="s">
        <v>758</v>
      </c>
      <c r="C16" s="67">
        <v>5468</v>
      </c>
      <c r="E16" s="25">
        <f t="shared" si="0"/>
        <v>5468</v>
      </c>
    </row>
    <row r="17" spans="1:5" ht="33">
      <c r="A17" s="68">
        <v>10</v>
      </c>
      <c r="B17" s="24" t="s">
        <v>603</v>
      </c>
      <c r="C17" s="25">
        <v>0</v>
      </c>
      <c r="E17" s="25">
        <f t="shared" si="0"/>
        <v>0</v>
      </c>
    </row>
    <row r="18" spans="1:5" s="537" customFormat="1" ht="19.5" customHeight="1">
      <c r="A18" s="68">
        <v>11</v>
      </c>
      <c r="B18" s="169" t="s">
        <v>261</v>
      </c>
      <c r="C18" s="168">
        <v>0</v>
      </c>
      <c r="D18" s="168"/>
      <c r="E18" s="25">
        <f t="shared" si="0"/>
        <v>0</v>
      </c>
    </row>
    <row r="19" spans="1:5" s="537" customFormat="1" ht="19.5" customHeight="1">
      <c r="A19" s="68">
        <v>12</v>
      </c>
      <c r="B19" s="169" t="s">
        <v>160</v>
      </c>
      <c r="C19" s="168">
        <v>19841</v>
      </c>
      <c r="D19" s="168">
        <v>-1000</v>
      </c>
      <c r="E19" s="25">
        <f t="shared" si="0"/>
        <v>18841</v>
      </c>
    </row>
    <row r="20" spans="1:5" ht="33">
      <c r="A20" s="68">
        <v>13</v>
      </c>
      <c r="B20" s="24" t="s">
        <v>624</v>
      </c>
      <c r="C20" s="25">
        <v>0</v>
      </c>
      <c r="E20" s="25">
        <f t="shared" si="0"/>
        <v>0</v>
      </c>
    </row>
    <row r="21" spans="1:5" s="537" customFormat="1" ht="19.5" customHeight="1">
      <c r="A21" s="68">
        <v>14</v>
      </c>
      <c r="B21" s="169" t="s">
        <v>625</v>
      </c>
      <c r="C21" s="168">
        <v>0</v>
      </c>
      <c r="D21" s="168"/>
      <c r="E21" s="25">
        <f t="shared" si="0"/>
        <v>0</v>
      </c>
    </row>
    <row r="22" spans="1:5" s="537" customFormat="1" ht="19.5" customHeight="1">
      <c r="A22" s="68">
        <v>15</v>
      </c>
      <c r="B22" s="169" t="s">
        <v>161</v>
      </c>
      <c r="C22" s="168">
        <v>1900</v>
      </c>
      <c r="D22" s="168"/>
      <c r="E22" s="25">
        <f t="shared" si="0"/>
        <v>1900</v>
      </c>
    </row>
    <row r="23" spans="1:5" ht="33">
      <c r="A23" s="68">
        <v>16</v>
      </c>
      <c r="B23" s="169" t="s">
        <v>626</v>
      </c>
      <c r="C23" s="25">
        <v>0</v>
      </c>
      <c r="E23" s="25">
        <f t="shared" si="0"/>
        <v>0</v>
      </c>
    </row>
    <row r="24" spans="1:5" s="537" customFormat="1" ht="19.5" customHeight="1">
      <c r="A24" s="68">
        <v>17</v>
      </c>
      <c r="B24" s="169" t="s">
        <v>678</v>
      </c>
      <c r="C24" s="168">
        <v>0</v>
      </c>
      <c r="D24" s="168"/>
      <c r="E24" s="25">
        <f t="shared" si="0"/>
        <v>0</v>
      </c>
    </row>
    <row r="25" spans="1:5" s="537" customFormat="1" ht="19.5" customHeight="1">
      <c r="A25" s="68">
        <v>18</v>
      </c>
      <c r="B25" s="169" t="s">
        <v>709</v>
      </c>
      <c r="C25" s="168">
        <v>0</v>
      </c>
      <c r="D25" s="168"/>
      <c r="E25" s="25">
        <f t="shared" si="0"/>
        <v>0</v>
      </c>
    </row>
    <row r="26" spans="1:5" s="537" customFormat="1" ht="19.5" customHeight="1">
      <c r="A26" s="68">
        <v>19</v>
      </c>
      <c r="B26" s="537" t="s">
        <v>710</v>
      </c>
      <c r="C26" s="168">
        <v>526</v>
      </c>
      <c r="D26" s="168">
        <v>40</v>
      </c>
      <c r="E26" s="25">
        <f t="shared" si="0"/>
        <v>566</v>
      </c>
    </row>
    <row r="27" spans="1:5" s="538" customFormat="1" ht="24.75" customHeight="1">
      <c r="A27" s="69">
        <v>20</v>
      </c>
      <c r="B27" s="72" t="s">
        <v>112</v>
      </c>
      <c r="C27" s="398"/>
      <c r="D27" s="398"/>
      <c r="E27" s="25"/>
    </row>
    <row r="28" spans="1:5" ht="33">
      <c r="A28" s="68">
        <v>21</v>
      </c>
      <c r="B28" s="70" t="s">
        <v>658</v>
      </c>
      <c r="C28" s="38">
        <v>0</v>
      </c>
      <c r="E28" s="25">
        <f>SUM(C28:D28)</f>
        <v>0</v>
      </c>
    </row>
    <row r="29" spans="1:5" s="538" customFormat="1" ht="24.75" customHeight="1">
      <c r="A29" s="69">
        <v>22</v>
      </c>
      <c r="B29" s="72" t="s">
        <v>779</v>
      </c>
      <c r="C29" s="398"/>
      <c r="D29" s="398"/>
      <c r="E29" s="25"/>
    </row>
    <row r="30" spans="1:5" ht="16.5">
      <c r="A30" s="68">
        <v>23</v>
      </c>
      <c r="B30" s="70" t="s">
        <v>262</v>
      </c>
      <c r="C30" s="38">
        <v>0</v>
      </c>
      <c r="E30" s="25">
        <f>SUM(C30:D30)</f>
        <v>0</v>
      </c>
    </row>
    <row r="31" spans="1:5" ht="16.5">
      <c r="A31" s="68">
        <v>24</v>
      </c>
      <c r="B31" s="70" t="s">
        <v>767</v>
      </c>
      <c r="C31" s="38">
        <v>0</v>
      </c>
      <c r="E31" s="25">
        <f>SUM(C31:D31)</f>
        <v>0</v>
      </c>
    </row>
    <row r="32" spans="1:2" ht="17.25">
      <c r="A32" s="68">
        <v>25</v>
      </c>
      <c r="B32" s="37" t="s">
        <v>662</v>
      </c>
    </row>
    <row r="33" spans="1:5" ht="16.5">
      <c r="A33" s="68">
        <v>26</v>
      </c>
      <c r="B33" s="70" t="s">
        <v>663</v>
      </c>
      <c r="C33" s="38">
        <v>92</v>
      </c>
      <c r="E33" s="25">
        <f>SUM(C33:D33)</f>
        <v>92</v>
      </c>
    </row>
    <row r="34" spans="1:5" ht="16.5">
      <c r="A34" s="68">
        <v>27</v>
      </c>
      <c r="B34" s="70" t="s">
        <v>263</v>
      </c>
      <c r="C34" s="38">
        <v>96</v>
      </c>
      <c r="E34" s="25">
        <f>SUM(C34:D34)</f>
        <v>96</v>
      </c>
    </row>
    <row r="35" spans="1:2" ht="17.25">
      <c r="A35" s="68">
        <v>28</v>
      </c>
      <c r="B35" s="399" t="s">
        <v>2</v>
      </c>
    </row>
    <row r="36" spans="1:5" ht="16.5">
      <c r="A36" s="68">
        <v>29</v>
      </c>
      <c r="B36" s="70" t="s">
        <v>656</v>
      </c>
      <c r="C36" s="38">
        <v>0</v>
      </c>
      <c r="E36" s="25">
        <f>SUM(C36:D36)</f>
        <v>0</v>
      </c>
    </row>
    <row r="37" spans="1:5" ht="33">
      <c r="A37" s="68">
        <v>30</v>
      </c>
      <c r="B37" s="70" t="s">
        <v>655</v>
      </c>
      <c r="C37" s="38">
        <v>96</v>
      </c>
      <c r="E37" s="25">
        <f>SUM(C37:D37)</f>
        <v>96</v>
      </c>
    </row>
    <row r="38" spans="1:5" ht="16.5">
      <c r="A38" s="68">
        <v>31</v>
      </c>
      <c r="B38" s="70" t="s">
        <v>657</v>
      </c>
      <c r="C38" s="38">
        <v>96</v>
      </c>
      <c r="E38" s="25">
        <f>SUM(C38:D38)</f>
        <v>96</v>
      </c>
    </row>
    <row r="39" spans="1:2" ht="17.25">
      <c r="A39" s="68">
        <v>32</v>
      </c>
      <c r="B39" s="37" t="s">
        <v>780</v>
      </c>
    </row>
    <row r="40" spans="1:5" ht="49.5">
      <c r="A40" s="68">
        <v>33</v>
      </c>
      <c r="B40" s="70" t="s">
        <v>659</v>
      </c>
      <c r="C40" s="38">
        <v>96</v>
      </c>
      <c r="E40" s="25">
        <f>SUM(C40:D40)</f>
        <v>96</v>
      </c>
    </row>
    <row r="41" spans="1:2" ht="17.25">
      <c r="A41" s="68">
        <v>34</v>
      </c>
      <c r="B41" s="37" t="s">
        <v>781</v>
      </c>
    </row>
    <row r="42" spans="1:5" ht="16.5">
      <c r="A42" s="68">
        <v>35</v>
      </c>
      <c r="B42" s="70" t="s">
        <v>652</v>
      </c>
      <c r="C42" s="38">
        <v>0</v>
      </c>
      <c r="E42" s="25">
        <f>SUM(C42:D42)</f>
        <v>0</v>
      </c>
    </row>
    <row r="43" spans="1:5" ht="66">
      <c r="A43" s="68">
        <v>36</v>
      </c>
      <c r="B43" s="70" t="s">
        <v>653</v>
      </c>
      <c r="C43" s="38">
        <v>96</v>
      </c>
      <c r="E43" s="25">
        <f>SUM(C43:D43)</f>
        <v>96</v>
      </c>
    </row>
    <row r="44" spans="1:2" ht="17.25">
      <c r="A44" s="68">
        <v>37</v>
      </c>
      <c r="B44" s="399" t="s">
        <v>7</v>
      </c>
    </row>
    <row r="45" spans="1:5" ht="16.5">
      <c r="A45" s="68">
        <v>38</v>
      </c>
      <c r="B45" s="70" t="s">
        <v>651</v>
      </c>
      <c r="C45" s="38">
        <v>0</v>
      </c>
      <c r="E45" s="25">
        <f>SUM(C45:D45)</f>
        <v>0</v>
      </c>
    </row>
    <row r="46" spans="1:5" ht="16.5">
      <c r="A46" s="68">
        <v>39</v>
      </c>
      <c r="B46" s="70" t="s">
        <v>759</v>
      </c>
      <c r="C46" s="38">
        <v>787</v>
      </c>
      <c r="E46" s="25">
        <f>SUM(C46:D46)</f>
        <v>787</v>
      </c>
    </row>
    <row r="47" spans="1:5" s="539" customFormat="1" ht="16.5">
      <c r="A47" s="68">
        <v>40</v>
      </c>
      <c r="B47" s="70" t="s">
        <v>677</v>
      </c>
      <c r="C47" s="38">
        <v>3900</v>
      </c>
      <c r="D47" s="66"/>
      <c r="E47" s="25">
        <f>SUM(C47:D47)</f>
        <v>3900</v>
      </c>
    </row>
    <row r="48" spans="1:2" ht="17.25">
      <c r="A48" s="68">
        <v>41</v>
      </c>
      <c r="B48" s="37" t="s">
        <v>115</v>
      </c>
    </row>
    <row r="49" spans="1:5" ht="16.5">
      <c r="A49" s="68">
        <v>42</v>
      </c>
      <c r="B49" s="70" t="s">
        <v>654</v>
      </c>
      <c r="C49" s="38">
        <v>0</v>
      </c>
      <c r="E49" s="25">
        <f>SUM(C49:D49)</f>
        <v>0</v>
      </c>
    </row>
    <row r="50" spans="1:5" s="539" customFormat="1" ht="17.25">
      <c r="A50" s="68">
        <v>43</v>
      </c>
      <c r="B50" s="399" t="s">
        <v>3</v>
      </c>
      <c r="C50" s="25"/>
      <c r="D50" s="66"/>
      <c r="E50" s="25"/>
    </row>
    <row r="51" spans="1:5" s="539" customFormat="1" ht="16.5">
      <c r="A51" s="68">
        <v>44</v>
      </c>
      <c r="B51" s="70" t="s">
        <v>650</v>
      </c>
      <c r="C51" s="38">
        <v>92</v>
      </c>
      <c r="D51" s="66"/>
      <c r="E51" s="25">
        <f>SUM(C51:D51)</f>
        <v>92</v>
      </c>
    </row>
    <row r="52" spans="1:2" ht="17.25">
      <c r="A52" s="68">
        <v>45</v>
      </c>
      <c r="B52" s="37" t="s">
        <v>638</v>
      </c>
    </row>
    <row r="53" spans="1:5" ht="16.5">
      <c r="A53" s="68">
        <v>46</v>
      </c>
      <c r="B53" s="70" t="s">
        <v>303</v>
      </c>
      <c r="C53" s="38">
        <v>0</v>
      </c>
      <c r="E53" s="25">
        <f>SUM(C53:D53)</f>
        <v>0</v>
      </c>
    </row>
    <row r="54" spans="1:5" ht="33">
      <c r="A54" s="68">
        <v>47</v>
      </c>
      <c r="B54" s="70" t="s">
        <v>649</v>
      </c>
      <c r="C54" s="38">
        <v>0</v>
      </c>
      <c r="E54" s="25">
        <f>SUM(C54:D54)</f>
        <v>0</v>
      </c>
    </row>
    <row r="55" spans="1:5" s="539" customFormat="1" ht="24.75" customHeight="1">
      <c r="A55" s="69">
        <v>48</v>
      </c>
      <c r="B55" s="72" t="s">
        <v>8</v>
      </c>
      <c r="C55" s="66"/>
      <c r="D55" s="66"/>
      <c r="E55" s="25"/>
    </row>
    <row r="56" spans="1:5" ht="33">
      <c r="A56" s="68">
        <v>49</v>
      </c>
      <c r="B56" s="70" t="s">
        <v>637</v>
      </c>
      <c r="C56" s="38">
        <v>0</v>
      </c>
      <c r="E56" s="25">
        <f>SUM(C56:D56)</f>
        <v>0</v>
      </c>
    </row>
    <row r="57" spans="1:5" ht="16.5">
      <c r="A57" s="68">
        <v>50</v>
      </c>
      <c r="B57" s="70" t="s">
        <v>302</v>
      </c>
      <c r="C57" s="38">
        <v>0</v>
      </c>
      <c r="E57" s="25">
        <f>SUM(C57:D57)</f>
        <v>0</v>
      </c>
    </row>
    <row r="58" spans="1:2" ht="17.25">
      <c r="A58" s="69">
        <v>51</v>
      </c>
      <c r="B58" s="37" t="s">
        <v>660</v>
      </c>
    </row>
    <row r="59" spans="1:5" ht="16.5">
      <c r="A59" s="68">
        <v>52</v>
      </c>
      <c r="B59" s="70" t="s">
        <v>661</v>
      </c>
      <c r="C59" s="38">
        <v>0</v>
      </c>
      <c r="E59" s="25">
        <f>SUM(C59:D59)</f>
        <v>0</v>
      </c>
    </row>
    <row r="60" spans="1:5" s="539" customFormat="1" ht="24.75" customHeight="1">
      <c r="A60" s="69">
        <v>53</v>
      </c>
      <c r="B60" s="73" t="s">
        <v>807</v>
      </c>
      <c r="C60" s="66"/>
      <c r="D60" s="66"/>
      <c r="E60" s="25"/>
    </row>
    <row r="61" spans="1:5" ht="16.5">
      <c r="A61" s="68">
        <v>54</v>
      </c>
      <c r="B61" s="70" t="s">
        <v>760</v>
      </c>
      <c r="C61" s="38">
        <v>3000</v>
      </c>
      <c r="E61" s="25">
        <f>SUM(C61:D61)</f>
        <v>3000</v>
      </c>
    </row>
    <row r="62" spans="1:5" ht="16.5">
      <c r="A62" s="68">
        <v>55</v>
      </c>
      <c r="B62" s="70" t="s">
        <v>671</v>
      </c>
      <c r="C62" s="38">
        <v>0</v>
      </c>
      <c r="E62" s="25">
        <f>SUM(C62:D62)</f>
        <v>0</v>
      </c>
    </row>
    <row r="63" spans="1:5" ht="16.5">
      <c r="A63" s="68">
        <v>56</v>
      </c>
      <c r="B63" s="70" t="s">
        <v>761</v>
      </c>
      <c r="C63" s="38">
        <v>4800</v>
      </c>
      <c r="E63" s="25">
        <f>SUM(C63:D63)</f>
        <v>4800</v>
      </c>
    </row>
    <row r="64" spans="1:5" s="539" customFormat="1" ht="24.75" customHeight="1">
      <c r="A64" s="69">
        <v>57</v>
      </c>
      <c r="B64" s="73" t="s">
        <v>9</v>
      </c>
      <c r="C64" s="66"/>
      <c r="D64" s="66"/>
      <c r="E64" s="25"/>
    </row>
    <row r="65" spans="1:5" ht="16.5">
      <c r="A65" s="68">
        <v>58</v>
      </c>
      <c r="B65" s="70" t="s">
        <v>666</v>
      </c>
      <c r="C65" s="38">
        <v>1396</v>
      </c>
      <c r="E65" s="25">
        <f>SUM(C65:D65)</f>
        <v>1396</v>
      </c>
    </row>
    <row r="66" spans="1:5" ht="16.5">
      <c r="A66" s="68">
        <v>59</v>
      </c>
      <c r="B66" s="70" t="s">
        <v>843</v>
      </c>
      <c r="C66" s="38">
        <v>856</v>
      </c>
      <c r="E66" s="25">
        <f>SUM(C66:D66)</f>
        <v>856</v>
      </c>
    </row>
    <row r="67" spans="1:5" ht="16.5">
      <c r="A67" s="68">
        <v>60</v>
      </c>
      <c r="B67" s="70" t="s">
        <v>844</v>
      </c>
      <c r="C67" s="38">
        <v>300</v>
      </c>
      <c r="E67" s="25">
        <f>SUM(C67:D67)</f>
        <v>300</v>
      </c>
    </row>
    <row r="68" spans="1:5" s="539" customFormat="1" ht="24.75" customHeight="1">
      <c r="A68" s="69">
        <v>61</v>
      </c>
      <c r="B68" s="73" t="s">
        <v>782</v>
      </c>
      <c r="C68" s="66"/>
      <c r="D68" s="66"/>
      <c r="E68" s="25"/>
    </row>
    <row r="69" spans="1:5" ht="16.5">
      <c r="A69" s="68">
        <v>62</v>
      </c>
      <c r="B69" s="70" t="s">
        <v>278</v>
      </c>
      <c r="C69" s="38">
        <v>2200</v>
      </c>
      <c r="E69" s="25">
        <f>SUM(C69:D69)</f>
        <v>2200</v>
      </c>
    </row>
    <row r="70" spans="1:5" s="539" customFormat="1" ht="24.75" customHeight="1">
      <c r="A70" s="69">
        <v>63</v>
      </c>
      <c r="B70" s="73" t="s">
        <v>33</v>
      </c>
      <c r="C70" s="66"/>
      <c r="D70" s="66"/>
      <c r="E70" s="25"/>
    </row>
    <row r="71" spans="1:5" ht="16.5">
      <c r="A71" s="68">
        <v>64</v>
      </c>
      <c r="B71" s="70" t="s">
        <v>304</v>
      </c>
      <c r="C71" s="38">
        <v>96</v>
      </c>
      <c r="E71" s="25">
        <f>SUM(C71:D71)</f>
        <v>96</v>
      </c>
    </row>
    <row r="72" spans="1:5" s="539" customFormat="1" ht="24.75" customHeight="1">
      <c r="A72" s="69">
        <v>65</v>
      </c>
      <c r="B72" s="73" t="s">
        <v>668</v>
      </c>
      <c r="C72" s="66"/>
      <c r="D72" s="66"/>
      <c r="E72" s="25"/>
    </row>
    <row r="73" spans="1:5" ht="33">
      <c r="A73" s="68">
        <v>66</v>
      </c>
      <c r="B73" s="70" t="s">
        <v>669</v>
      </c>
      <c r="C73" s="38">
        <v>0</v>
      </c>
      <c r="E73" s="25">
        <f>SUM(C73:D73)</f>
        <v>0</v>
      </c>
    </row>
    <row r="74" spans="1:5" s="539" customFormat="1" ht="24.75" customHeight="1">
      <c r="A74" s="69">
        <v>67</v>
      </c>
      <c r="B74" s="73" t="s">
        <v>907</v>
      </c>
      <c r="C74" s="66"/>
      <c r="D74" s="66"/>
      <c r="E74" s="25"/>
    </row>
    <row r="75" spans="1:5" ht="16.5">
      <c r="A75" s="68">
        <v>68</v>
      </c>
      <c r="B75" s="70" t="s">
        <v>667</v>
      </c>
      <c r="C75" s="38">
        <v>92</v>
      </c>
      <c r="E75" s="25">
        <f>SUM(C75:D75)</f>
        <v>92</v>
      </c>
    </row>
    <row r="76" spans="1:5" s="539" customFormat="1" ht="24.75" customHeight="1">
      <c r="A76" s="69">
        <v>69</v>
      </c>
      <c r="B76" s="73" t="s">
        <v>159</v>
      </c>
      <c r="C76" s="66"/>
      <c r="D76" s="66"/>
      <c r="E76" s="25"/>
    </row>
    <row r="77" spans="1:5" ht="16.5">
      <c r="A77" s="68">
        <v>70</v>
      </c>
      <c r="B77" s="70" t="s">
        <v>670</v>
      </c>
      <c r="C77" s="38">
        <v>96</v>
      </c>
      <c r="E77" s="25">
        <f>SUM(C77:D77)</f>
        <v>96</v>
      </c>
    </row>
    <row r="78" spans="1:3" ht="34.5">
      <c r="A78" s="68">
        <v>71</v>
      </c>
      <c r="B78" s="37" t="s">
        <v>687</v>
      </c>
      <c r="C78" s="38"/>
    </row>
    <row r="79" spans="1:5" ht="16.5">
      <c r="A79" s="68">
        <v>72</v>
      </c>
      <c r="B79" s="70" t="s">
        <v>264</v>
      </c>
      <c r="C79" s="38">
        <v>0</v>
      </c>
      <c r="E79" s="25">
        <f>SUM(C79:D79)</f>
        <v>0</v>
      </c>
    </row>
    <row r="80" spans="1:5" s="539" customFormat="1" ht="24.75" customHeight="1">
      <c r="A80" s="69">
        <v>73</v>
      </c>
      <c r="B80" s="72" t="s">
        <v>721</v>
      </c>
      <c r="C80" s="66"/>
      <c r="D80" s="66"/>
      <c r="E80" s="25"/>
    </row>
    <row r="81" spans="1:5" s="539" customFormat="1" ht="24.75" customHeight="1">
      <c r="A81" s="69">
        <v>74</v>
      </c>
      <c r="B81" s="73" t="s">
        <v>674</v>
      </c>
      <c r="C81" s="66"/>
      <c r="D81" s="66"/>
      <c r="E81" s="25"/>
    </row>
    <row r="82" spans="1:5" ht="33">
      <c r="A82" s="68">
        <v>75</v>
      </c>
      <c r="B82" s="70" t="s">
        <v>675</v>
      </c>
      <c r="C82" s="38">
        <v>92</v>
      </c>
      <c r="E82" s="25">
        <f>SUM(C82:D82)</f>
        <v>92</v>
      </c>
    </row>
    <row r="83" spans="1:5" s="539" customFormat="1" ht="24.75" customHeight="1">
      <c r="A83" s="69">
        <v>76</v>
      </c>
      <c r="B83" s="73" t="s">
        <v>329</v>
      </c>
      <c r="C83" s="66"/>
      <c r="D83" s="66"/>
      <c r="E83" s="25"/>
    </row>
    <row r="84" spans="1:5" ht="16.5">
      <c r="A84" s="68">
        <v>77</v>
      </c>
      <c r="B84" s="70" t="s">
        <v>330</v>
      </c>
      <c r="C84" s="38">
        <v>0</v>
      </c>
      <c r="E84" s="25">
        <f>SUM(C84:D84)</f>
        <v>0</v>
      </c>
    </row>
    <row r="85" spans="1:5" s="539" customFormat="1" ht="24.75" customHeight="1">
      <c r="A85" s="69">
        <v>78</v>
      </c>
      <c r="B85" s="73" t="s">
        <v>676</v>
      </c>
      <c r="C85" s="66"/>
      <c r="D85" s="66"/>
      <c r="E85" s="25"/>
    </row>
    <row r="86" spans="1:5" ht="16.5">
      <c r="A86" s="68">
        <v>79</v>
      </c>
      <c r="B86" s="70" t="s">
        <v>677</v>
      </c>
      <c r="C86" s="39">
        <v>92</v>
      </c>
      <c r="E86" s="25">
        <f>SUM(C86:D86)</f>
        <v>92</v>
      </c>
    </row>
    <row r="87" spans="1:5" s="539" customFormat="1" ht="24.75" customHeight="1">
      <c r="A87" s="69">
        <v>80</v>
      </c>
      <c r="B87" s="73" t="s">
        <v>768</v>
      </c>
      <c r="C87" s="66"/>
      <c r="D87" s="66"/>
      <c r="E87" s="25"/>
    </row>
    <row r="88" spans="1:5" ht="16.5">
      <c r="A88" s="68">
        <v>81</v>
      </c>
      <c r="B88" s="70" t="s">
        <v>677</v>
      </c>
      <c r="C88" s="39">
        <v>92</v>
      </c>
      <c r="E88" s="25">
        <f>SUM(C88:D88)</f>
        <v>92</v>
      </c>
    </row>
    <row r="89" spans="1:5" s="539" customFormat="1" ht="24.75" customHeight="1">
      <c r="A89" s="69">
        <v>82</v>
      </c>
      <c r="B89" s="73" t="s">
        <v>769</v>
      </c>
      <c r="C89" s="66"/>
      <c r="D89" s="66"/>
      <c r="E89" s="25"/>
    </row>
    <row r="90" spans="1:5" ht="16.5">
      <c r="A90" s="68">
        <v>83</v>
      </c>
      <c r="B90" s="70" t="s">
        <v>677</v>
      </c>
      <c r="C90" s="39">
        <v>0</v>
      </c>
      <c r="E90" s="25">
        <f>SUM(C90:D90)</f>
        <v>0</v>
      </c>
    </row>
    <row r="91" spans="1:5" s="539" customFormat="1" ht="24.75" customHeight="1">
      <c r="A91" s="69">
        <v>84</v>
      </c>
      <c r="B91" s="72" t="s">
        <v>18</v>
      </c>
      <c r="C91" s="66"/>
      <c r="D91" s="66"/>
      <c r="E91" s="25"/>
    </row>
    <row r="92" spans="1:5" s="539" customFormat="1" ht="24.75" customHeight="1">
      <c r="A92" s="69">
        <v>85</v>
      </c>
      <c r="B92" s="73" t="s">
        <v>664</v>
      </c>
      <c r="C92" s="66"/>
      <c r="D92" s="66"/>
      <c r="E92" s="25"/>
    </row>
    <row r="93" spans="1:5" ht="33">
      <c r="A93" s="68">
        <v>86</v>
      </c>
      <c r="B93" s="70" t="s">
        <v>12</v>
      </c>
      <c r="C93" s="38">
        <v>92</v>
      </c>
      <c r="E93" s="25">
        <f>SUM(C93:D93)</f>
        <v>92</v>
      </c>
    </row>
    <row r="94" spans="1:5" s="539" customFormat="1" ht="24.75" customHeight="1">
      <c r="A94" s="69">
        <v>87</v>
      </c>
      <c r="B94" s="73" t="s">
        <v>665</v>
      </c>
      <c r="C94" s="66"/>
      <c r="D94" s="66"/>
      <c r="E94" s="25"/>
    </row>
    <row r="95" spans="1:5" ht="33">
      <c r="A95" s="68">
        <v>88</v>
      </c>
      <c r="B95" s="70" t="s">
        <v>13</v>
      </c>
      <c r="C95" s="38">
        <v>96</v>
      </c>
      <c r="E95" s="25">
        <f>SUM(C95:D95)</f>
        <v>96</v>
      </c>
    </row>
    <row r="96" spans="1:2" ht="34.5">
      <c r="A96" s="68">
        <v>89</v>
      </c>
      <c r="B96" s="40" t="s">
        <v>672</v>
      </c>
    </row>
    <row r="97" spans="1:5" ht="16.5">
      <c r="A97" s="68">
        <v>90</v>
      </c>
      <c r="B97" s="70" t="s">
        <v>673</v>
      </c>
      <c r="C97" s="39">
        <v>0</v>
      </c>
      <c r="E97" s="25">
        <f>SUM(C97:D97)</f>
        <v>0</v>
      </c>
    </row>
    <row r="98" spans="1:5" s="539" customFormat="1" ht="34.5">
      <c r="A98" s="68">
        <v>91</v>
      </c>
      <c r="B98" s="73" t="s">
        <v>114</v>
      </c>
      <c r="E98" s="25"/>
    </row>
    <row r="99" spans="1:5" ht="33">
      <c r="A99" s="68">
        <v>92</v>
      </c>
      <c r="B99" s="70" t="s">
        <v>113</v>
      </c>
      <c r="C99" s="38">
        <v>13155</v>
      </c>
      <c r="E99" s="25">
        <f>SUM(C99:D99)</f>
        <v>13155</v>
      </c>
    </row>
    <row r="100" spans="1:5" s="539" customFormat="1" ht="24.75" customHeight="1">
      <c r="A100" s="69">
        <v>93</v>
      </c>
      <c r="B100" s="73" t="s">
        <v>910</v>
      </c>
      <c r="C100" s="66"/>
      <c r="D100" s="66"/>
      <c r="E100" s="25"/>
    </row>
    <row r="101" spans="1:5" ht="16.5">
      <c r="A101" s="68">
        <v>94</v>
      </c>
      <c r="B101" s="70" t="s">
        <v>103</v>
      </c>
      <c r="C101" s="67">
        <v>3000</v>
      </c>
      <c r="E101" s="25">
        <f>SUM(C101:D101)</f>
        <v>3000</v>
      </c>
    </row>
    <row r="102" spans="1:5" ht="33">
      <c r="A102" s="68">
        <v>95</v>
      </c>
      <c r="B102" s="70" t="s">
        <v>711</v>
      </c>
      <c r="C102" s="67">
        <v>2370</v>
      </c>
      <c r="E102" s="25">
        <f>SUM(C102:D102)</f>
        <v>2370</v>
      </c>
    </row>
    <row r="103" spans="1:5" s="539" customFormat="1" ht="24.75" customHeight="1">
      <c r="A103" s="69">
        <v>96</v>
      </c>
      <c r="B103" s="73" t="s">
        <v>976</v>
      </c>
      <c r="C103" s="66"/>
      <c r="D103" s="66"/>
      <c r="E103" s="25"/>
    </row>
    <row r="104" spans="1:5" ht="16.5">
      <c r="A104" s="68">
        <v>97</v>
      </c>
      <c r="B104" s="70" t="s">
        <v>628</v>
      </c>
      <c r="C104" s="38">
        <v>0</v>
      </c>
      <c r="E104" s="25">
        <f>SUM(C104:D104)</f>
        <v>0</v>
      </c>
    </row>
    <row r="105" spans="1:5" ht="16.5">
      <c r="A105" s="68">
        <v>98</v>
      </c>
      <c r="B105" s="70" t="s">
        <v>104</v>
      </c>
      <c r="C105" s="67">
        <v>80</v>
      </c>
      <c r="E105" s="25">
        <f>SUM(C105:D105)</f>
        <v>80</v>
      </c>
    </row>
    <row r="106" spans="1:5" s="539" customFormat="1" ht="24.75" customHeight="1">
      <c r="A106" s="69">
        <v>99</v>
      </c>
      <c r="B106" s="73" t="s">
        <v>969</v>
      </c>
      <c r="C106" s="66"/>
      <c r="D106" s="66"/>
      <c r="E106" s="25"/>
    </row>
    <row r="107" spans="1:5" ht="16.5">
      <c r="A107" s="68">
        <v>100</v>
      </c>
      <c r="B107" s="70" t="s">
        <v>627</v>
      </c>
      <c r="C107" s="38">
        <v>0</v>
      </c>
      <c r="E107" s="25">
        <f>SUM(C107:D107)</f>
        <v>0</v>
      </c>
    </row>
    <row r="108" spans="1:5" s="539" customFormat="1" ht="24.75" customHeight="1">
      <c r="A108" s="69">
        <v>101</v>
      </c>
      <c r="B108" s="73" t="s">
        <v>162</v>
      </c>
      <c r="C108" s="66"/>
      <c r="D108" s="66"/>
      <c r="E108" s="25"/>
    </row>
    <row r="109" spans="1:5" ht="33">
      <c r="A109" s="68">
        <v>102</v>
      </c>
      <c r="B109" s="70" t="s">
        <v>720</v>
      </c>
      <c r="C109" s="38">
        <v>0</v>
      </c>
      <c r="E109" s="25">
        <f>SUM(C109:D109)</f>
        <v>0</v>
      </c>
    </row>
    <row r="110" spans="1:5" ht="16.5">
      <c r="A110" s="68">
        <v>103</v>
      </c>
      <c r="B110" s="70" t="s">
        <v>762</v>
      </c>
      <c r="C110" s="38">
        <v>506</v>
      </c>
      <c r="D110" s="25">
        <v>-6</v>
      </c>
      <c r="E110" s="25">
        <f>SUM(C110:D110)</f>
        <v>500</v>
      </c>
    </row>
    <row r="111" spans="1:5" ht="33">
      <c r="A111" s="68">
        <v>104</v>
      </c>
      <c r="B111" s="70" t="s">
        <v>718</v>
      </c>
      <c r="C111" s="38">
        <v>500</v>
      </c>
      <c r="D111" s="25">
        <v>-500</v>
      </c>
      <c r="E111" s="25">
        <f>SUM(C111:D111)</f>
        <v>0</v>
      </c>
    </row>
    <row r="112" spans="1:5" s="539" customFormat="1" ht="24.75" customHeight="1">
      <c r="A112" s="69">
        <v>105</v>
      </c>
      <c r="B112" s="73" t="s">
        <v>105</v>
      </c>
      <c r="C112" s="66"/>
      <c r="D112" s="66"/>
      <c r="E112" s="25"/>
    </row>
    <row r="113" spans="1:5" ht="16.5">
      <c r="A113" s="68">
        <v>106</v>
      </c>
      <c r="B113" s="70" t="s">
        <v>629</v>
      </c>
      <c r="C113" s="38">
        <v>0</v>
      </c>
      <c r="E113" s="25">
        <f>SUM(C113:D113)</f>
        <v>0</v>
      </c>
    </row>
    <row r="114" spans="1:2" ht="16.5">
      <c r="A114" s="68">
        <v>107</v>
      </c>
      <c r="B114" s="71" t="s">
        <v>913</v>
      </c>
    </row>
    <row r="115" spans="1:2" ht="17.25">
      <c r="A115" s="68">
        <v>108</v>
      </c>
      <c r="B115" s="37" t="s">
        <v>631</v>
      </c>
    </row>
    <row r="116" spans="1:5" ht="16.5">
      <c r="A116" s="68">
        <v>109</v>
      </c>
      <c r="B116" s="70" t="s">
        <v>632</v>
      </c>
      <c r="C116" s="38">
        <v>0</v>
      </c>
      <c r="E116" s="25">
        <f>SUM(C116:D116)</f>
        <v>0</v>
      </c>
    </row>
    <row r="117" spans="1:2" ht="17.25">
      <c r="A117" s="68">
        <v>110</v>
      </c>
      <c r="B117" s="37" t="s">
        <v>633</v>
      </c>
    </row>
    <row r="118" spans="1:5" ht="16.5">
      <c r="A118" s="68">
        <v>111</v>
      </c>
      <c r="B118" s="70" t="s">
        <v>634</v>
      </c>
      <c r="C118" s="38">
        <v>0</v>
      </c>
      <c r="E118" s="25">
        <f>SUM(C118:D118)</f>
        <v>0</v>
      </c>
    </row>
    <row r="119" spans="1:2" ht="17.25">
      <c r="A119" s="68">
        <v>112</v>
      </c>
      <c r="B119" s="37" t="s">
        <v>635</v>
      </c>
    </row>
    <row r="120" spans="1:5" ht="16.5">
      <c r="A120" s="68">
        <v>113</v>
      </c>
      <c r="B120" s="70" t="s">
        <v>636</v>
      </c>
      <c r="C120" s="38">
        <v>0</v>
      </c>
      <c r="E120" s="25">
        <f>SUM(C120:D120)</f>
        <v>0</v>
      </c>
    </row>
    <row r="121" spans="1:2" ht="17.25">
      <c r="A121" s="68">
        <v>114</v>
      </c>
      <c r="B121" s="37" t="s">
        <v>912</v>
      </c>
    </row>
    <row r="122" spans="1:5" ht="16.5" customHeight="1">
      <c r="A122" s="68">
        <v>115</v>
      </c>
      <c r="B122" s="70" t="s">
        <v>630</v>
      </c>
      <c r="C122" s="38">
        <v>0</v>
      </c>
      <c r="D122" s="25">
        <v>386</v>
      </c>
      <c r="E122" s="25">
        <f>SUM(C122:D122)</f>
        <v>386</v>
      </c>
    </row>
    <row r="123" spans="1:5" ht="19.5" customHeight="1">
      <c r="A123" s="68">
        <v>116</v>
      </c>
      <c r="B123" s="70" t="s">
        <v>106</v>
      </c>
      <c r="C123" s="67">
        <v>180</v>
      </c>
      <c r="E123" s="25">
        <f>SUM(C123:D123)</f>
        <v>180</v>
      </c>
    </row>
    <row r="124" spans="1:5" s="539" customFormat="1" ht="24.75" customHeight="1">
      <c r="A124" s="69">
        <v>117</v>
      </c>
      <c r="B124" s="73" t="s">
        <v>772</v>
      </c>
      <c r="C124" s="38"/>
      <c r="D124" s="66"/>
      <c r="E124" s="25"/>
    </row>
    <row r="125" spans="1:5" ht="33">
      <c r="A125" s="68">
        <v>118</v>
      </c>
      <c r="B125" s="70" t="s">
        <v>763</v>
      </c>
      <c r="C125" s="38">
        <v>2120</v>
      </c>
      <c r="E125" s="25">
        <f>SUM(C125:D125)</f>
        <v>2120</v>
      </c>
    </row>
    <row r="126" spans="1:5" ht="16.5">
      <c r="A126" s="68">
        <v>119</v>
      </c>
      <c r="B126" s="70" t="s">
        <v>764</v>
      </c>
      <c r="C126" s="38">
        <v>0</v>
      </c>
      <c r="E126" s="25">
        <f>SUM(C126:D126)</f>
        <v>0</v>
      </c>
    </row>
    <row r="127" spans="1:5" ht="16.5">
      <c r="A127" s="68">
        <v>120</v>
      </c>
      <c r="B127" s="70" t="s">
        <v>830</v>
      </c>
      <c r="C127" s="38">
        <v>5080</v>
      </c>
      <c r="E127" s="25">
        <f>SUM(C127:D127)</f>
        <v>5080</v>
      </c>
    </row>
    <row r="128" spans="1:5" s="539" customFormat="1" ht="24.75" customHeight="1">
      <c r="A128" s="68">
        <v>121</v>
      </c>
      <c r="B128" s="73" t="s">
        <v>979</v>
      </c>
      <c r="C128" s="38"/>
      <c r="D128" s="66"/>
      <c r="E128" s="25"/>
    </row>
    <row r="129" spans="1:5" ht="16.5">
      <c r="A129" s="68">
        <v>122</v>
      </c>
      <c r="B129" s="70" t="s">
        <v>765</v>
      </c>
      <c r="C129" s="38">
        <v>0</v>
      </c>
      <c r="E129" s="25">
        <f>SUM(C129:D129)</f>
        <v>0</v>
      </c>
    </row>
    <row r="130" spans="1:5" s="541" customFormat="1" ht="49.5" customHeight="1">
      <c r="A130" s="68">
        <v>123</v>
      </c>
      <c r="B130" s="172" t="s">
        <v>766</v>
      </c>
      <c r="C130" s="39">
        <v>0</v>
      </c>
      <c r="D130" s="540"/>
      <c r="E130" s="540">
        <f>SUM(C130:D130)</f>
        <v>0</v>
      </c>
    </row>
    <row r="131" spans="1:6" s="542" customFormat="1" ht="24.75" customHeight="1" thickBot="1">
      <c r="A131" s="611">
        <v>124</v>
      </c>
      <c r="B131" s="170" t="s">
        <v>770</v>
      </c>
      <c r="C131" s="171">
        <f>SUM(C8:C130)</f>
        <v>148034</v>
      </c>
      <c r="D131" s="171">
        <f>SUM(D8:D130)</f>
        <v>-80</v>
      </c>
      <c r="E131" s="171">
        <f>SUM(E8:E130)</f>
        <v>147954</v>
      </c>
      <c r="F131" s="616"/>
    </row>
    <row r="132" ht="17.25" thickTop="1"/>
  </sheetData>
  <mergeCells count="5">
    <mergeCell ref="C6:E6"/>
    <mergeCell ref="A1:B1"/>
    <mergeCell ref="B2:E2"/>
    <mergeCell ref="B3:E3"/>
    <mergeCell ref="B6:B7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="90" zoomScaleSheetLayoutView="90" workbookViewId="0" topLeftCell="A1">
      <selection activeCell="C4" sqref="C4"/>
    </sheetView>
  </sheetViews>
  <sheetFormatPr defaultColWidth="9.00390625" defaultRowHeight="12.75"/>
  <cols>
    <col min="1" max="1" width="3.375" style="60" bestFit="1" customWidth="1"/>
    <col min="2" max="2" width="3.75390625" style="102" customWidth="1"/>
    <col min="3" max="3" width="29.375" style="1" bestFit="1" customWidth="1"/>
    <col min="4" max="4" width="7.75390625" style="1" bestFit="1" customWidth="1"/>
    <col min="5" max="5" width="6.375" style="1" bestFit="1" customWidth="1"/>
    <col min="6" max="6" width="7.00390625" style="1" bestFit="1" customWidth="1"/>
    <col min="7" max="7" width="11.375" style="1" bestFit="1" customWidth="1"/>
    <col min="8" max="8" width="10.125" style="1" bestFit="1" customWidth="1"/>
    <col min="9" max="9" width="11.00390625" style="1" bestFit="1" customWidth="1"/>
    <col min="10" max="10" width="12.625" style="1" bestFit="1" customWidth="1"/>
    <col min="11" max="11" width="6.25390625" style="1" bestFit="1" customWidth="1"/>
    <col min="12" max="12" width="9.875" style="1" customWidth="1"/>
    <col min="13" max="13" width="6.25390625" style="1" customWidth="1"/>
    <col min="14" max="14" width="12.75390625" style="1" bestFit="1" customWidth="1"/>
    <col min="15" max="15" width="12.125" style="1" bestFit="1" customWidth="1"/>
    <col min="16" max="16" width="10.875" style="1" customWidth="1"/>
    <col min="17" max="17" width="9.25390625" style="1" customWidth="1"/>
    <col min="18" max="18" width="10.375" style="1" bestFit="1" customWidth="1"/>
    <col min="19" max="19" width="10.25390625" style="1" customWidth="1"/>
    <col min="20" max="16384" width="9.125" style="1" customWidth="1"/>
  </cols>
  <sheetData>
    <row r="1" spans="1:18" s="100" customFormat="1" ht="31.5" customHeight="1">
      <c r="A1" s="77"/>
      <c r="B1" s="879" t="s">
        <v>509</v>
      </c>
      <c r="C1" s="879"/>
      <c r="D1" s="879"/>
      <c r="E1" s="879"/>
      <c r="F1" s="879"/>
      <c r="G1" s="879"/>
      <c r="H1" s="879"/>
      <c r="I1" s="879"/>
      <c r="O1" s="884"/>
      <c r="P1" s="884"/>
      <c r="Q1" s="884"/>
      <c r="R1" s="884"/>
    </row>
    <row r="2" spans="1:18" s="101" customFormat="1" ht="24.75" customHeight="1">
      <c r="A2" s="148"/>
      <c r="B2" s="885" t="s">
        <v>600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</row>
    <row r="3" spans="1:18" s="101" customFormat="1" ht="24.75" customHeight="1">
      <c r="A3" s="148"/>
      <c r="B3" s="885" t="s">
        <v>836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</row>
    <row r="4" spans="16:18" ht="17.25">
      <c r="P4" s="890" t="s">
        <v>851</v>
      </c>
      <c r="Q4" s="890"/>
      <c r="R4" s="890"/>
    </row>
    <row r="5" spans="1:18" s="4" customFormat="1" ht="17.25" thickBot="1">
      <c r="A5" s="60"/>
      <c r="B5" s="880" t="s">
        <v>127</v>
      </c>
      <c r="C5" s="880"/>
      <c r="D5" s="4" t="s">
        <v>128</v>
      </c>
      <c r="E5" s="4" t="s">
        <v>129</v>
      </c>
      <c r="F5" s="4" t="s">
        <v>130</v>
      </c>
      <c r="G5" s="4" t="s">
        <v>131</v>
      </c>
      <c r="H5" s="4" t="s">
        <v>132</v>
      </c>
      <c r="I5" s="4" t="s">
        <v>133</v>
      </c>
      <c r="J5" s="4" t="s">
        <v>134</v>
      </c>
      <c r="K5" s="4" t="s">
        <v>135</v>
      </c>
      <c r="L5" s="4" t="s">
        <v>136</v>
      </c>
      <c r="M5" s="4" t="s">
        <v>137</v>
      </c>
      <c r="N5" s="4" t="s">
        <v>138</v>
      </c>
      <c r="O5" s="4" t="s">
        <v>139</v>
      </c>
      <c r="P5" s="4" t="s">
        <v>140</v>
      </c>
      <c r="Q5" s="4" t="s">
        <v>109</v>
      </c>
      <c r="R5" s="4" t="s">
        <v>722</v>
      </c>
    </row>
    <row r="6" spans="1:18" s="384" customFormat="1" ht="24.75" customHeight="1" thickBot="1">
      <c r="A6" s="881"/>
      <c r="B6" s="886" t="s">
        <v>407</v>
      </c>
      <c r="C6" s="887"/>
      <c r="D6" s="882" t="s">
        <v>408</v>
      </c>
      <c r="E6" s="882" t="s">
        <v>409</v>
      </c>
      <c r="F6" s="403" t="s">
        <v>410</v>
      </c>
      <c r="G6" s="882" t="s">
        <v>411</v>
      </c>
      <c r="H6" s="402" t="s">
        <v>412</v>
      </c>
      <c r="I6" s="402" t="s">
        <v>413</v>
      </c>
      <c r="J6" s="402" t="s">
        <v>414</v>
      </c>
      <c r="K6" s="402" t="s">
        <v>415</v>
      </c>
      <c r="L6" s="402" t="s">
        <v>712</v>
      </c>
      <c r="M6" s="402" t="s">
        <v>416</v>
      </c>
      <c r="N6" s="402" t="s">
        <v>417</v>
      </c>
      <c r="O6" s="403" t="s">
        <v>418</v>
      </c>
      <c r="P6" s="877" t="s">
        <v>45</v>
      </c>
      <c r="Q6" s="878"/>
      <c r="R6" s="882" t="s">
        <v>819</v>
      </c>
    </row>
    <row r="7" spans="1:18" s="384" customFormat="1" ht="24.75" customHeight="1" thickBot="1">
      <c r="A7" s="881"/>
      <c r="B7" s="888"/>
      <c r="C7" s="889"/>
      <c r="D7" s="883"/>
      <c r="E7" s="883"/>
      <c r="F7" s="405" t="s">
        <v>420</v>
      </c>
      <c r="G7" s="883"/>
      <c r="H7" s="404" t="s">
        <v>421</v>
      </c>
      <c r="I7" s="404" t="s">
        <v>422</v>
      </c>
      <c r="J7" s="404" t="s">
        <v>423</v>
      </c>
      <c r="K7" s="404" t="s">
        <v>424</v>
      </c>
      <c r="L7" s="422" t="s">
        <v>713</v>
      </c>
      <c r="M7" s="404"/>
      <c r="N7" s="404" t="s">
        <v>425</v>
      </c>
      <c r="O7" s="405" t="s">
        <v>426</v>
      </c>
      <c r="P7" s="406" t="s">
        <v>419</v>
      </c>
      <c r="Q7" s="406" t="s">
        <v>107</v>
      </c>
      <c r="R7" s="883"/>
    </row>
    <row r="8" spans="1:18" s="150" customFormat="1" ht="34.5" customHeight="1">
      <c r="A8" s="149">
        <v>1</v>
      </c>
      <c r="B8" s="102" t="s">
        <v>427</v>
      </c>
      <c r="C8" s="150" t="s">
        <v>94</v>
      </c>
      <c r="D8" s="151"/>
      <c r="E8" s="151"/>
      <c r="F8" s="151"/>
      <c r="G8" s="151">
        <v>140</v>
      </c>
      <c r="H8" s="151"/>
      <c r="I8" s="151">
        <v>450</v>
      </c>
      <c r="J8" s="151"/>
      <c r="K8" s="151">
        <v>150</v>
      </c>
      <c r="L8" s="151"/>
      <c r="M8" s="151"/>
      <c r="N8" s="151">
        <v>360</v>
      </c>
      <c r="O8" s="151">
        <v>1190</v>
      </c>
      <c r="P8" s="151">
        <v>0</v>
      </c>
      <c r="Q8" s="151">
        <v>45</v>
      </c>
      <c r="R8" s="151">
        <f aca="true" t="shared" si="0" ref="R8:R43">SUM(D8:Q8)</f>
        <v>2335</v>
      </c>
    </row>
    <row r="9" spans="1:18" s="153" customFormat="1" ht="18" customHeight="1">
      <c r="A9" s="452">
        <v>2</v>
      </c>
      <c r="B9" s="152"/>
      <c r="C9" s="153" t="s">
        <v>428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>
        <f t="shared" si="0"/>
        <v>0</v>
      </c>
    </row>
    <row r="10" spans="1:18" s="102" customFormat="1" ht="18" customHeight="1">
      <c r="A10" s="60">
        <v>3</v>
      </c>
      <c r="C10" s="155" t="s">
        <v>94</v>
      </c>
      <c r="D10" s="407">
        <f aca="true" t="shared" si="1" ref="D10:K10">SUM(D8:D9)</f>
        <v>0</v>
      </c>
      <c r="E10" s="407">
        <f t="shared" si="1"/>
        <v>0</v>
      </c>
      <c r="F10" s="407">
        <f t="shared" si="1"/>
        <v>0</v>
      </c>
      <c r="G10" s="407">
        <f t="shared" si="1"/>
        <v>140</v>
      </c>
      <c r="H10" s="407">
        <f t="shared" si="1"/>
        <v>0</v>
      </c>
      <c r="I10" s="407">
        <f t="shared" si="1"/>
        <v>450</v>
      </c>
      <c r="J10" s="407">
        <f t="shared" si="1"/>
        <v>0</v>
      </c>
      <c r="K10" s="407">
        <f t="shared" si="1"/>
        <v>150</v>
      </c>
      <c r="L10" s="407"/>
      <c r="M10" s="407">
        <f>SUM(M8:M9)</f>
        <v>0</v>
      </c>
      <c r="N10" s="407">
        <f>SUM(N8:N9)</f>
        <v>360</v>
      </c>
      <c r="O10" s="407">
        <f>SUM(O8:O9)</f>
        <v>1190</v>
      </c>
      <c r="P10" s="407">
        <f>SUM(P8:P9)</f>
        <v>0</v>
      </c>
      <c r="Q10" s="407">
        <f>SUM(Q8:Q9)</f>
        <v>45</v>
      </c>
      <c r="R10" s="407">
        <f t="shared" si="0"/>
        <v>2335</v>
      </c>
    </row>
    <row r="11" spans="1:18" s="150" customFormat="1" ht="34.5" customHeight="1">
      <c r="A11" s="149">
        <v>4</v>
      </c>
      <c r="B11" s="102" t="s">
        <v>899</v>
      </c>
      <c r="C11" s="150" t="s">
        <v>94</v>
      </c>
      <c r="D11" s="151"/>
      <c r="E11" s="151"/>
      <c r="F11" s="151"/>
      <c r="G11" s="151">
        <v>513</v>
      </c>
      <c r="H11" s="151"/>
      <c r="I11" s="151">
        <v>20</v>
      </c>
      <c r="J11" s="151"/>
      <c r="K11" s="151"/>
      <c r="L11" s="151">
        <v>50</v>
      </c>
      <c r="M11" s="151"/>
      <c r="N11" s="151">
        <v>150</v>
      </c>
      <c r="O11" s="151">
        <v>870</v>
      </c>
      <c r="P11" s="151">
        <v>1132</v>
      </c>
      <c r="Q11" s="151">
        <v>0</v>
      </c>
      <c r="R11" s="151">
        <f t="shared" si="0"/>
        <v>2735</v>
      </c>
    </row>
    <row r="12" spans="1:18" s="153" customFormat="1" ht="18" customHeight="1">
      <c r="A12" s="453">
        <v>5</v>
      </c>
      <c r="B12" s="152"/>
      <c r="C12" s="153" t="s">
        <v>428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>
        <f t="shared" si="0"/>
        <v>0</v>
      </c>
    </row>
    <row r="13" spans="1:18" s="102" customFormat="1" ht="18" customHeight="1">
      <c r="A13" s="149">
        <v>6</v>
      </c>
      <c r="C13" s="155" t="s">
        <v>94</v>
      </c>
      <c r="D13" s="407">
        <f aca="true" t="shared" si="2" ref="D13:Q13">SUM(D11:D12)</f>
        <v>0</v>
      </c>
      <c r="E13" s="407">
        <f t="shared" si="2"/>
        <v>0</v>
      </c>
      <c r="F13" s="407">
        <f t="shared" si="2"/>
        <v>0</v>
      </c>
      <c r="G13" s="407">
        <f t="shared" si="2"/>
        <v>513</v>
      </c>
      <c r="H13" s="407">
        <f t="shared" si="2"/>
        <v>0</v>
      </c>
      <c r="I13" s="407">
        <f t="shared" si="2"/>
        <v>20</v>
      </c>
      <c r="J13" s="407">
        <f t="shared" si="2"/>
        <v>0</v>
      </c>
      <c r="K13" s="407">
        <f t="shared" si="2"/>
        <v>0</v>
      </c>
      <c r="L13" s="407">
        <f t="shared" si="2"/>
        <v>50</v>
      </c>
      <c r="M13" s="407">
        <f t="shared" si="2"/>
        <v>0</v>
      </c>
      <c r="N13" s="407">
        <f t="shared" si="2"/>
        <v>150</v>
      </c>
      <c r="O13" s="407">
        <f t="shared" si="2"/>
        <v>870</v>
      </c>
      <c r="P13" s="407">
        <f t="shared" si="2"/>
        <v>1132</v>
      </c>
      <c r="Q13" s="407">
        <f t="shared" si="2"/>
        <v>0</v>
      </c>
      <c r="R13" s="407">
        <f t="shared" si="0"/>
        <v>2735</v>
      </c>
    </row>
    <row r="14" spans="1:18" s="150" customFormat="1" ht="34.5" customHeight="1">
      <c r="A14" s="60">
        <v>7</v>
      </c>
      <c r="B14" s="102" t="s">
        <v>429</v>
      </c>
      <c r="C14" s="150" t="s">
        <v>94</v>
      </c>
      <c r="D14" s="151">
        <v>200</v>
      </c>
      <c r="E14" s="151"/>
      <c r="F14" s="151"/>
      <c r="G14" s="151">
        <v>124</v>
      </c>
      <c r="H14" s="151"/>
      <c r="I14" s="151">
        <v>60</v>
      </c>
      <c r="J14" s="151"/>
      <c r="K14" s="151"/>
      <c r="L14" s="151">
        <v>50</v>
      </c>
      <c r="M14" s="151"/>
      <c r="N14" s="151">
        <v>350</v>
      </c>
      <c r="O14" s="151">
        <v>1312</v>
      </c>
      <c r="P14" s="151">
        <v>249</v>
      </c>
      <c r="Q14" s="151">
        <v>0</v>
      </c>
      <c r="R14" s="151">
        <f t="shared" si="0"/>
        <v>2345</v>
      </c>
    </row>
    <row r="15" spans="1:18" s="153" customFormat="1" ht="18" customHeight="1">
      <c r="A15" s="452">
        <v>8</v>
      </c>
      <c r="B15" s="152"/>
      <c r="C15" s="153" t="s">
        <v>428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>
        <v>-100</v>
      </c>
      <c r="P15" s="154">
        <v>100</v>
      </c>
      <c r="Q15" s="154"/>
      <c r="R15" s="154">
        <f t="shared" si="0"/>
        <v>0</v>
      </c>
    </row>
    <row r="16" spans="1:18" s="102" customFormat="1" ht="18" customHeight="1">
      <c r="A16" s="60">
        <v>9</v>
      </c>
      <c r="C16" s="155" t="s">
        <v>94</v>
      </c>
      <c r="D16" s="407">
        <f aca="true" t="shared" si="3" ref="D16:Q16">SUM(D14:D15)</f>
        <v>200</v>
      </c>
      <c r="E16" s="407">
        <f t="shared" si="3"/>
        <v>0</v>
      </c>
      <c r="F16" s="407">
        <f t="shared" si="3"/>
        <v>0</v>
      </c>
      <c r="G16" s="407">
        <f t="shared" si="3"/>
        <v>124</v>
      </c>
      <c r="H16" s="407">
        <f t="shared" si="3"/>
        <v>0</v>
      </c>
      <c r="I16" s="407">
        <f t="shared" si="3"/>
        <v>60</v>
      </c>
      <c r="J16" s="407">
        <f t="shared" si="3"/>
        <v>0</v>
      </c>
      <c r="K16" s="407">
        <f t="shared" si="3"/>
        <v>0</v>
      </c>
      <c r="L16" s="407">
        <f t="shared" si="3"/>
        <v>50</v>
      </c>
      <c r="M16" s="407">
        <f t="shared" si="3"/>
        <v>0</v>
      </c>
      <c r="N16" s="407">
        <f t="shared" si="3"/>
        <v>350</v>
      </c>
      <c r="O16" s="407">
        <f t="shared" si="3"/>
        <v>1212</v>
      </c>
      <c r="P16" s="407">
        <f t="shared" si="3"/>
        <v>349</v>
      </c>
      <c r="Q16" s="407">
        <f t="shared" si="3"/>
        <v>0</v>
      </c>
      <c r="R16" s="407">
        <f t="shared" si="0"/>
        <v>2345</v>
      </c>
    </row>
    <row r="17" spans="1:18" s="150" customFormat="1" ht="34.5" customHeight="1">
      <c r="A17" s="149">
        <v>10</v>
      </c>
      <c r="B17" s="102" t="s">
        <v>430</v>
      </c>
      <c r="C17" s="150" t="s">
        <v>94</v>
      </c>
      <c r="D17" s="151">
        <v>100</v>
      </c>
      <c r="E17" s="151"/>
      <c r="F17" s="151"/>
      <c r="G17" s="151">
        <v>180</v>
      </c>
      <c r="H17" s="151"/>
      <c r="I17" s="151">
        <v>15</v>
      </c>
      <c r="J17" s="151"/>
      <c r="K17" s="151"/>
      <c r="L17" s="151">
        <v>50</v>
      </c>
      <c r="M17" s="151"/>
      <c r="N17" s="151">
        <v>330</v>
      </c>
      <c r="O17" s="151">
        <v>530</v>
      </c>
      <c r="P17" s="151">
        <v>1320</v>
      </c>
      <c r="Q17" s="151">
        <v>0</v>
      </c>
      <c r="R17" s="151">
        <f t="shared" si="0"/>
        <v>2525</v>
      </c>
    </row>
    <row r="18" spans="1:18" s="153" customFormat="1" ht="18" customHeight="1">
      <c r="A18" s="453">
        <v>11</v>
      </c>
      <c r="B18" s="152"/>
      <c r="C18" s="153" t="s">
        <v>428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>
        <v>100</v>
      </c>
      <c r="P18" s="154">
        <v>-100</v>
      </c>
      <c r="Q18" s="154"/>
      <c r="R18" s="154">
        <f t="shared" si="0"/>
        <v>0</v>
      </c>
    </row>
    <row r="19" spans="1:18" s="102" customFormat="1" ht="18" customHeight="1">
      <c r="A19" s="149">
        <v>12</v>
      </c>
      <c r="C19" s="155" t="s">
        <v>94</v>
      </c>
      <c r="D19" s="407">
        <f aca="true" t="shared" si="4" ref="D19:Q19">SUM(D17:D18)</f>
        <v>100</v>
      </c>
      <c r="E19" s="407">
        <f t="shared" si="4"/>
        <v>0</v>
      </c>
      <c r="F19" s="407">
        <f t="shared" si="4"/>
        <v>0</v>
      </c>
      <c r="G19" s="407">
        <f t="shared" si="4"/>
        <v>180</v>
      </c>
      <c r="H19" s="407">
        <f t="shared" si="4"/>
        <v>0</v>
      </c>
      <c r="I19" s="407">
        <f t="shared" si="4"/>
        <v>15</v>
      </c>
      <c r="J19" s="407">
        <f t="shared" si="4"/>
        <v>0</v>
      </c>
      <c r="K19" s="407">
        <f t="shared" si="4"/>
        <v>0</v>
      </c>
      <c r="L19" s="407">
        <f t="shared" si="4"/>
        <v>50</v>
      </c>
      <c r="M19" s="407">
        <f t="shared" si="4"/>
        <v>0</v>
      </c>
      <c r="N19" s="407">
        <f t="shared" si="4"/>
        <v>330</v>
      </c>
      <c r="O19" s="407">
        <f t="shared" si="4"/>
        <v>630</v>
      </c>
      <c r="P19" s="407">
        <f t="shared" si="4"/>
        <v>1220</v>
      </c>
      <c r="Q19" s="407">
        <f t="shared" si="4"/>
        <v>0</v>
      </c>
      <c r="R19" s="407">
        <f t="shared" si="0"/>
        <v>2525</v>
      </c>
    </row>
    <row r="20" spans="1:19" s="150" customFormat="1" ht="34.5" customHeight="1">
      <c r="A20" s="60">
        <v>13</v>
      </c>
      <c r="B20" s="102" t="s">
        <v>431</v>
      </c>
      <c r="C20" s="150" t="s">
        <v>94</v>
      </c>
      <c r="D20" s="151">
        <v>100</v>
      </c>
      <c r="E20" s="151"/>
      <c r="F20" s="151"/>
      <c r="G20" s="151">
        <v>150</v>
      </c>
      <c r="H20" s="151"/>
      <c r="I20" s="151">
        <v>20</v>
      </c>
      <c r="J20" s="151"/>
      <c r="K20" s="151"/>
      <c r="L20" s="151">
        <v>50</v>
      </c>
      <c r="M20" s="151"/>
      <c r="N20" s="151">
        <v>230</v>
      </c>
      <c r="O20" s="151">
        <v>1300</v>
      </c>
      <c r="P20" s="151">
        <v>491</v>
      </c>
      <c r="Q20" s="151">
        <v>0</v>
      </c>
      <c r="R20" s="151">
        <f t="shared" si="0"/>
        <v>2341</v>
      </c>
      <c r="S20" s="719"/>
    </row>
    <row r="21" spans="1:18" s="153" customFormat="1" ht="18" customHeight="1">
      <c r="A21" s="452">
        <v>14</v>
      </c>
      <c r="B21" s="152"/>
      <c r="C21" s="153" t="s">
        <v>428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>
        <f t="shared" si="0"/>
        <v>0</v>
      </c>
    </row>
    <row r="22" spans="1:18" s="102" customFormat="1" ht="18" customHeight="1">
      <c r="A22" s="60">
        <v>15</v>
      </c>
      <c r="C22" s="155" t="s">
        <v>94</v>
      </c>
      <c r="D22" s="156">
        <f aca="true" t="shared" si="5" ref="D22:Q22">SUM(D20:D21)</f>
        <v>100</v>
      </c>
      <c r="E22" s="156">
        <f t="shared" si="5"/>
        <v>0</v>
      </c>
      <c r="F22" s="156">
        <f t="shared" si="5"/>
        <v>0</v>
      </c>
      <c r="G22" s="156">
        <f t="shared" si="5"/>
        <v>150</v>
      </c>
      <c r="H22" s="156">
        <f t="shared" si="5"/>
        <v>0</v>
      </c>
      <c r="I22" s="156">
        <f t="shared" si="5"/>
        <v>20</v>
      </c>
      <c r="J22" s="156">
        <f t="shared" si="5"/>
        <v>0</v>
      </c>
      <c r="K22" s="156">
        <f t="shared" si="5"/>
        <v>0</v>
      </c>
      <c r="L22" s="156">
        <f t="shared" si="5"/>
        <v>50</v>
      </c>
      <c r="M22" s="156">
        <f t="shared" si="5"/>
        <v>0</v>
      </c>
      <c r="N22" s="156">
        <f t="shared" si="5"/>
        <v>230</v>
      </c>
      <c r="O22" s="156">
        <f t="shared" si="5"/>
        <v>1300</v>
      </c>
      <c r="P22" s="156">
        <f t="shared" si="5"/>
        <v>491</v>
      </c>
      <c r="Q22" s="156">
        <f t="shared" si="5"/>
        <v>0</v>
      </c>
      <c r="R22" s="407">
        <f t="shared" si="0"/>
        <v>2341</v>
      </c>
    </row>
    <row r="23" spans="1:18" s="150" customFormat="1" ht="34.5" customHeight="1">
      <c r="A23" s="149">
        <v>16</v>
      </c>
      <c r="B23" s="102" t="s">
        <v>432</v>
      </c>
      <c r="C23" s="150" t="s">
        <v>714</v>
      </c>
      <c r="D23" s="151">
        <v>100</v>
      </c>
      <c r="E23" s="151"/>
      <c r="F23" s="151">
        <v>200</v>
      </c>
      <c r="G23" s="151">
        <v>1861</v>
      </c>
      <c r="H23" s="151">
        <v>100</v>
      </c>
      <c r="I23" s="151">
        <v>72</v>
      </c>
      <c r="J23" s="151"/>
      <c r="K23" s="151"/>
      <c r="L23" s="151"/>
      <c r="M23" s="151"/>
      <c r="N23" s="151">
        <v>200</v>
      </c>
      <c r="O23" s="151">
        <v>696</v>
      </c>
      <c r="P23" s="151">
        <v>0</v>
      </c>
      <c r="Q23" s="151">
        <v>0</v>
      </c>
      <c r="R23" s="151">
        <f t="shared" si="0"/>
        <v>3229</v>
      </c>
    </row>
    <row r="24" spans="1:18" s="153" customFormat="1" ht="18" customHeight="1">
      <c r="A24" s="453">
        <v>17</v>
      </c>
      <c r="B24" s="152"/>
      <c r="C24" s="153" t="s">
        <v>357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>
        <f t="shared" si="0"/>
        <v>0</v>
      </c>
    </row>
    <row r="25" spans="1:18" s="102" customFormat="1" ht="18" customHeight="1">
      <c r="A25" s="149">
        <v>18</v>
      </c>
      <c r="C25" s="155" t="s">
        <v>94</v>
      </c>
      <c r="D25" s="156">
        <f aca="true" t="shared" si="6" ref="D25:K25">SUM(D23:D24)</f>
        <v>100</v>
      </c>
      <c r="E25" s="156">
        <f t="shared" si="6"/>
        <v>0</v>
      </c>
      <c r="F25" s="156">
        <f t="shared" si="6"/>
        <v>200</v>
      </c>
      <c r="G25" s="156">
        <f t="shared" si="6"/>
        <v>1861</v>
      </c>
      <c r="H25" s="156">
        <f t="shared" si="6"/>
        <v>100</v>
      </c>
      <c r="I25" s="156">
        <f t="shared" si="6"/>
        <v>72</v>
      </c>
      <c r="J25" s="156">
        <f t="shared" si="6"/>
        <v>0</v>
      </c>
      <c r="K25" s="156">
        <f t="shared" si="6"/>
        <v>0</v>
      </c>
      <c r="L25" s="156"/>
      <c r="M25" s="156">
        <f>SUM(M23:M24)</f>
        <v>0</v>
      </c>
      <c r="N25" s="156">
        <f>SUM(N23:N24)</f>
        <v>200</v>
      </c>
      <c r="O25" s="156">
        <f>SUM(O23:O24)</f>
        <v>696</v>
      </c>
      <c r="P25" s="156">
        <f>SUM(P23:P24)</f>
        <v>0</v>
      </c>
      <c r="Q25" s="156">
        <f>SUM(Q23:Q24)</f>
        <v>0</v>
      </c>
      <c r="R25" s="407">
        <f t="shared" si="0"/>
        <v>3229</v>
      </c>
    </row>
    <row r="26" spans="1:18" s="150" customFormat="1" ht="34.5" customHeight="1">
      <c r="A26" s="60">
        <v>19</v>
      </c>
      <c r="B26" s="102" t="s">
        <v>433</v>
      </c>
      <c r="C26" s="150" t="s">
        <v>94</v>
      </c>
      <c r="D26" s="151">
        <v>100</v>
      </c>
      <c r="E26" s="151"/>
      <c r="F26" s="151"/>
      <c r="G26" s="151">
        <v>200</v>
      </c>
      <c r="H26" s="151"/>
      <c r="I26" s="151">
        <v>20</v>
      </c>
      <c r="J26" s="151"/>
      <c r="K26" s="151"/>
      <c r="L26" s="151"/>
      <c r="M26" s="151"/>
      <c r="N26" s="151">
        <v>850</v>
      </c>
      <c r="O26" s="151">
        <v>630</v>
      </c>
      <c r="P26" s="151">
        <v>1000</v>
      </c>
      <c r="Q26" s="151">
        <v>0</v>
      </c>
      <c r="R26" s="151">
        <f t="shared" si="0"/>
        <v>2800</v>
      </c>
    </row>
    <row r="27" spans="1:18" s="153" customFormat="1" ht="18" customHeight="1">
      <c r="A27" s="452">
        <v>20</v>
      </c>
      <c r="B27" s="152"/>
      <c r="C27" s="153" t="s">
        <v>428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>
        <f t="shared" si="0"/>
        <v>0</v>
      </c>
    </row>
    <row r="28" spans="1:18" s="102" customFormat="1" ht="18" customHeight="1">
      <c r="A28" s="60">
        <v>21</v>
      </c>
      <c r="C28" s="155" t="s">
        <v>94</v>
      </c>
      <c r="D28" s="407">
        <f aca="true" t="shared" si="7" ref="D28:K28">SUM(D26:D27)</f>
        <v>100</v>
      </c>
      <c r="E28" s="407">
        <f t="shared" si="7"/>
        <v>0</v>
      </c>
      <c r="F28" s="407">
        <f t="shared" si="7"/>
        <v>0</v>
      </c>
      <c r="G28" s="407">
        <f t="shared" si="7"/>
        <v>200</v>
      </c>
      <c r="H28" s="407">
        <f t="shared" si="7"/>
        <v>0</v>
      </c>
      <c r="I28" s="407">
        <f t="shared" si="7"/>
        <v>20</v>
      </c>
      <c r="J28" s="407">
        <f t="shared" si="7"/>
        <v>0</v>
      </c>
      <c r="K28" s="407">
        <f t="shared" si="7"/>
        <v>0</v>
      </c>
      <c r="L28" s="407"/>
      <c r="M28" s="407">
        <f>SUM(M26:M27)</f>
        <v>0</v>
      </c>
      <c r="N28" s="407">
        <f>SUM(N26:N27)</f>
        <v>850</v>
      </c>
      <c r="O28" s="407">
        <f>SUM(O26:O27)</f>
        <v>630</v>
      </c>
      <c r="P28" s="407">
        <f>SUM(P26:P27)</f>
        <v>1000</v>
      </c>
      <c r="Q28" s="407">
        <f>SUM(Q26:Q27)</f>
        <v>0</v>
      </c>
      <c r="R28" s="407">
        <f t="shared" si="0"/>
        <v>2800</v>
      </c>
    </row>
    <row r="29" spans="1:18" s="150" customFormat="1" ht="34.5" customHeight="1">
      <c r="A29" s="149">
        <v>22</v>
      </c>
      <c r="B29" s="102" t="s">
        <v>434</v>
      </c>
      <c r="C29" s="150" t="s">
        <v>94</v>
      </c>
      <c r="D29" s="151">
        <v>100</v>
      </c>
      <c r="E29" s="151"/>
      <c r="F29" s="151"/>
      <c r="G29" s="151">
        <v>279</v>
      </c>
      <c r="H29" s="151">
        <v>338</v>
      </c>
      <c r="I29" s="151">
        <v>20</v>
      </c>
      <c r="J29" s="151"/>
      <c r="K29" s="151"/>
      <c r="L29" s="151">
        <v>50</v>
      </c>
      <c r="M29" s="151"/>
      <c r="N29" s="151">
        <v>90</v>
      </c>
      <c r="O29" s="151">
        <v>970</v>
      </c>
      <c r="P29" s="151">
        <v>698</v>
      </c>
      <c r="Q29" s="151">
        <v>0</v>
      </c>
      <c r="R29" s="151">
        <f t="shared" si="0"/>
        <v>2545</v>
      </c>
    </row>
    <row r="30" spans="1:18" s="153" customFormat="1" ht="18" customHeight="1">
      <c r="A30" s="453">
        <v>23</v>
      </c>
      <c r="B30" s="152"/>
      <c r="C30" s="153" t="s">
        <v>428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>
        <f t="shared" si="0"/>
        <v>0</v>
      </c>
    </row>
    <row r="31" spans="1:18" s="102" customFormat="1" ht="18" customHeight="1">
      <c r="A31" s="149">
        <v>24</v>
      </c>
      <c r="C31" s="155" t="s">
        <v>94</v>
      </c>
      <c r="D31" s="407">
        <f aca="true" t="shared" si="8" ref="D31:Q31">SUM(D29:D30)</f>
        <v>100</v>
      </c>
      <c r="E31" s="407">
        <f t="shared" si="8"/>
        <v>0</v>
      </c>
      <c r="F31" s="407">
        <f t="shared" si="8"/>
        <v>0</v>
      </c>
      <c r="G31" s="407">
        <f t="shared" si="8"/>
        <v>279</v>
      </c>
      <c r="H31" s="407">
        <f t="shared" si="8"/>
        <v>338</v>
      </c>
      <c r="I31" s="407">
        <f t="shared" si="8"/>
        <v>20</v>
      </c>
      <c r="J31" s="407">
        <f t="shared" si="8"/>
        <v>0</v>
      </c>
      <c r="K31" s="407">
        <f t="shared" si="8"/>
        <v>0</v>
      </c>
      <c r="L31" s="407">
        <f t="shared" si="8"/>
        <v>50</v>
      </c>
      <c r="M31" s="407">
        <f t="shared" si="8"/>
        <v>0</v>
      </c>
      <c r="N31" s="407">
        <f t="shared" si="8"/>
        <v>90</v>
      </c>
      <c r="O31" s="407">
        <f t="shared" si="8"/>
        <v>970</v>
      </c>
      <c r="P31" s="407">
        <f t="shared" si="8"/>
        <v>698</v>
      </c>
      <c r="Q31" s="407">
        <f t="shared" si="8"/>
        <v>0</v>
      </c>
      <c r="R31" s="407">
        <f t="shared" si="0"/>
        <v>2545</v>
      </c>
    </row>
    <row r="32" spans="1:18" s="150" customFormat="1" ht="36" customHeight="1">
      <c r="A32" s="60">
        <v>25</v>
      </c>
      <c r="B32" s="102" t="s">
        <v>435</v>
      </c>
      <c r="C32" s="150" t="s">
        <v>94</v>
      </c>
      <c r="D32" s="151">
        <v>100</v>
      </c>
      <c r="E32" s="151"/>
      <c r="F32" s="151"/>
      <c r="G32" s="151">
        <v>259</v>
      </c>
      <c r="H32" s="151">
        <v>200</v>
      </c>
      <c r="I32" s="151">
        <v>15</v>
      </c>
      <c r="J32" s="151"/>
      <c r="K32" s="151"/>
      <c r="L32" s="151"/>
      <c r="M32" s="151"/>
      <c r="N32" s="151">
        <v>220</v>
      </c>
      <c r="O32" s="151">
        <v>1080</v>
      </c>
      <c r="P32" s="151">
        <v>526</v>
      </c>
      <c r="Q32" s="151">
        <v>0</v>
      </c>
      <c r="R32" s="151">
        <f t="shared" si="0"/>
        <v>2400</v>
      </c>
    </row>
    <row r="33" spans="1:18" s="153" customFormat="1" ht="18" customHeight="1">
      <c r="A33" s="452">
        <v>26</v>
      </c>
      <c r="B33" s="152"/>
      <c r="C33" s="153" t="s">
        <v>428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>
        <f t="shared" si="0"/>
        <v>0</v>
      </c>
    </row>
    <row r="34" spans="1:18" s="102" customFormat="1" ht="18" customHeight="1">
      <c r="A34" s="60">
        <v>27</v>
      </c>
      <c r="C34" s="155" t="s">
        <v>94</v>
      </c>
      <c r="D34" s="407">
        <f aca="true" t="shared" si="9" ref="D34:K34">SUM(D32:D33)</f>
        <v>100</v>
      </c>
      <c r="E34" s="407">
        <f t="shared" si="9"/>
        <v>0</v>
      </c>
      <c r="F34" s="407">
        <f t="shared" si="9"/>
        <v>0</v>
      </c>
      <c r="G34" s="407">
        <f t="shared" si="9"/>
        <v>259</v>
      </c>
      <c r="H34" s="407">
        <f t="shared" si="9"/>
        <v>200</v>
      </c>
      <c r="I34" s="407">
        <f t="shared" si="9"/>
        <v>15</v>
      </c>
      <c r="J34" s="407">
        <f t="shared" si="9"/>
        <v>0</v>
      </c>
      <c r="K34" s="407">
        <f t="shared" si="9"/>
        <v>0</v>
      </c>
      <c r="L34" s="407"/>
      <c r="M34" s="407">
        <f>SUM(M32:M33)</f>
        <v>0</v>
      </c>
      <c r="N34" s="407">
        <f>SUM(N32:N33)</f>
        <v>220</v>
      </c>
      <c r="O34" s="407">
        <f>SUM(O32:O33)</f>
        <v>1080</v>
      </c>
      <c r="P34" s="407">
        <f>SUM(P32:P33)</f>
        <v>526</v>
      </c>
      <c r="Q34" s="407">
        <f>SUM(Q32:Q33)</f>
        <v>0</v>
      </c>
      <c r="R34" s="407">
        <f t="shared" si="0"/>
        <v>2400</v>
      </c>
    </row>
    <row r="35" spans="1:18" s="150" customFormat="1" ht="36" customHeight="1">
      <c r="A35" s="149">
        <v>28</v>
      </c>
      <c r="B35" s="102" t="s">
        <v>436</v>
      </c>
      <c r="C35" s="150" t="s">
        <v>94</v>
      </c>
      <c r="D35" s="151"/>
      <c r="E35" s="151"/>
      <c r="F35" s="151">
        <v>320</v>
      </c>
      <c r="G35" s="151">
        <v>275</v>
      </c>
      <c r="H35" s="151">
        <v>160</v>
      </c>
      <c r="I35" s="151">
        <v>110</v>
      </c>
      <c r="J35" s="151"/>
      <c r="K35" s="151"/>
      <c r="L35" s="151">
        <v>50</v>
      </c>
      <c r="M35" s="151"/>
      <c r="N35" s="151">
        <v>140</v>
      </c>
      <c r="O35" s="151">
        <v>1057</v>
      </c>
      <c r="P35" s="151">
        <v>0</v>
      </c>
      <c r="Q35" s="151">
        <v>0</v>
      </c>
      <c r="R35" s="151">
        <f t="shared" si="0"/>
        <v>2112</v>
      </c>
    </row>
    <row r="36" spans="1:18" s="153" customFormat="1" ht="18" customHeight="1">
      <c r="A36" s="453">
        <v>29</v>
      </c>
      <c r="B36" s="152"/>
      <c r="C36" s="153" t="s">
        <v>428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>
        <f t="shared" si="0"/>
        <v>0</v>
      </c>
    </row>
    <row r="37" spans="1:18" s="102" customFormat="1" ht="18" customHeight="1">
      <c r="A37" s="149">
        <v>30</v>
      </c>
      <c r="C37" s="155" t="s">
        <v>94</v>
      </c>
      <c r="D37" s="156">
        <f aca="true" t="shared" si="10" ref="D37:Q37">SUM(D35:D36)</f>
        <v>0</v>
      </c>
      <c r="E37" s="156">
        <f t="shared" si="10"/>
        <v>0</v>
      </c>
      <c r="F37" s="156">
        <f t="shared" si="10"/>
        <v>320</v>
      </c>
      <c r="G37" s="156">
        <f t="shared" si="10"/>
        <v>275</v>
      </c>
      <c r="H37" s="156">
        <f t="shared" si="10"/>
        <v>160</v>
      </c>
      <c r="I37" s="156">
        <f t="shared" si="10"/>
        <v>110</v>
      </c>
      <c r="J37" s="156">
        <f t="shared" si="10"/>
        <v>0</v>
      </c>
      <c r="K37" s="156">
        <f t="shared" si="10"/>
        <v>0</v>
      </c>
      <c r="L37" s="156">
        <f t="shared" si="10"/>
        <v>50</v>
      </c>
      <c r="M37" s="156">
        <f t="shared" si="10"/>
        <v>0</v>
      </c>
      <c r="N37" s="156">
        <f t="shared" si="10"/>
        <v>140</v>
      </c>
      <c r="O37" s="156">
        <f t="shared" si="10"/>
        <v>1057</v>
      </c>
      <c r="P37" s="156">
        <f t="shared" si="10"/>
        <v>0</v>
      </c>
      <c r="Q37" s="156">
        <f t="shared" si="10"/>
        <v>0</v>
      </c>
      <c r="R37" s="407">
        <f t="shared" si="0"/>
        <v>2112</v>
      </c>
    </row>
    <row r="38" spans="1:18" s="150" customFormat="1" ht="36" customHeight="1">
      <c r="A38" s="60">
        <v>31</v>
      </c>
      <c r="B38" s="102" t="s">
        <v>904</v>
      </c>
      <c r="C38" s="150" t="s">
        <v>94</v>
      </c>
      <c r="D38" s="151">
        <v>900</v>
      </c>
      <c r="E38" s="151"/>
      <c r="F38" s="151"/>
      <c r="G38" s="151">
        <v>561</v>
      </c>
      <c r="H38" s="151"/>
      <c r="I38" s="151">
        <v>10</v>
      </c>
      <c r="J38" s="151"/>
      <c r="K38" s="151"/>
      <c r="L38" s="151"/>
      <c r="M38" s="151"/>
      <c r="N38" s="151">
        <v>280</v>
      </c>
      <c r="O38" s="151">
        <v>285</v>
      </c>
      <c r="P38" s="151">
        <v>464</v>
      </c>
      <c r="Q38" s="151">
        <v>0</v>
      </c>
      <c r="R38" s="151">
        <f t="shared" si="0"/>
        <v>2500</v>
      </c>
    </row>
    <row r="39" spans="1:18" s="153" customFormat="1" ht="18" customHeight="1">
      <c r="A39" s="452">
        <v>32</v>
      </c>
      <c r="B39" s="152"/>
      <c r="C39" s="153" t="s">
        <v>428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>
        <f t="shared" si="0"/>
        <v>0</v>
      </c>
    </row>
    <row r="40" spans="1:18" s="102" customFormat="1" ht="18" customHeight="1">
      <c r="A40" s="60">
        <v>33</v>
      </c>
      <c r="C40" s="155" t="s">
        <v>94</v>
      </c>
      <c r="D40" s="156">
        <f aca="true" t="shared" si="11" ref="D40:K40">SUM(D38:D39)</f>
        <v>900</v>
      </c>
      <c r="E40" s="156">
        <f t="shared" si="11"/>
        <v>0</v>
      </c>
      <c r="F40" s="156">
        <f t="shared" si="11"/>
        <v>0</v>
      </c>
      <c r="G40" s="156">
        <f t="shared" si="11"/>
        <v>561</v>
      </c>
      <c r="H40" s="156">
        <f t="shared" si="11"/>
        <v>0</v>
      </c>
      <c r="I40" s="156">
        <f t="shared" si="11"/>
        <v>10</v>
      </c>
      <c r="J40" s="156">
        <f t="shared" si="11"/>
        <v>0</v>
      </c>
      <c r="K40" s="156">
        <f t="shared" si="11"/>
        <v>0</v>
      </c>
      <c r="L40" s="156"/>
      <c r="M40" s="156">
        <f>SUM(M38:M39)</f>
        <v>0</v>
      </c>
      <c r="N40" s="156">
        <f>SUM(N38:N39)</f>
        <v>280</v>
      </c>
      <c r="O40" s="156">
        <f>SUM(O38:O39)</f>
        <v>285</v>
      </c>
      <c r="P40" s="156">
        <f>SUM(P38:P39)</f>
        <v>464</v>
      </c>
      <c r="Q40" s="156">
        <f>SUM(Q38:Q39)</f>
        <v>0</v>
      </c>
      <c r="R40" s="407">
        <f t="shared" si="0"/>
        <v>2500</v>
      </c>
    </row>
    <row r="41" spans="1:18" s="150" customFormat="1" ht="36" customHeight="1">
      <c r="A41" s="149">
        <v>34</v>
      </c>
      <c r="B41" s="102" t="s">
        <v>905</v>
      </c>
      <c r="C41" s="150" t="s">
        <v>94</v>
      </c>
      <c r="D41" s="151">
        <v>100</v>
      </c>
      <c r="E41" s="151"/>
      <c r="F41" s="151"/>
      <c r="G41" s="151">
        <v>150</v>
      </c>
      <c r="H41" s="151"/>
      <c r="I41" s="151">
        <v>167</v>
      </c>
      <c r="J41" s="151"/>
      <c r="K41" s="151"/>
      <c r="L41" s="151">
        <v>50</v>
      </c>
      <c r="M41" s="151"/>
      <c r="N41" s="151">
        <v>400</v>
      </c>
      <c r="O41" s="151">
        <v>1070</v>
      </c>
      <c r="P41" s="151">
        <v>199</v>
      </c>
      <c r="Q41" s="151">
        <v>0</v>
      </c>
      <c r="R41" s="151">
        <f t="shared" si="0"/>
        <v>2136</v>
      </c>
    </row>
    <row r="42" spans="1:18" s="153" customFormat="1" ht="18" customHeight="1">
      <c r="A42" s="453">
        <v>35</v>
      </c>
      <c r="B42" s="152"/>
      <c r="C42" s="153" t="s">
        <v>428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>
        <f t="shared" si="0"/>
        <v>0</v>
      </c>
    </row>
    <row r="43" spans="1:18" s="103" customFormat="1" ht="36" customHeight="1" thickBot="1">
      <c r="A43" s="157">
        <v>36</v>
      </c>
      <c r="C43" s="103" t="s">
        <v>94</v>
      </c>
      <c r="D43" s="408">
        <f aca="true" t="shared" si="12" ref="D43:Q43">SUM(D41:D42)</f>
        <v>100</v>
      </c>
      <c r="E43" s="408">
        <f t="shared" si="12"/>
        <v>0</v>
      </c>
      <c r="F43" s="408">
        <f t="shared" si="12"/>
        <v>0</v>
      </c>
      <c r="G43" s="408">
        <f t="shared" si="12"/>
        <v>150</v>
      </c>
      <c r="H43" s="408">
        <f t="shared" si="12"/>
        <v>0</v>
      </c>
      <c r="I43" s="408">
        <f t="shared" si="12"/>
        <v>167</v>
      </c>
      <c r="J43" s="408">
        <f t="shared" si="12"/>
        <v>0</v>
      </c>
      <c r="K43" s="408">
        <f t="shared" si="12"/>
        <v>0</v>
      </c>
      <c r="L43" s="408">
        <f t="shared" si="12"/>
        <v>50</v>
      </c>
      <c r="M43" s="408">
        <f t="shared" si="12"/>
        <v>0</v>
      </c>
      <c r="N43" s="408">
        <f t="shared" si="12"/>
        <v>400</v>
      </c>
      <c r="O43" s="408">
        <f t="shared" si="12"/>
        <v>1070</v>
      </c>
      <c r="P43" s="408">
        <f t="shared" si="12"/>
        <v>199</v>
      </c>
      <c r="Q43" s="408">
        <f t="shared" si="12"/>
        <v>0</v>
      </c>
      <c r="R43" s="410">
        <f t="shared" si="0"/>
        <v>2136</v>
      </c>
    </row>
    <row r="44" spans="1:18" s="150" customFormat="1" ht="24.75" customHeight="1">
      <c r="A44" s="60">
        <v>37</v>
      </c>
      <c r="B44" s="158"/>
      <c r="C44" s="159" t="s">
        <v>94</v>
      </c>
      <c r="D44" s="160">
        <f aca="true" t="shared" si="13" ref="D44:R44">SUM(D41,D38,D35,D32,D29,D26,D23,D20,D17,D14,D11,D8)</f>
        <v>1800</v>
      </c>
      <c r="E44" s="160">
        <f t="shared" si="13"/>
        <v>0</v>
      </c>
      <c r="F44" s="160">
        <f t="shared" si="13"/>
        <v>520</v>
      </c>
      <c r="G44" s="160">
        <f t="shared" si="13"/>
        <v>4692</v>
      </c>
      <c r="H44" s="160">
        <f t="shared" si="13"/>
        <v>798</v>
      </c>
      <c r="I44" s="160">
        <f t="shared" si="13"/>
        <v>979</v>
      </c>
      <c r="J44" s="160">
        <f t="shared" si="13"/>
        <v>0</v>
      </c>
      <c r="K44" s="160">
        <f t="shared" si="13"/>
        <v>150</v>
      </c>
      <c r="L44" s="160">
        <f t="shared" si="13"/>
        <v>350</v>
      </c>
      <c r="M44" s="160">
        <f t="shared" si="13"/>
        <v>0</v>
      </c>
      <c r="N44" s="160">
        <f t="shared" si="13"/>
        <v>3600</v>
      </c>
      <c r="O44" s="160">
        <f t="shared" si="13"/>
        <v>10990</v>
      </c>
      <c r="P44" s="160">
        <f t="shared" si="13"/>
        <v>6079</v>
      </c>
      <c r="Q44" s="160">
        <f t="shared" si="13"/>
        <v>45</v>
      </c>
      <c r="R44" s="161">
        <f t="shared" si="13"/>
        <v>30003</v>
      </c>
    </row>
    <row r="45" spans="1:18" s="153" customFormat="1" ht="24.75" customHeight="1">
      <c r="A45" s="452">
        <v>38</v>
      </c>
      <c r="B45" s="162"/>
      <c r="C45" s="153" t="s">
        <v>428</v>
      </c>
      <c r="D45" s="154">
        <f>D42+D39+D36+D33+D30+D27+D24+D21+D18+D15+D12+D9</f>
        <v>0</v>
      </c>
      <c r="E45" s="154">
        <f>SUM(E42,E39,E36,E33,E30,E27,E24,E21,E18,E15,E12,E9)</f>
        <v>0</v>
      </c>
      <c r="F45" s="154">
        <f>F42+F39+F36+F33+F30+F27+F24+F21+F18+F15+F12+F9</f>
        <v>0</v>
      </c>
      <c r="G45" s="154">
        <f>SUM(G42,G39,G36,G33,G30,G27,G24,G21,G18,G15,G12,G9)</f>
        <v>0</v>
      </c>
      <c r="H45" s="154">
        <f>SUM(H42,H39,H36,H33,H30,H27,H24,H21,H18,H15,H12,H9)</f>
        <v>0</v>
      </c>
      <c r="I45" s="154">
        <f>SUM(I42,I39,I36,I33,I30,I27,I24,I21,I18,I15,I12,I9)</f>
        <v>0</v>
      </c>
      <c r="J45" s="154">
        <f>SUM(J42,J39,J36,J33,J30,J27,J24,J21,J18,J15,J12,J9)</f>
        <v>0</v>
      </c>
      <c r="K45" s="154">
        <f>SUM(K42,K39,K36,K33,K30,K27,K24,K21,K18,K15,K12,K9)</f>
        <v>0</v>
      </c>
      <c r="L45" s="154">
        <f>L42+L36+L30+L18+L15+L12+L21</f>
        <v>0</v>
      </c>
      <c r="M45" s="154">
        <f aca="true" t="shared" si="14" ref="M45:R45">SUM(M42,M39,M36,M33,M30,M27,M24,M21,M18,M15,M12,M9)</f>
        <v>0</v>
      </c>
      <c r="N45" s="154">
        <f t="shared" si="14"/>
        <v>0</v>
      </c>
      <c r="O45" s="154">
        <f t="shared" si="14"/>
        <v>0</v>
      </c>
      <c r="P45" s="154">
        <f t="shared" si="14"/>
        <v>0</v>
      </c>
      <c r="Q45" s="154">
        <f t="shared" si="14"/>
        <v>0</v>
      </c>
      <c r="R45" s="409">
        <f t="shared" si="14"/>
        <v>0</v>
      </c>
    </row>
    <row r="46" spans="1:18" s="102" customFormat="1" ht="24.75" customHeight="1" thickBot="1">
      <c r="A46" s="60">
        <v>39</v>
      </c>
      <c r="B46" s="163"/>
      <c r="C46" s="164" t="s">
        <v>599</v>
      </c>
      <c r="D46" s="165">
        <f aca="true" t="shared" si="15" ref="D46:Q46">SUM(D44:D45)</f>
        <v>1800</v>
      </c>
      <c r="E46" s="165">
        <f t="shared" si="15"/>
        <v>0</v>
      </c>
      <c r="F46" s="165">
        <f t="shared" si="15"/>
        <v>520</v>
      </c>
      <c r="G46" s="165">
        <f t="shared" si="15"/>
        <v>4692</v>
      </c>
      <c r="H46" s="165">
        <f t="shared" si="15"/>
        <v>798</v>
      </c>
      <c r="I46" s="165">
        <f t="shared" si="15"/>
        <v>979</v>
      </c>
      <c r="J46" s="165">
        <f t="shared" si="15"/>
        <v>0</v>
      </c>
      <c r="K46" s="165">
        <f t="shared" si="15"/>
        <v>150</v>
      </c>
      <c r="L46" s="165">
        <f t="shared" si="15"/>
        <v>350</v>
      </c>
      <c r="M46" s="165">
        <f t="shared" si="15"/>
        <v>0</v>
      </c>
      <c r="N46" s="165">
        <f t="shared" si="15"/>
        <v>3600</v>
      </c>
      <c r="O46" s="165">
        <f t="shared" si="15"/>
        <v>10990</v>
      </c>
      <c r="P46" s="165">
        <f t="shared" si="15"/>
        <v>6079</v>
      </c>
      <c r="Q46" s="165">
        <f t="shared" si="15"/>
        <v>45</v>
      </c>
      <c r="R46" s="166">
        <f>SUM(D46:Q46)</f>
        <v>30003</v>
      </c>
    </row>
    <row r="47" spans="4:18" ht="17.25"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</row>
    <row r="48" spans="4:18" ht="17.25"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</row>
    <row r="49" spans="4:18" ht="17.25"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</row>
    <row r="50" spans="4:18" ht="17.25"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4:18" ht="17.25"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4:18" ht="17.25"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  <row r="53" spans="3:18" ht="17.25">
      <c r="C53" s="102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4:18" ht="17.25"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04"/>
      <c r="Q54" s="104"/>
      <c r="R54" s="167"/>
    </row>
    <row r="55" spans="4:18" ht="17.25"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7"/>
      <c r="P55" s="97"/>
      <c r="Q55" s="97"/>
      <c r="R55" s="97"/>
    </row>
    <row r="56" spans="3:18" ht="17.25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7"/>
      <c r="O56" s="97"/>
      <c r="P56" s="97"/>
      <c r="Q56" s="97"/>
      <c r="R56" s="99"/>
    </row>
    <row r="57" spans="4:18" ht="17.25"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7"/>
      <c r="O57" s="97"/>
      <c r="P57" s="97"/>
      <c r="Q57" s="97"/>
      <c r="R57" s="99"/>
    </row>
    <row r="58" spans="4:18" ht="17.25"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</row>
  </sheetData>
  <mergeCells count="13">
    <mergeCell ref="R6:R7"/>
    <mergeCell ref="O1:R1"/>
    <mergeCell ref="B2:R2"/>
    <mergeCell ref="B3:R3"/>
    <mergeCell ref="G6:G7"/>
    <mergeCell ref="E6:E7"/>
    <mergeCell ref="D6:D7"/>
    <mergeCell ref="B6:C7"/>
    <mergeCell ref="P4:R4"/>
    <mergeCell ref="P6:Q6"/>
    <mergeCell ref="B1:I1"/>
    <mergeCell ref="B5:C5"/>
    <mergeCell ref="A6:A7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bszabo</cp:lastModifiedBy>
  <cp:lastPrinted>2013-02-28T13:08:53Z</cp:lastPrinted>
  <dcterms:created xsi:type="dcterms:W3CDTF">1999-09-13T08:01:55Z</dcterms:created>
  <dcterms:modified xsi:type="dcterms:W3CDTF">2013-03-01T10:22:35Z</dcterms:modified>
  <cp:category/>
  <cp:version/>
  <cp:contentType/>
  <cp:contentStatus/>
</cp:coreProperties>
</file>