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tabRatio="811" firstSheet="8" activeTab="21"/>
  </bookViews>
  <sheets>
    <sheet name="1.onbe" sheetId="1" r:id="rId1"/>
    <sheet name="2.norm" sheetId="2" r:id="rId2"/>
    <sheet name="3.onki" sheetId="3" r:id="rId3"/>
    <sheet name="4.inbe" sheetId="4" r:id="rId4"/>
    <sheet name="5.inbe" sheetId="5" r:id="rId5"/>
    <sheet name="6.inki" sheetId="6" r:id="rId6"/>
    <sheet name="7.Önk.kiad." sheetId="7" r:id="rId7"/>
    <sheet name="8.többéves" sheetId="8" r:id="rId8"/>
    <sheet name="9.Beruh" sheetId="9" r:id="rId9"/>
    <sheet name="10.Felúj" sheetId="10" r:id="rId10"/>
    <sheet name="11.mérleg" sheetId="11" r:id="rId11"/>
    <sheet name="12. létszám" sheetId="12" r:id="rId12"/>
    <sheet name="13.Hitel" sheetId="13" r:id="rId13"/>
    <sheet name="14.hit.felv.korl" sheetId="14" r:id="rId14"/>
    <sheet name="15.közv.tám." sheetId="15" r:id="rId15"/>
    <sheet name="16.Felhalm" sheetId="16" r:id="rId16"/>
    <sheet name="17.Új.Mo." sheetId="17" r:id="rId17"/>
    <sheet name="Diagram1" sheetId="18" r:id="rId18"/>
    <sheet name="Diagram2" sheetId="19" r:id="rId19"/>
    <sheet name="Diagram3" sheetId="20" r:id="rId20"/>
    <sheet name="Diagram4" sheetId="21" r:id="rId21"/>
    <sheet name="Diagram5" sheetId="22" r:id="rId22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_xlnm.Print_Titles" localSheetId="0">'1.onbe'!$4:$6</definedName>
    <definedName name="_xlnm.Print_Titles" localSheetId="9">'10.Felúj'!$4:$6</definedName>
    <definedName name="_xlnm.Print_Titles" localSheetId="11">'12. létszám'!$5:$5</definedName>
    <definedName name="_xlnm.Print_Titles" localSheetId="16">'17.Új.Mo.'!$4:$7</definedName>
    <definedName name="_xlnm.Print_Titles" localSheetId="2">'3.onki'!$4:$6</definedName>
    <definedName name="_xlnm.Print_Titles" localSheetId="3">'4.inbe'!$6:$9</definedName>
    <definedName name="_xlnm.Print_Titles" localSheetId="4">'5.inbe'!$6:$10</definedName>
    <definedName name="_xlnm.Print_Titles" localSheetId="5">'6.inki'!$6:$12</definedName>
    <definedName name="_xlnm.Print_Titles" localSheetId="6">'7.Önk.kiad.'!$3:$7</definedName>
    <definedName name="_xlnm.Print_Titles" localSheetId="7">'8.többéves'!$3:$6</definedName>
    <definedName name="_xlnm.Print_Titles" localSheetId="8">'9.Beruh'!$3:$6</definedName>
    <definedName name="_xlnm.Print_Area" localSheetId="0">'1.onbe'!$A$1:$J$87</definedName>
    <definedName name="_xlnm.Print_Area" localSheetId="9">'10.Felúj'!$A$1:$F$51</definedName>
    <definedName name="_xlnm.Print_Area" localSheetId="10">'11.mérleg'!$A$1:$F$34</definedName>
    <definedName name="_xlnm.Print_Area" localSheetId="11">'12. létszám'!$A$1:$F$32</definedName>
    <definedName name="_xlnm.Print_Area" localSheetId="15">'16.Felhalm'!$A$1:$D$90</definedName>
    <definedName name="_xlnm.Print_Area" localSheetId="16">'17.Új.Mo.'!$A$1:$O$30</definedName>
    <definedName name="_xlnm.Print_Area" localSheetId="1">'2.norm'!$A$1:$G$36</definedName>
    <definedName name="_xlnm.Print_Area" localSheetId="2">'3.onki'!$A$1:$K$57</definedName>
    <definedName name="_xlnm.Print_Area" localSheetId="3">'4.inbe'!$A$1:$P$47</definedName>
    <definedName name="_xlnm.Print_Area" localSheetId="4">'5.inbe'!$A$2:$H$43</definedName>
    <definedName name="_xlnm.Print_Area" localSheetId="5">'6.inki'!$A$1:$O$62</definedName>
    <definedName name="_xlnm.Print_Area" localSheetId="6">'7.Önk.kiad.'!$A$1:$N$198</definedName>
    <definedName name="_xlnm.Print_Area" localSheetId="7">'8.többéves'!$A$1:$G$89</definedName>
    <definedName name="_xlnm.Print_Area" localSheetId="8">'9.Beruh'!$A$1:$J$56</definedName>
  </definedNames>
  <calcPr fullCalcOnLoad="1"/>
</workbook>
</file>

<file path=xl/sharedStrings.xml><?xml version="1.0" encoding="utf-8"?>
<sst xmlns="http://schemas.openxmlformats.org/spreadsheetml/2006/main" count="1631" uniqueCount="1002">
  <si>
    <t xml:space="preserve"> - Civil-díj, Civil nap költségei</t>
  </si>
  <si>
    <t xml:space="preserve"> - Veszprémi Ifjúsági Közalapítvány</t>
  </si>
  <si>
    <t xml:space="preserve"> - Ifjúsági információs feladatok</t>
  </si>
  <si>
    <t>Önkormányzati feladatok és egyéb kötelezettségek kiadásai 2013. év</t>
  </si>
  <si>
    <t>Beruházási kiadások</t>
  </si>
  <si>
    <t>Természettudományos közoktatatási laboratórium kialakítása a veszprémi Ipari Szakközépiskola és Gimnáziumban 
TÁMOP-3.1.3-11/2-2012-0061</t>
  </si>
  <si>
    <t xml:space="preserve">A veszprémi Hősi kapu rekonstrukciója turisztikai vonzerőfejlesztés céljából
KDOP 2.1.1/B-09-2010-0024 </t>
  </si>
  <si>
    <t>Nemesvámos-Veszprém közötti kerékpárforgalmi út kiépítése 
KDOP 4.2.2-11-2011-0010</t>
  </si>
  <si>
    <t>Az Észak-déli közlekedési főtengely kialakítása -Új gyűjtő út kiépítése Veszprémben 
KDOP 4.2.1/B-11-2012-0032</t>
  </si>
  <si>
    <t>TÁMOP-3.2.4.A-11/1-2012-0035 Eötvös Károly Megyei Könyvtár</t>
  </si>
  <si>
    <t>Veszprém Város Intermodális pályaudvar KÖZOP-5.5.0-09-11</t>
  </si>
  <si>
    <t>Beruházási kiadások összesen</t>
  </si>
  <si>
    <t>Céltartalékba kerülő beruházási kiadások</t>
  </si>
  <si>
    <t>Vámosi úti temető bővítése 1,3 Ha</t>
  </si>
  <si>
    <t>Jutasi u. - Pápai u. belső körút szakasz</t>
  </si>
  <si>
    <t>Gyalogátkelőhelyek kijelölése</t>
  </si>
  <si>
    <t>Cholnoky-szobor</t>
  </si>
  <si>
    <t>Informatikai eszközbeszerzések, kiadások</t>
  </si>
  <si>
    <t>Térinformatikai adatbázis energetikai adatainak feltöltéséhez blokk nyitása, kialakítása</t>
  </si>
  <si>
    <t>Veszprém Kazán, Sorompó u. járda tervezés, engedélyezés</t>
  </si>
  <si>
    <t>Gyulafirátót Major utca csapadékvíz elvezetés tervezés, engedélyezés</t>
  </si>
  <si>
    <t>Méhes u-i támfalépítés</t>
  </si>
  <si>
    <t>Műhelyház céljára ingatlan vásárlása</t>
  </si>
  <si>
    <t xml:space="preserve">    -  saválló burkolat cseréje csöpögtetőn,     konyhagép felújítás, hűtőszekrény</t>
  </si>
  <si>
    <t>Nárcisz tagóvoda</t>
  </si>
  <si>
    <t xml:space="preserve">    - gázkazán csere</t>
  </si>
  <si>
    <t>Karacs T. u. járdaépítés</t>
  </si>
  <si>
    <t>Járda, közvilágítás Magyar Nagyasszonyok Templom mögött</t>
  </si>
  <si>
    <t>Kolostorok és Kertek KDOP-2.1.1A-2008-0005</t>
  </si>
  <si>
    <t>Belterületi utak fejlesztése sóvédelem</t>
  </si>
  <si>
    <t>Színházak támogatása</t>
  </si>
  <si>
    <t>Kertészeti felújítások</t>
  </si>
  <si>
    <t>VKSZ Zrt. Intézményüzemeltetés járulékos költségei</t>
  </si>
  <si>
    <t>Intézményüzemeltetési szolgáltatások díja</t>
  </si>
  <si>
    <t>Intézményüzemeltetéssel kapcsolatos kiadások (továbbszámlázott)</t>
  </si>
  <si>
    <t>Nem lakáscélú helységek üzemeltetési költségei</t>
  </si>
  <si>
    <t>Veszprémi Hősi Kapu Rekonstrukciója turisztikai vonzerő fejlesztés céljából KDOP-2.1.1/B-09-2011-0024.</t>
  </si>
  <si>
    <t>Állategészségügyi és állattenyésztési feladatok</t>
  </si>
  <si>
    <t>Verseny és élsport</t>
  </si>
  <si>
    <t>Rendsz. gyermekvéd. tám. (Kieg. csal. pótlék)</t>
  </si>
  <si>
    <t>Rendkívüli gyermekvéd. tám.</t>
  </si>
  <si>
    <t>Rendszeres szoc. segély</t>
  </si>
  <si>
    <t>Időskorúak járadéka (rendszeres szoc. segély)</t>
  </si>
  <si>
    <t>Átmeneti szoc. segély</t>
  </si>
  <si>
    <t>Mozgáskorl. közlekedési tám.</t>
  </si>
  <si>
    <t>Sportcélok és feladatok (sportigazgatás)</t>
  </si>
  <si>
    <t>Kábítószerügyi Egyeztető Fórum</t>
  </si>
  <si>
    <t>Meteorológiai szolgálat támogatása</t>
  </si>
  <si>
    <t>Lakossági víz- és csatornadíj támogatás</t>
  </si>
  <si>
    <t>American Corner működési támogatása</t>
  </si>
  <si>
    <t>Veszprém és Térsége Szennyvízelvezetési és Kezelési Önkormányzati Társulás</t>
  </si>
  <si>
    <t>Kártalanítás építési korlátozás miatt</t>
  </si>
  <si>
    <t>Észak-balatoni Térség Regionális Települési Szilárdhulladék Kezelési Önkormányzati Társulás</t>
  </si>
  <si>
    <t>hitelfelvétel</t>
  </si>
  <si>
    <t>Veszprém Város Vegyeskar utánpótlás</t>
  </si>
  <si>
    <t>Eseti rendezvények</t>
  </si>
  <si>
    <t>Szabadidő- és diáksport</t>
  </si>
  <si>
    <t>Igazgatás - Állam felé befizetési kötelezettség</t>
  </si>
  <si>
    <t>Ringató Körzeti Óvoda</t>
  </si>
  <si>
    <t>Csillag úti Körzeti Óvoda</t>
  </si>
  <si>
    <t>A fejlesztés megnevezése</t>
  </si>
  <si>
    <t>Fejlesztési célhitel egyéb beruházásokhoz</t>
  </si>
  <si>
    <t>Sorszám</t>
  </si>
  <si>
    <t>Program megnevezés</t>
  </si>
  <si>
    <t>Program megvalósításának ideje</t>
  </si>
  <si>
    <t>Támogatási szerződés szerinti költségmegbontás</t>
  </si>
  <si>
    <t>Saját erő</t>
  </si>
  <si>
    <t>EU támogatás</t>
  </si>
  <si>
    <t>Munkáltatói kölcsön</t>
  </si>
  <si>
    <t>Óvodáztatási támogatás</t>
  </si>
  <si>
    <t>Máltai Szeretetszolgálatnak pénzeszköz átadás (ellátási szerződés)</t>
  </si>
  <si>
    <t>Gyermekvédelmi szakellátás (ellátási szerződés)</t>
  </si>
  <si>
    <t>Vadvirág Körzeti Óvoda</t>
  </si>
  <si>
    <t>(Hársfa Tagóvoda, Bóbita Óvoda)</t>
  </si>
  <si>
    <t>(Ringató Óvoda, Erdei Tagóvoda, Kuckó Tagóvoda)</t>
  </si>
  <si>
    <t>Módosítás</t>
  </si>
  <si>
    <t>Laczkó Dezső Múzeumnál foglalkoztatott közfoglalkoztatottak létszáma</t>
  </si>
  <si>
    <t>Vetési Albert Gimnázium Természettudományos labor - TÁMOP-3.1.3-10/2-2010-0002.</t>
  </si>
  <si>
    <t>Egry úti Körzeti Óvoda</t>
  </si>
  <si>
    <t>(Egry ltp. Óvoda, Nárcisz Tagóvoda)</t>
  </si>
  <si>
    <t>Kastélykert Körzeti Óvoda</t>
  </si>
  <si>
    <t>Hriszto Botev Általános Iskola</t>
  </si>
  <si>
    <t>2014. évi előirányzat</t>
  </si>
  <si>
    <t>2015. évi előirányzat</t>
  </si>
  <si>
    <t>Szerződéses kötelezettségek magyarázatokkal</t>
  </si>
  <si>
    <t>PRO Veszprém Kft-vel megkötött szerződés 2013. 09. 30-ig</t>
  </si>
  <si>
    <t>Veszprém külterület 0231-8. hrsz-ú ingatlan megvásárlása</t>
  </si>
  <si>
    <t>Megkötött szerződés</t>
  </si>
  <si>
    <t>ADITUS-al megkötött szerződés, együttműködési megállapodás és a konzorciumi még nincs aláírva</t>
  </si>
  <si>
    <t>Támogatási szerződés aláírás előtt (500.000 eFt-ot nyertünk)</t>
  </si>
  <si>
    <t>Nyertes pályázat - szerződéskötés folyamatban</t>
  </si>
  <si>
    <t>Támogatólevél érkezett 500.625 eFt-ról, de a KIK-nek jelenleg nincs rá forrása</t>
  </si>
  <si>
    <t>Jogszabályi kötelezettség</t>
  </si>
  <si>
    <t>Hangvilla üzletrész vásárlás</t>
  </si>
  <si>
    <t>Még nincs aláírt szerződés</t>
  </si>
  <si>
    <t>Hangvilla szolgáltatási szerződés</t>
  </si>
  <si>
    <t>Alsóvárosi temető I. Világháborús kegyeleti emlékpark</t>
  </si>
  <si>
    <t>Nincs megkötött szerződés</t>
  </si>
  <si>
    <t>Pályázat előkészítés alatt van</t>
  </si>
  <si>
    <t>Határozatlan idejű szerződés, adott kv. rendelet alapján</t>
  </si>
  <si>
    <t>"Csarnok Kft"-vel megkötött szolgáltatásvásárlási szerződéshez kapcsolódó megállapodás</t>
  </si>
  <si>
    <t>2007. 12. 28-án megkötött határozatlan idejű szerződés alapján, minden év március 31-én kerül megállapításra az éves szolgáltatás díja</t>
  </si>
  <si>
    <t>Települési Hulladék</t>
  </si>
  <si>
    <t>Szerződéskötés folyamatban van, lejárati ideje: 2013. 12. 31.</t>
  </si>
  <si>
    <t>Folyamatos</t>
  </si>
  <si>
    <t>2009. 04. 15-én kötött keretszerződés alapján 2013. 12. 31-ig évi 80.000 eFt</t>
  </si>
  <si>
    <t>2009. 05. 06-án kötött keretszerződés alapján 2013. 12. 31-ig évi 20.000 eFt</t>
  </si>
  <si>
    <t>2016. szeptemberében lejáró szerződés</t>
  </si>
  <si>
    <t>2015-ig megkötött szerződés, összege az adott kv. rendeletben meghatározott</t>
  </si>
  <si>
    <t>2014-ig megkötött szerződés, összege az adott kv. rendeletben meghatározott</t>
  </si>
  <si>
    <t>Veszprémi Foci Centrum Utánpótlás SE.</t>
  </si>
  <si>
    <t>54.</t>
  </si>
  <si>
    <t>Veszprémi Foci Centrum Sport Kft</t>
  </si>
  <si>
    <t>55.</t>
  </si>
  <si>
    <t>56.</t>
  </si>
  <si>
    <t>Határozatlan idejű szerződés</t>
  </si>
  <si>
    <t>57.</t>
  </si>
  <si>
    <t>58.</t>
  </si>
  <si>
    <t>59.</t>
  </si>
  <si>
    <t>Cuha Völgye Egyesületi tagdíj (5Ft/lakos)</t>
  </si>
  <si>
    <t>60.</t>
  </si>
  <si>
    <t>ÖKOpolisz Klaszter tagdíj</t>
  </si>
  <si>
    <t>61.</t>
  </si>
  <si>
    <t>Megyei Jogú Városok Szövetsége tagdíj</t>
  </si>
  <si>
    <t>62.</t>
  </si>
  <si>
    <t>63.</t>
  </si>
  <si>
    <t>Határozatlan idejű szerződés, adott kv. rendeletben meghatározottak szerint</t>
  </si>
  <si>
    <t>64.</t>
  </si>
  <si>
    <t>65.</t>
  </si>
  <si>
    <t>66.</t>
  </si>
  <si>
    <t>67.</t>
  </si>
  <si>
    <t>68.</t>
  </si>
  <si>
    <t>Határozott idejű szerződés 2013. május 30-ig</t>
  </si>
  <si>
    <t>69.</t>
  </si>
  <si>
    <t>70.</t>
  </si>
  <si>
    <t>Földmérési és térképészeti állami  alapadatok kezelése</t>
  </si>
  <si>
    <t>Határozatlan idejű szerződés, eseti lekérdezés alapján fizetünk</t>
  </si>
  <si>
    <t>71.</t>
  </si>
  <si>
    <t>72.</t>
  </si>
  <si>
    <t>Kiemelt együttesek támogatása-Mendelssohn kamarazenekar</t>
  </si>
  <si>
    <t>73.</t>
  </si>
  <si>
    <t>Kiemelt együttesek támogatása-Veszprém Város Vegyeskar</t>
  </si>
  <si>
    <t>74.</t>
  </si>
  <si>
    <t>Kiemelt együttesek támogatása-Veszprém Táncegyüttes</t>
  </si>
  <si>
    <t>75.</t>
  </si>
  <si>
    <t>Kiemelt együttesek támogatása-Liszt Ferenc Kórus</t>
  </si>
  <si>
    <t>76.</t>
  </si>
  <si>
    <t xml:space="preserve">TDM Irodától szolgáltatás vásárlás </t>
  </si>
  <si>
    <t>Határozatlan idejű szerződés, adott kv. rendeletben meghatározott</t>
  </si>
  <si>
    <t>77.</t>
  </si>
  <si>
    <t>Kertek és Kolostorok működtetése</t>
  </si>
  <si>
    <t>78.</t>
  </si>
  <si>
    <t>A határozatban a kötelezettségvállalás 2014-ig szól, a szerződések a kv. rendelet elfogadását követően köttetnek</t>
  </si>
  <si>
    <t>79.</t>
  </si>
  <si>
    <t xml:space="preserve">Pannon TISZK Kft </t>
  </si>
  <si>
    <t>80.</t>
  </si>
  <si>
    <t>Pannon TISZK Kft kezességvállalás</t>
  </si>
  <si>
    <t>81.</t>
  </si>
  <si>
    <t>VMJV vagyon- és felelősségbiztosítás</t>
  </si>
  <si>
    <t>82.</t>
  </si>
  <si>
    <t>83.</t>
  </si>
  <si>
    <t>Kültéri infopontok</t>
  </si>
  <si>
    <t>Európai Városok Szövetsége tagdíj</t>
  </si>
  <si>
    <t>Kitüntetések</t>
  </si>
  <si>
    <t>Helyi rendelet</t>
  </si>
  <si>
    <t>Takarítás</t>
  </si>
  <si>
    <t>Veszprémhez kötődő művészek kiállításai (Mestermű Galéria)</t>
  </si>
  <si>
    <t>Háziorvosi betegellátás ügyeleti díja</t>
  </si>
  <si>
    <t>Adott év kv. rendelete</t>
  </si>
  <si>
    <t>Tűzoltóság</t>
  </si>
  <si>
    <t>Vis maior</t>
  </si>
  <si>
    <t>Kiegyenlítő, függő, átfutó</t>
  </si>
  <si>
    <r>
      <t xml:space="preserve">Tárgyévet terhelő rövid lejáratú kötelezettségek </t>
    </r>
    <r>
      <rPr>
        <sz val="10"/>
        <rFont val="Palatino Linotype"/>
        <family val="1"/>
      </rPr>
      <t>(likvid hitellel kapcsolatos kötelezettségek nélkül)</t>
    </r>
  </si>
  <si>
    <t>Fizetési kötelezettségekkel csökkentett saját bevétel</t>
  </si>
  <si>
    <t>VMJV Eü. Alapellátási Intézmény</t>
  </si>
  <si>
    <t>VMJV Egyesített Bölcsődéje</t>
  </si>
  <si>
    <t>Családsegítő Szolgálat, Gyermekjóléti Központ és Családok Átmeneti Otthona</t>
  </si>
  <si>
    <t>Városi Művelődési Központ és Könyvtár</t>
  </si>
  <si>
    <t>Kabóca Bábszínház és Gyermek Közművelődési Intézmény</t>
  </si>
  <si>
    <t>VMJV Hivatásos Önkormányzati Tűzoltósága</t>
  </si>
  <si>
    <t>Bevételi főösszeg</t>
  </si>
  <si>
    <t>Kiadási főösszeg</t>
  </si>
  <si>
    <t>1A</t>
  </si>
  <si>
    <t>1B</t>
  </si>
  <si>
    <t>A-B</t>
  </si>
  <si>
    <t>VMJV Egészségügyi Alapellátási Intézmény</t>
  </si>
  <si>
    <t>Díszkivilágítás törlesztés</t>
  </si>
  <si>
    <t>Gróf Széchenyi Ödön Tűzvédelmi Alapítvány támogatása</t>
  </si>
  <si>
    <t>Többfunkciós csarnok szolgált. vásárlás</t>
  </si>
  <si>
    <t>Működési költségvetési bevételek összesen:</t>
  </si>
  <si>
    <t>Működési költségvetési kiadások összesen:</t>
  </si>
  <si>
    <t>Felhalmozási költségvetési bevételek összesen:</t>
  </si>
  <si>
    <t>Felhalmozási költségvetési kiadások összesen:</t>
  </si>
  <si>
    <t>Kittenberger K. Növény és Vadaspark Kht.</t>
  </si>
  <si>
    <t>Finanszírozási kiadások összesen:</t>
  </si>
  <si>
    <t>Finanszírozási bevételek összesen:</t>
  </si>
  <si>
    <t>Költségvetéi hiány összege</t>
  </si>
  <si>
    <t>Finnanszírozási kiadásokkal korrigált hiány összege</t>
  </si>
  <si>
    <t>VKSZ Zrt. által ellátott feladatok</t>
  </si>
  <si>
    <t>28.</t>
  </si>
  <si>
    <t>29.</t>
  </si>
  <si>
    <t>30.</t>
  </si>
  <si>
    <t>31.</t>
  </si>
  <si>
    <t>32.</t>
  </si>
  <si>
    <t>Önkormányzati kiadások összesen:</t>
  </si>
  <si>
    <t>Beruházás mindösszesen:</t>
  </si>
  <si>
    <t>Tartalék</t>
  </si>
  <si>
    <t>Díszvilágítás bérleti jogviszony</t>
  </si>
  <si>
    <t>Kommunális felújítások</t>
  </si>
  <si>
    <t>MKB Veszprém Kézilabda Club</t>
  </si>
  <si>
    <t>Veszprém Egyetemi és Diák Atlétikai Club</t>
  </si>
  <si>
    <t>Veszprémi Egyetemi SC kosárlabda szakosztály</t>
  </si>
  <si>
    <t>Veszprém Barabás Kézilabda Klub</t>
  </si>
  <si>
    <t>C.C.Audit Könyvvizsgáló Kft. megbízási szerződés</t>
  </si>
  <si>
    <t>Forint-Med Egészségügyi és Szolgáltató Bt. megbízási szerződés</t>
  </si>
  <si>
    <t>Egészségügyi és Szoc. Int. összesen:</t>
  </si>
  <si>
    <t>Gyulafirátót ÉNY-i városrész belterületi csapadékvíz elvezetésének fejlesztése (KDOP-4.1.1/E-11)</t>
  </si>
  <si>
    <t>2012- 2015</t>
  </si>
  <si>
    <t>Belváros komplett gazdasági, szociális, épített örökségvédelmi rehabilitációja és városfejlesztési stratégia elkészítése KDOP-3.1.1/D-2010-0001</t>
  </si>
  <si>
    <t>2008-2013</t>
  </si>
  <si>
    <t>Kulturális szakemberek továbbképzése a szolgálatfejlesztés érdekében TÁMOP-3.2.12-12/1-2012-0021</t>
  </si>
  <si>
    <t>Óvodafejlesztés, az óvodapedagógia strukturális feltételrendszerének továbbfejlesztése TIOP-3.1.11-12/2-2012-0026</t>
  </si>
  <si>
    <t>Multifunkcionális közösségi központok és területi közművelődési tanácsadó szolgálat infrastrukturális feltételeinek kialakítása - Hemo felújítás TIOP-1. 2. 1/A-12/1</t>
  </si>
  <si>
    <t>2013-2015</t>
  </si>
  <si>
    <t>Természettudományos közoktatatási laboratórium kialakítása a veszprémi Ipari Szakközépiskola és Gimnáziumban TÁMOP-3.1.3-11/2-2012-0061</t>
  </si>
  <si>
    <t>A veszprémi Hősi kapu rekonstrukciója turisztikai vonzerőfejlesztés céljából KDOP 2.1.1/B-09-2010-0024</t>
  </si>
  <si>
    <t>2007-2013</t>
  </si>
  <si>
    <t>Nemesvámos-Veszprém közötti kerékpárforgalmi út kiépítése KDOP 4.2.2-11-2011-0010</t>
  </si>
  <si>
    <t>Az Észak-déli közlekedési főtengely kialakítása - Új gyűjtő út kiépítése Veszprémben KDOP 4.2.1/B-11-2012-0032</t>
  </si>
  <si>
    <t>2011-2014</t>
  </si>
  <si>
    <t>1. melléklet az 5/2013. (II.28.) önkormányzati rendelethez</t>
  </si>
  <si>
    <t>2. melléklet az 5/2013. (II.28.) önkormányzati rendelethez</t>
  </si>
  <si>
    <t>3. melléklet az 5/2013. (II.28.) önkormányzati rendelethez</t>
  </si>
  <si>
    <t>4. melléklet az 5/2013. (II.28.) önkormányzati rendelethez</t>
  </si>
  <si>
    <t>5. melléklet az 5/2013. (II.28.) önkormányzati rendelethez</t>
  </si>
  <si>
    <t>6. melléklet az 5/2013. (II.28.) önkormányzati rendelethez</t>
  </si>
  <si>
    <t>7. melléklet az 5/2013. (II.28.) önkormányzati rendelethez</t>
  </si>
  <si>
    <t>8. melléklet az 5/2013. (II.28.) önkormányzati rendelethez</t>
  </si>
  <si>
    <t>9. melléklet az 5/2013. (II.28.) önkormányzati rendelethez</t>
  </si>
  <si>
    <t>10. melléklet az 5/2013. (II.28.) önkormányzati rendelethez</t>
  </si>
  <si>
    <t>11. melléklet az 5/2013. (II.28.) önkormányzati rendelethez</t>
  </si>
  <si>
    <t>12. melléklet az 5/2013. (II.28.) önkormányzati rendelethez</t>
  </si>
  <si>
    <t>13. melléklet az 5/2013. (II.28.) önkormányzati rendelethez</t>
  </si>
  <si>
    <t>14. melléklet az 5/2013. (II.28.) önkormányzati rendelethez</t>
  </si>
  <si>
    <t>15. melléklet az 5/2013. (II.28.) önkormányzati rendelethez</t>
  </si>
  <si>
    <t>16. melléklet az 5/2013. (II.28.) önkormányzati rendelethez</t>
  </si>
  <si>
    <t>17. melléklet az 5/2013. (II.28.) önkormányzati rendelethez</t>
  </si>
  <si>
    <t>Hivatásforgalmi kerékpárút hálózat fejlesztése a térségi elérhetőség javításához, a 8. számú főközlekedési út tehermentesítése érdekében KÖZOP-3.2.0/c-08-11-2011-0022</t>
  </si>
  <si>
    <t>Vertikális Közösségi Integrációs Program TÁMOP-5.3.6-11/1-2012-0004</t>
  </si>
  <si>
    <t>A gyermekvédelmi szolgáltatások fejlesztése Veszprémben TIOP-3.4.1.B-11/1-2012-0005</t>
  </si>
  <si>
    <t>Szociális városrehabilitáció Veszprémben KDOP-3.1.1/D2-12-k1-2012-0001</t>
  </si>
  <si>
    <t>2012-2015</t>
  </si>
  <si>
    <t>Fenntartható városfejlesztési programok előkészítése KDOP-3.1.1/E-13</t>
  </si>
  <si>
    <t>TÁMOP-3.2.4.A-11/1-2012-0035. Okt. kapcs. szövegért. fejl. pr. digitális írástudás jegyében</t>
  </si>
  <si>
    <t>TÁMOP-3.2.13.12/1-2012-0121. Tanórán kívüli nevelés, szakkörök és témahét megvalósítása</t>
  </si>
  <si>
    <t>TÁMOP-3.2.1.12-12/1-2012-0037. Kulturális szakemberek továbbképzése</t>
  </si>
  <si>
    <t xml:space="preserve">Okt. kapcs. szövegért. fejl. pr. digitális írástudás jegyében Eötvös Károly Megyei Könyvtár TÁMOP-3.2.4.A-11/1-2012-0035. </t>
  </si>
  <si>
    <t xml:space="preserve">Tanórán kívüli nevelés, szakkörök és témahét megvalósítása Eötvös Károly Megyei Könyvtár TÁMOP-3.2.13.12/1-2012-0121. </t>
  </si>
  <si>
    <t>Kulturális szakemberek továbbképzése Eötvös Károly Megyei Könyvtár TÁMOP-3.2.1.12-12/1-2012-0037.</t>
  </si>
  <si>
    <t>TÁMOP-3.2.12-12/1-2012-0002. Virtualitás és többnyelvűség a megújuló múzeumpedagógiában</t>
  </si>
  <si>
    <t>TÁMOP-3.2.13-12/1-2012-0130. Történelmi, irodalmi, néprajzi értékeink nyomában</t>
  </si>
  <si>
    <t>TÁMOP-3.2.13-12/1. Ünnepek és hétköznapok a Bakonyi Házban</t>
  </si>
  <si>
    <t xml:space="preserve">Virtualitás és többnyelvűség a megújuló múzeumpedagógiában Laczkó Dezső Múzeum TÁMOP-3.2.12-12/1-2012-0002. </t>
  </si>
  <si>
    <t xml:space="preserve">Történelmi, irodalmi, néprajzi értékeink nyomában Laczkó Dezső Múzeum TÁMOP-3.2.13-12/1-2012-0130. </t>
  </si>
  <si>
    <t xml:space="preserve">Ünnepek és hétköznapok a Bakonyi Házban Laczkó Dezső Múzeum TÁMOP-3.2.13-12/1. </t>
  </si>
  <si>
    <t>213-2014</t>
  </si>
  <si>
    <t>TISZK tőkeemelés</t>
  </si>
  <si>
    <t>Veszprémi Petőfi Színház támogatása</t>
  </si>
  <si>
    <t>Választókerületi keretből - Civil szervezetek támogatása</t>
  </si>
  <si>
    <t>Térségi Desztináció Menedzsment szervezet létrehozása</t>
  </si>
  <si>
    <t>Csapó, Kiss és Sebestyén Ügyvédi Iroda megbízási szerződés</t>
  </si>
  <si>
    <t>Megbízási díjak</t>
  </si>
  <si>
    <t>Alkohol-Drogsegély Ambulancia (ellátási szerződés)</t>
  </si>
  <si>
    <t>VKTT Egyesített Szociális Intézmény</t>
  </si>
  <si>
    <t>Máltai Szeretetszolgálat (ellátási szerződés)</t>
  </si>
  <si>
    <t>GVOP pályázat fenntartási kötelezettség</t>
  </si>
  <si>
    <t>Egyéb informatikai szerződések és előfizetések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</si>
  <si>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</si>
  <si>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</si>
  <si>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</si>
  <si>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</si>
  <si>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</si>
  <si>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</si>
  <si>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</si>
  <si>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</si>
  <si>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</si>
  <si>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</si>
  <si>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</si>
  <si>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</si>
  <si>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</si>
  <si>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</si>
  <si>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33.</t>
  </si>
  <si>
    <t>34.</t>
  </si>
  <si>
    <t>35.</t>
  </si>
  <si>
    <t>36.</t>
  </si>
  <si>
    <t>37.</t>
  </si>
  <si>
    <t>38.</t>
  </si>
  <si>
    <t>39.</t>
  </si>
  <si>
    <t>Pénzmaradvány igénybevétele</t>
  </si>
  <si>
    <t>Dologi és egyéb folyó kiadások</t>
  </si>
  <si>
    <t>tak. pü.</t>
  </si>
  <si>
    <t>Kertek és Kolostorok műk. létrehozandó gazd. társ. alaptőkéje</t>
  </si>
  <si>
    <t>Ebből pénzmaradvány</t>
  </si>
  <si>
    <t>Költségvetési kiadások összesen:</t>
  </si>
  <si>
    <t>Finanszírozási kiadások</t>
  </si>
  <si>
    <t>2013.</t>
  </si>
  <si>
    <t>Működési bevétel</t>
  </si>
  <si>
    <t>Intézményi működési bevétel</t>
  </si>
  <si>
    <t>Felhalmozási bevételek</t>
  </si>
  <si>
    <t>Irányító szervtől kapott támogatás</t>
  </si>
  <si>
    <t>Előző évi pénzma-radvány</t>
  </si>
  <si>
    <t>Intézményi működési kiadások</t>
  </si>
  <si>
    <t xml:space="preserve"> - Iparosított és nem ip. tech. lakások felújítás</t>
  </si>
  <si>
    <t>Méhnyakrák elleni védőoltás</t>
  </si>
  <si>
    <t>Veszprémi Kistérségi Társulással elszámolás</t>
  </si>
  <si>
    <t>Munkaadókat terhelő járulékok és szociális hozzájárulási adó</t>
  </si>
  <si>
    <t>Dologi kiadások</t>
  </si>
  <si>
    <t>2012. év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</si>
  <si>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</si>
  <si>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</si>
  <si>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</si>
  <si>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</si>
  <si>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</si>
  <si>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</si>
  <si>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</si>
  <si>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</si>
  <si>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</si>
  <si>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</si>
  <si>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</si>
  <si>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</si>
  <si>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</si>
  <si>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</si>
  <si>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Közhatalmi bevételek</t>
  </si>
  <si>
    <t>Központosított előirányzat és egyéb állami támogatás</t>
  </si>
  <si>
    <t>SZJA helyben maradó része</t>
  </si>
  <si>
    <t>ÁFA bevételek, visszatérülések</t>
  </si>
  <si>
    <t>Egyéb pótlékok, bírságok</t>
  </si>
  <si>
    <t>Finanszírozási bevételek</t>
  </si>
  <si>
    <t>Pénzforgalom nélküli bevételek</t>
  </si>
  <si>
    <t>Beruházási hitelfelvétel</t>
  </si>
  <si>
    <t>Előző évi hitelszerződéseken alapuló felvétel</t>
  </si>
  <si>
    <t>Nemzetiségi Önkormányzatok</t>
  </si>
  <si>
    <t>Intézmények</t>
  </si>
  <si>
    <t>Családi pótlék természetbeni nyújtása</t>
  </si>
  <si>
    <t>Szennyvíztelep felújítása (üzemeltetési
szerződés szerint 28.000 eFt/év)</t>
  </si>
  <si>
    <t>Nagyfelületű útfelújítások</t>
  </si>
  <si>
    <t>Városi rendezvények, kitüntetések</t>
  </si>
  <si>
    <t>Szaléziánum támogatása</t>
  </si>
  <si>
    <t>Foglalkoztatást helyettesítő támogatás</t>
  </si>
  <si>
    <t>Települési Szilárdhulladék szállítás ártámogatás</t>
  </si>
  <si>
    <t>Városi TV közszolgálati műsorok támogatása</t>
  </si>
  <si>
    <t>Közmű nyilvántartás</t>
  </si>
  <si>
    <t>Devecser - Kolontár "Vörösiszap kár"</t>
  </si>
  <si>
    <t>ADITUS ZRt</t>
  </si>
  <si>
    <t>Balatoni korona törzstőke</t>
  </si>
  <si>
    <t>Veszprém Szemle Várostörténeti Közhasznú Alapítvány</t>
  </si>
  <si>
    <t>TIOP pályázat 1.1.1/07/1.</t>
  </si>
  <si>
    <t>Forrás SQL fejlesztése</t>
  </si>
  <si>
    <t>Népszámlálás</t>
  </si>
  <si>
    <t>Működési céltartalékok:</t>
  </si>
  <si>
    <t>Felhalmozási céltartalékok:</t>
  </si>
  <si>
    <t>Működési finanszírozási kiadások:</t>
  </si>
  <si>
    <t>Felhalmozási finanszírozási kiadások</t>
  </si>
  <si>
    <t>Működési célú támo-gatás Áht-on belülről</t>
  </si>
  <si>
    <t>Felhalmozási célú támogatás Áht.-on belülről</t>
  </si>
  <si>
    <t>Személyi juttatás</t>
  </si>
  <si>
    <t>Munka-adót terhelő járulék</t>
  </si>
  <si>
    <t>Ellátot-tak. pü. jutt.</t>
  </si>
  <si>
    <t>Tervezet</t>
  </si>
  <si>
    <t>Közvilágítás bővítések</t>
  </si>
  <si>
    <t>Veszprém külterület 0231-8. hrsz-ú reptér melletti ingatlan ipari c. hasznosítás érdekében</t>
  </si>
  <si>
    <t>Veszprém város intermodális pályaudvar kialakítás és kapcsolódó közösségi közlekedési fejlesztések (KözOP -5.5.0-09-11.)</t>
  </si>
  <si>
    <t>Beruházások</t>
  </si>
  <si>
    <t>Egyéb eszköz beszerzés</t>
  </si>
  <si>
    <t>Terasz felújítás 2 pavilon</t>
  </si>
  <si>
    <t>Egycsatornás gyűjtőkémények (termofor kémények) felújításának önkormányzati támogatására</t>
  </si>
  <si>
    <t>Veszprém közösségi élettér létrehozása és közpark rendezése (Bakonyalja városrész)</t>
  </si>
  <si>
    <t>Varga u. - Kalmár tér parkoló építése</t>
  </si>
  <si>
    <t>Kapott támogatás</t>
  </si>
  <si>
    <t>Önkormányzati sajátos felhalmozási és tőkebevételek</t>
  </si>
  <si>
    <t>Kamat,</t>
  </si>
  <si>
    <t>Hiteltörlesztés</t>
  </si>
  <si>
    <t>2014.</t>
  </si>
  <si>
    <t>2015.</t>
  </si>
  <si>
    <t>OTP</t>
  </si>
  <si>
    <t>Munkabérhitel</t>
  </si>
  <si>
    <t>UniCredit Bank</t>
  </si>
  <si>
    <t>Beruházási hitel 2004</t>
  </si>
  <si>
    <t>Beruházási hitel SMO 2005.</t>
  </si>
  <si>
    <t>Beruházási Hitel - Célhitel 2005</t>
  </si>
  <si>
    <t>Beruházási hitel - Célhitel 2006.</t>
  </si>
  <si>
    <t>K&amp;H Bank Rt.</t>
  </si>
  <si>
    <t>Beruházási hitel - SMO 2006.</t>
  </si>
  <si>
    <t>Beruházási hitel - Panel 2006.</t>
  </si>
  <si>
    <t>Beruházási hitel - SMO 2007.</t>
  </si>
  <si>
    <t>Volksbank</t>
  </si>
  <si>
    <t>Beruházási hitel - Panel 2007.</t>
  </si>
  <si>
    <t>Beruházási hitel - Célhitel 2007.</t>
  </si>
  <si>
    <t>CIB</t>
  </si>
  <si>
    <t>Beruházási hitel - SMO 2008.</t>
  </si>
  <si>
    <t>Beruházási hitel - Célhitel 2008.</t>
  </si>
  <si>
    <t>Beruházási hitel - SMO 2009.</t>
  </si>
  <si>
    <t>Beruházási hitel - Panel 2009.</t>
  </si>
  <si>
    <t>Takarékbank</t>
  </si>
  <si>
    <t>Beruházási hitel - Célhitel 2009.</t>
  </si>
  <si>
    <t>Beruházási hitel - SMO 2011.</t>
  </si>
  <si>
    <t>Beruházási hitel - Célhitel 2011.</t>
  </si>
  <si>
    <t>Fizetési számlára felvett hitelek összesen</t>
  </si>
  <si>
    <t>Lakásalapra felvett hitel (Karacs T.u-i lakások)</t>
  </si>
  <si>
    <t>O</t>
  </si>
  <si>
    <t>P</t>
  </si>
  <si>
    <t>Q</t>
  </si>
  <si>
    <t>Kulturális Közalapítvány</t>
  </si>
  <si>
    <t>Ingatlancsere</t>
  </si>
  <si>
    <t>"Ne felejts" Közhasznú Alapítvány Gyulafirátót</t>
  </si>
  <si>
    <t>Kövirózsa Alapítvány Gyulafirátót</t>
  </si>
  <si>
    <t>Gyulafirátótért Közhasznú Egyesület</t>
  </si>
  <si>
    <t>Közösség Kádártáért Egyesület</t>
  </si>
  <si>
    <t>Kádártai Sporthorgász Egyesület</t>
  </si>
  <si>
    <t>Ficánka Alapítvány Kádárta</t>
  </si>
  <si>
    <t>Dowland Alapítvány</t>
  </si>
  <si>
    <t>Kittenberger K. Növény- és Vadaspark KHT működéséhez hozzájárulás</t>
  </si>
  <si>
    <r>
      <t xml:space="preserve"> ebből :</t>
    </r>
    <r>
      <rPr>
        <sz val="12"/>
        <rFont val="Palatino Linotype"/>
        <family val="1"/>
      </rPr>
      <t xml:space="preserve"> - Nyugdíjas szervezetek számára pályázati keret</t>
    </r>
  </si>
  <si>
    <t>Bírságok, díjak és más fizetési kötelezettségek bevételei</t>
  </si>
  <si>
    <t>Közterülethasznosítás</t>
  </si>
  <si>
    <t>Egyéb önkormányzati saját bevételek</t>
  </si>
  <si>
    <t>Játszótérépítések</t>
  </si>
  <si>
    <t>hiteltörlesztésének, hitelállományának és egyéb kötelezettségeinek alakulásáról</t>
  </si>
  <si>
    <t>hitelhez kapcs. ktsg.</t>
  </si>
  <si>
    <t>Terasz burkolatjavítás</t>
  </si>
  <si>
    <t>Lapostető szigetelésjavítás</t>
  </si>
  <si>
    <t>Mindösszesen</t>
  </si>
  <si>
    <t>Kamatfizetés és egyéb hitelhez kapcs. kiadások</t>
  </si>
  <si>
    <t>Nemzetiségi önkormányzatok kiadásai:</t>
  </si>
  <si>
    <t>Német Nemzetiségi Önkormányzat</t>
  </si>
  <si>
    <t>Örmény Nemzetiségi Önkormányzat</t>
  </si>
  <si>
    <t>Lengyel Nemzetiségi Önkormányzat</t>
  </si>
  <si>
    <t>Ukrán Nemzetiségi Önkormányzat</t>
  </si>
  <si>
    <t>Országos Területi Nemzetiségi Önk. Választás</t>
  </si>
  <si>
    <t>II. Fejlesztési célhitel egyéb beruházásokhoz összesen:</t>
  </si>
  <si>
    <t>ebből: - Veszprémi Ünnepi Játékok</t>
  </si>
  <si>
    <t>HEMO támogatása működtetése</t>
  </si>
  <si>
    <t>ebből: - Mendelssohn Kamarazenekar</t>
  </si>
  <si>
    <t>Sziveri János Intézet működtetése</t>
  </si>
  <si>
    <t>Közutak, hidak fenntart.</t>
  </si>
  <si>
    <t>Bérleményekkel, haszonbérletekkel kapcs. feladatok</t>
  </si>
  <si>
    <t>TDM Irodától szolgáltatás vásárlása</t>
  </si>
  <si>
    <t>Veszprém Egyetem Pénzügyi Innovációs Alap</t>
  </si>
  <si>
    <t>Önkormányzat igazgatási tevékenysége (megbízási díjak, tagdíjak, vagyonbiztosítás)</t>
  </si>
  <si>
    <t>tájékoztató jelleggel az Áht. 24. § (4) bekezdés c.) pontja alapján</t>
  </si>
  <si>
    <t>Vadvirág Körzeti Óvoda - Waldorf Tagóvoda</t>
  </si>
  <si>
    <t>Vizesblokk felújítás</t>
  </si>
  <si>
    <t>VMJV EÜ. Alapellátási Intézmény</t>
  </si>
  <si>
    <t>Halle u. 5/E. Fogászati ügyelet</t>
  </si>
  <si>
    <t>Akadálymentesítés</t>
  </si>
  <si>
    <t>Középfokú Nevelési Központ - Iskolaépület</t>
  </si>
  <si>
    <t xml:space="preserve">Önkormányzati bérlakások felújítása </t>
  </si>
  <si>
    <t>A Gábor Áron u. 2. Társasház felújításához történő hozzájárulás</t>
  </si>
  <si>
    <t>Jókai u. 4. tetőfelújítás</t>
  </si>
  <si>
    <t>Csillag úti Körzeti Óvoda - Cholnoky Tagóvoda</t>
  </si>
  <si>
    <t>Egyes települések feladatatinak támogatása</t>
  </si>
  <si>
    <t>Céltartalékba kerülő felújítások</t>
  </si>
  <si>
    <t>Árop 1.0 2/B-2008-1104 számú pályázati támogatás "Veszprém Megyei Jogú Város Polgármesteri Hivatalának szervezeti fejlesztése a hatékonyabb működés érdekében</t>
  </si>
  <si>
    <t>Közcélú és közhasznú foglalkoztatás</t>
  </si>
  <si>
    <t>TIOP-1.1.1-07/1-2008-0986. számú Korszerű IKT eszközökkel a színvonalas oktatásért</t>
  </si>
  <si>
    <t>1-5.</t>
  </si>
  <si>
    <t>Műhelyház felújítása</t>
  </si>
  <si>
    <t>Műhelyház gépköltözés</t>
  </si>
  <si>
    <t>VMJV Önkormányzata és VMJV Polgármesteri Hivatala</t>
  </si>
  <si>
    <t>Önkormányzat (Vetési G. Természett.Labor)</t>
  </si>
  <si>
    <t>Önkormányzati intézmények felhalmozási bevétele</t>
  </si>
  <si>
    <r>
      <t xml:space="preserve"> ebből: </t>
    </r>
    <r>
      <rPr>
        <sz val="12"/>
        <rFont val="Palatino Linotype"/>
        <family val="1"/>
      </rPr>
      <t>Roma Nemzetiségi Önkormányzat</t>
    </r>
  </si>
  <si>
    <t>Vízgazd.szóló 1995. LVII.tv.16.§.Helyi Önk.
szóló 1990. LXV.tv.8.§.(1),bek.alapján
Árkok felújítása (Látóhegyi árok)</t>
  </si>
  <si>
    <t>Intézményi Szolgáltató Szervezet intézményei</t>
  </si>
  <si>
    <t>Göllesz Viktor Fogyatékos Személyek Nappali Intézménye</t>
  </si>
  <si>
    <t>Intézményi Szolgáltató Szervezet</t>
  </si>
  <si>
    <t>Eötvös Károly Megyei Könyvtár</t>
  </si>
  <si>
    <t>Laczkó Dezső Múzeum</t>
  </si>
  <si>
    <t>Intézmények összesen:</t>
  </si>
  <si>
    <t>Önkormányzat működési célú támogatása Áht-on belülről</t>
  </si>
  <si>
    <t>TB-től átvett támogatása Áht-on belülről</t>
  </si>
  <si>
    <t>Önkormányzat felhalmozási célú támogatása Áht-on belülről</t>
  </si>
  <si>
    <t>Önkormányzati Intézmények működési támogatása Áht-on belülről</t>
  </si>
  <si>
    <t>Önkormányzati Intézmények felhalmozási támogatása Áht-on belülről</t>
  </si>
  <si>
    <t>2013. évi  bevételek</t>
  </si>
  <si>
    <t>1-4.</t>
  </si>
  <si>
    <t>1-4</t>
  </si>
  <si>
    <t>Önként vállalt feladatok összesen:</t>
  </si>
  <si>
    <t>2013. évi bevételei</t>
  </si>
  <si>
    <t>2011. évi tény</t>
  </si>
  <si>
    <t>2012. évi eredeti előirányzat</t>
  </si>
  <si>
    <t>2012. évi várható</t>
  </si>
  <si>
    <t>2013. év</t>
  </si>
  <si>
    <t>2013. évi kiadásai</t>
  </si>
  <si>
    <t xml:space="preserve">2013. évi kiadásai </t>
  </si>
  <si>
    <t xml:space="preserve">2013. évi </t>
  </si>
  <si>
    <t>2013. 01. 01-től 58 fővel csökken,</t>
  </si>
  <si>
    <t>2013. 03. 01-től 5 fővel nő (közös hivatalhoz kapcsolódóan)</t>
  </si>
  <si>
    <t>2013. 02. 15-től 2015. 06. 15-ig 1 fővel nő ("Vertikális közösségi integrációs program" projekthez kapcsolódóan),</t>
  </si>
  <si>
    <t>2013.01.01-től 7 fő, 2013. 03.01-től + 1 fő, 2013.04.01-től 2013. 10. 31-ig + 2 fő (6 órában foglalkoztatott átlagos létszám)</t>
  </si>
  <si>
    <t>2013. évi beruházások és egyéb felhalmozási kiadások előirányzata</t>
  </si>
  <si>
    <t>2013. év összesen</t>
  </si>
  <si>
    <t>2013. utáni javaslat</t>
  </si>
  <si>
    <t>a 2013. évi felújítások előirányzatáról</t>
  </si>
  <si>
    <t>2013. évi javaslat</t>
  </si>
  <si>
    <t>2013. év utáni javaslat</t>
  </si>
  <si>
    <t>KÖLTSÉGVETÉSI BEVÉTELEI ÉS KIADÁSAI 2013. ÉVBEN</t>
  </si>
  <si>
    <t>2013. évi</t>
  </si>
  <si>
    <t>a közvetett támogatásokról 2013.</t>
  </si>
  <si>
    <t>Veszprém Megyei Jogú Város Önkormányzatának 2013. évi</t>
  </si>
  <si>
    <t>Az igényelt hitel összege 2013. évben ezer Ft-ban</t>
  </si>
  <si>
    <t>2013-2014</t>
  </si>
  <si>
    <t>alakulása 2012. és 2013. évben</t>
  </si>
  <si>
    <t>2013/2012.</t>
  </si>
  <si>
    <t>2012. évi eredeti</t>
  </si>
  <si>
    <r>
      <t>Ebből</t>
    </r>
    <r>
      <rPr>
        <i/>
        <sz val="8"/>
        <rFont val="Palatino Linotype"/>
        <family val="1"/>
      </rPr>
      <t>: normatív állami támogatás</t>
    </r>
  </si>
  <si>
    <t>Helyi Önkormányzatok általános működéséhez és ágazati feladataihoz kapcsolódó támogatás</t>
  </si>
  <si>
    <t>Támogatás államháztartáson belülről</t>
  </si>
  <si>
    <t>Működési célú támogatás államháztartáson belülről</t>
  </si>
  <si>
    <t>Felhalmozási célú támogatás államháztartáson belülről</t>
  </si>
  <si>
    <t>Helyi önkormányzatok általános működéséhez és ágazati feladataihoz kapcsolódó támogatások</t>
  </si>
  <si>
    <t>Ingyenes és kedvezményes étkeztetés (bölcsődei, óvodai, iskolai,kollégiumi étkeztetés támogatása)</t>
  </si>
  <si>
    <t>Bölcsődei ellátás (kedvezményes étk. támogatás nélkül)</t>
  </si>
  <si>
    <t>Egyéb kötelező önkormányzati feladatok</t>
  </si>
  <si>
    <t>Közművelődési feladatok</t>
  </si>
  <si>
    <t>Óvodapedagógusok és az óvodapedagógusok nevelő munkáját közvetlenül segítők bértámogatása</t>
  </si>
  <si>
    <t>Óvodaműködtetési támogatás</t>
  </si>
  <si>
    <t>Múzeum támogatása</t>
  </si>
  <si>
    <t>Könyvtár támogatása</t>
  </si>
  <si>
    <t>Mendelssohn Kamarazenekar támogatása</t>
  </si>
  <si>
    <t>Óvodai nevelés (kedvezményes étk. támogatás nélkül)</t>
  </si>
  <si>
    <t>Kollégiumi ellátás (kedvezményes étk.támogatás nélkül)</t>
  </si>
  <si>
    <t>2012. évi pénzmaradvány</t>
  </si>
  <si>
    <t>Swing-Swing Kft. törzstőke emelés (Hangvilla projekt 5043/2. hrsz. ingatlan)</t>
  </si>
  <si>
    <t>VMJV Önkormányzatánál foglalkoztatott közfoglalkoztatottak létszáma</t>
  </si>
  <si>
    <t>2013. 03. 01-től 6 órában foglalkoztatott átlagos létszám</t>
  </si>
  <si>
    <t xml:space="preserve">Több éves kihatással járó feladatok előirányzatai éves bontásban </t>
  </si>
  <si>
    <t>Belváros komplett gazdasági, szociális, épített örökségvédelmi rehabilitciója és városfejlesztési stratégia elkészítése KDOP-3.1.1/D-2010-0001 (Önrész)</t>
  </si>
  <si>
    <t>Erdőtelepítés 13,71 ha (241/2009.(IX.15.) Kh.és az Erdészeti Hatóság 28.3/1176-7/2010. (V.25.) sz. határozata alapján)</t>
  </si>
  <si>
    <t>Az Erdészeti Hatóság határozata alapján nem teljesítés esetén bírságot szab ki. A 288/2011. (X.28.) VMJVÖK hat. határozat alapján az erdőtelepítések 2013. évben is folytatódnak.</t>
  </si>
  <si>
    <t>„Nemesvámos  -  Veszprém közötti kerékpárforgalmi út kiépítése” című, KDOP-4.2.2-11-2011-0010 (Önrész)</t>
  </si>
  <si>
    <t>„Hivatásforgalmi kerékpárút hálózat fejlesztése a térségi elérhetőség javításához a 8. sz. főközlekedési út tehermentesítése érdekében” KÖZOP-3.2.0/C-08-11-2011-0022  (Önrész)</t>
  </si>
  <si>
    <t>„Gyulafirátót ÉNY-i városrész belterületi csapadékvíz elvezetésének fejlesztése” KDOP-4.1.1./E-11 (Önrész)</t>
  </si>
  <si>
    <t>A veszprémi Hősi kapu rekonstrukciója turisztikai vonzerőfejlesztés céljából-KDOP 2.1.1/B-09-2010-0024  (Önrész)</t>
  </si>
  <si>
    <t>2011. 12. 21-én aláírt támogatási szerződés, összege 169.698 eFt</t>
  </si>
  <si>
    <t>Veszprém város intermodális pályaudvar kialakítása és kapcsolódó közösségi közlekedési fejlesztések (KözOP -5.5.0-09-11.) (Önrész)</t>
  </si>
  <si>
    <t>2012-re nincs szerződéses kötelezettség</t>
  </si>
  <si>
    <t>Térfigyelőrendszer bővítése</t>
  </si>
  <si>
    <t>TIOP-3.4.1.B-11/1 - Bentlakásos intézmények kiváltása - gyermekvédelmi komponens (Önrész)</t>
  </si>
  <si>
    <t>KDOP-4.2.1/B-11. É-D közlekedési főtengely kialakítása (Önrész)</t>
  </si>
  <si>
    <t>Pályázat beadási határidő 2012. január 30.</t>
  </si>
  <si>
    <t>Döntés a Társadalmi Megújulás Operatív Program "A természettudományos oktatásban" című pályázat előkészítési költségeinek pénzügyi kötelezettségvállalásáról (Önrész)</t>
  </si>
  <si>
    <t xml:space="preserve"> A "KDOP 3.1.1/D2-12- Megyei Jogú városainak városrehabilitációs témájú kiemelt projektjavaslataihoz" című pályázat második fordulóján való részvételéhez szükséges előkészítési feladatok költségének pénzügyi köztelezettségvállalásáról (Önrész</t>
  </si>
  <si>
    <t>Döntés a "TIOP-1.2.1.A-12/1 jelű, Agóra - multifunkcionális közösségi központok és területi közművelődési tanácsadó szolgálat infrastruktúrális feltételeinek kialakítása" című pályázat előkészítéséről (Önrész)</t>
  </si>
  <si>
    <t>Törzstőke emelés (Csarnok Kft.)</t>
  </si>
  <si>
    <t>Előzetes pénzügyi kötelezettségvállalás közvilágitási célú villamos energia beszerzéséhez</t>
  </si>
  <si>
    <t>Előzetes pénzügyi kötelezettségvállalás közvilágitási rendszerhasználati díjak költségére</t>
  </si>
  <si>
    <t>Önkormányzati intézmények energia beszerzése költségei fedezetének biztosításához szükséges előzetes pénzügyi kötelezettségvállalásról (villamosenergia)</t>
  </si>
  <si>
    <t>Önkormányzati intézmények energia beszerzése költségei fedezetének biztosításához szükséges előzetes pénzügyi kötelezettségvállalásról (földgáz)</t>
  </si>
  <si>
    <t>Utak fenntartása (kátyuzás)</t>
  </si>
  <si>
    <t>Együttműködési megállapodás a Veszprém Megyei Rendőrkapitánysággal a térfigyelő kamerák üzemeltetéséről</t>
  </si>
  <si>
    <t>Határozott idejű szerződés 2012. május 31-ig</t>
  </si>
  <si>
    <t>Megkötött szerződés 2012. április 30-ig, de újra kell kötni</t>
  </si>
  <si>
    <t>Informatikai Tartós Üzemeltetési és berleti szerződés (Delta Service Kft)</t>
  </si>
  <si>
    <t>Veszprémi turisztikai Közhasznú Nonprofit Kft. által benyújtandó TDM pályázattal kapcsolatban (Önrész)</t>
  </si>
  <si>
    <t>A 47.000 eFt-ról szóló szerződés 2011. 10. 28-án került aláírásra</t>
  </si>
  <si>
    <t>Kezességvállalás 2012. 03. 20-ig 135.082 eFt a tőketörlesztés összege</t>
  </si>
  <si>
    <t>2012. 12. 31-ig megkötött szerződés 23.000 eFt összeggel</t>
  </si>
  <si>
    <t>Megkötött szerződés lejárata 2012. 12. 31.</t>
  </si>
  <si>
    <t>Határozott idejű szerződés 2011. 07. 01- 09. 30-ig. A Közgyűlési határozat 2014. évig vállalja a kötelezettséget</t>
  </si>
  <si>
    <t>Petőfi Színház és a Kabóca Bábszínház 2012/2013 évad 2013. évi kiadásai</t>
  </si>
  <si>
    <t xml:space="preserve">Gábor Áron u. 2. társasház felújítása </t>
  </si>
  <si>
    <t>Műhelyház céljára ingatlan vásárlás</t>
  </si>
  <si>
    <t>Önkormányzat működési célú átvett pénzeszközei</t>
  </si>
  <si>
    <t>Önkormányzat felhalmozási célú átvett pénzeszközei</t>
  </si>
  <si>
    <t>Önkormányzati intézmények működési célú átvett pénzeszközei</t>
  </si>
  <si>
    <t>Önkormányzati intézmények felhalmozási célú átvett pénzeszközei</t>
  </si>
  <si>
    <t>Működési célú hitelfelvétel (előző évi hitelszerződésen alapuló)</t>
  </si>
  <si>
    <t>Turisztikai feladatok, Gizella Múzeum</t>
  </si>
  <si>
    <t>Várható  2012. 12. 31.</t>
  </si>
  <si>
    <t>A Magyarország gazdasági stabilitásáról szóló 2012. évi CXCIV. törvény 10. § (3) bekezdése által előírt hitelfelvételi korlát számításáról a 2013. évre tervezett beruházási hitel felvétel engedélyezéséhez</t>
  </si>
  <si>
    <t>2012-2013</t>
  </si>
  <si>
    <t>Teljesítés 2011. 12.31.</t>
  </si>
  <si>
    <t>Egyéb kötött felhasználású normatíva:</t>
  </si>
  <si>
    <t>Csapadékvíz elvezetési problémák megoldása
(Jutas puszta, Szabadság ltp., Gyulafirátót,
Kádárta, Veszprém)</t>
  </si>
  <si>
    <t>Hulladéklerakó rekultivációja 20/2006. KVVM rendelet előkészítés</t>
  </si>
  <si>
    <t>Nyílászárók és falelem csere</t>
  </si>
  <si>
    <t>Villámvédelem (komplex intézményi)</t>
  </si>
  <si>
    <t>Dózsavárosi könyvtár</t>
  </si>
  <si>
    <t>Villámvédelmi rendszer felújítása</t>
  </si>
  <si>
    <t>VMJV Polgármesteri Hivatal</t>
  </si>
  <si>
    <t xml:space="preserve"> - Felújítások</t>
  </si>
  <si>
    <t>Önkormányzati intézmények működési bevételei</t>
  </si>
  <si>
    <t>MŰKÖDÉSI KÖLTSÉGVETÉSI BEVÉTELEK</t>
  </si>
  <si>
    <t>MŰKÖDÉSI KÖLTSÉGVETÉSI KIADÁSOK</t>
  </si>
  <si>
    <t>Egyéb működési kiadások</t>
  </si>
  <si>
    <t>FELHALMOZÁSI KÖLTSÉGVETÉSI BEVÉTELEK</t>
  </si>
  <si>
    <t>FELHALMOZÁSI KÖLTSÉGVETÉSI KIADÁSOK</t>
  </si>
  <si>
    <t>Egyéb felhalmozási kiadások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</si>
  <si>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</si>
  <si>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</si>
  <si>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</si>
  <si>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</si>
  <si>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</si>
  <si>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>Helyi adó bevétel</t>
  </si>
  <si>
    <t>Osztalékok, koncessziós díjak</t>
  </si>
  <si>
    <t>Díjak, pótlékok, bírságok</t>
  </si>
  <si>
    <t>Tárgyieszközök, immateriáils java, vagyoni értékű jog értékesítésée, vagyonhasznosításból származó bevétel</t>
  </si>
  <si>
    <t>Részvények, részesedések értékesítése</t>
  </si>
  <si>
    <t>Vállalat értékesítéséből, privatizációból származó bevételek</t>
  </si>
  <si>
    <t>Saját bevétel összesen:</t>
  </si>
  <si>
    <t xml:space="preserve"> - hiteltörlesztés</t>
  </si>
  <si>
    <t xml:space="preserve"> - rövidlejáratú hitelek törlesztése</t>
  </si>
  <si>
    <t>Kezességvállalással kapcsolatos megtérülések</t>
  </si>
  <si>
    <t>A hitelfelvételi korlát a saját bevétel 50 %-a</t>
  </si>
  <si>
    <t>A saját bevétel 50 %-a:</t>
  </si>
  <si>
    <t xml:space="preserve"> - pénzügyi lizing</t>
  </si>
  <si>
    <t xml:space="preserve"> - kezességvállalásból eredő fizetési kötelezettség</t>
  </si>
  <si>
    <t>felhalmozási célú Kormány engedélyéhez nem kötött hitelfelvétele létesítményenként</t>
  </si>
  <si>
    <t>2011-2013</t>
  </si>
  <si>
    <t>Lakástámogatás és lakásépítés kiadásai</t>
  </si>
  <si>
    <t>Kölcsönök</t>
  </si>
  <si>
    <t>2012-2014</t>
  </si>
  <si>
    <t>Kémény külső felújítás</t>
  </si>
  <si>
    <t>Raktárból logopédiai szoba kialakítása</t>
  </si>
  <si>
    <t>1 pavilon komplett felújítás (2 csoportszoba és öltöző PVC, teraszfelújítás, meglévő teraszárnyékoló konzolok lefedése, falbontás a Hétszínvirág csoportban*)</t>
  </si>
  <si>
    <t>Utca felőli csoportszoba és mosókonyha teljes felújítás</t>
  </si>
  <si>
    <t>"A" épület konyha lapostető szigetelés</t>
  </si>
  <si>
    <t>Simonyi Zs. Általános Iskola</t>
  </si>
  <si>
    <t>Alagsori technika termek penészesedés megszüntetése</t>
  </si>
  <si>
    <t>Nyílászáró csere tornaterem</t>
  </si>
  <si>
    <t>Mindösszesen:</t>
  </si>
  <si>
    <t>Petőfi Színház</t>
  </si>
  <si>
    <t>Oktatási feladatok (kedvezményes étk. támogatással)</t>
  </si>
  <si>
    <t>Veszprémi Petőfi Színház</t>
  </si>
  <si>
    <t>Telekadó</t>
  </si>
  <si>
    <t>Egyéb felhalm. kiadások</t>
  </si>
  <si>
    <t>Családok és hajléktalanok átmeneti elhelyezése</t>
  </si>
  <si>
    <t xml:space="preserve"> - Lakásalap hiteltörlesztése</t>
  </si>
  <si>
    <t>Veszprém TV</t>
  </si>
  <si>
    <t>Útburkolati jelek festése</t>
  </si>
  <si>
    <t>Kommunális beruházások</t>
  </si>
  <si>
    <t>Közüzemi Zrt. által ellátott feladatok</t>
  </si>
  <si>
    <t>Bóbita Körzeti Óvoda</t>
  </si>
  <si>
    <t>Kuckó Tagóvoda</t>
  </si>
  <si>
    <t>Kiadványok támogatása</t>
  </si>
  <si>
    <t>Közbeszerzési eljárások költségei</t>
  </si>
  <si>
    <t>Törzstőke emelés</t>
  </si>
  <si>
    <t>(Csillagvár Waldorf Tagóvoda, Vadvirág Óvoda)</t>
  </si>
  <si>
    <t>a 2013. évi engedélyezett létszámról</t>
  </si>
  <si>
    <t>2012. évi engedélyezett létszám</t>
  </si>
  <si>
    <t>2013. évi engedélyezett létszám</t>
  </si>
  <si>
    <t>Felhalmozási finanszírozási bevételek</t>
  </si>
  <si>
    <t>Működési finanszírozási bevételek</t>
  </si>
  <si>
    <t>Önkormányzati kötelező feladatokat ellátó intézmények összesen:</t>
  </si>
  <si>
    <t>Önkormányzat által önként vállalt feladatokat ellátó intézmények összesen: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</si>
  <si>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</si>
  <si>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</si>
  <si>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Hosszú lejáratú hitel felvétele</t>
  </si>
  <si>
    <t>Rövid lejáratú hitel felvétele</t>
  </si>
  <si>
    <t>MŰKÖDÉSI FINANSZÍROZÁSI BEVÉTELEK</t>
  </si>
  <si>
    <t>Felhalmozási célú átvett pénzeszköz</t>
  </si>
  <si>
    <t>FELHALMOZÁSI FINANSZÍROZÁSI BEVÉTELEK</t>
  </si>
  <si>
    <t>MŰKÖDÉSI FINANSZÍROZÁSI KIADÁSOK</t>
  </si>
  <si>
    <t>Hosszú lejáratú hitel tőkeösszegének törlesztése</t>
  </si>
  <si>
    <t>Rövid lejáratú hitel tőkeösszegének törlesztése</t>
  </si>
  <si>
    <t>Beruházások kiadásai</t>
  </si>
  <si>
    <t>FELHALMOZÁSI FINANSZÍROZÁSI KIADÁSOK</t>
  </si>
  <si>
    <t>az Európai Uniós forrásból finanszírozott támogatással megvalósuló programok, porjektek kiadásai és bevételei az Ávr. 24. § (1) bekezdés a.) és bd.) pontjainak megfelelően</t>
  </si>
  <si>
    <t>(Csillag úti Óvoda, Cholnoky ltp. Óvoda)</t>
  </si>
  <si>
    <t>Bevételek összesen</t>
  </si>
  <si>
    <t>Al-cím</t>
  </si>
  <si>
    <t>Erdő és mezőgazdasági feladatok</t>
  </si>
  <si>
    <t>Adósságkezelés</t>
  </si>
  <si>
    <t>Fészekrakó program</t>
  </si>
  <si>
    <t>Városi Közbiztonság Keret</t>
  </si>
  <si>
    <t>Temetők üzemeltetésével kapcsolatos feladatok</t>
  </si>
  <si>
    <t>Nem kötelező önkormányzati feladatok</t>
  </si>
  <si>
    <t xml:space="preserve"> 2013. 04. 01-től</t>
  </si>
  <si>
    <t>2016. évi előirányzat</t>
  </si>
  <si>
    <t>Vis Maior támogatás visszafizetése</t>
  </si>
  <si>
    <t>Magyarország stabilitásáról szóló 2011. évi CXCIV. törvény 10.§. (2) a) pontja szerinti Európai Uniós és a (2) d) pontja szerint a 100 millió forintot meg nem haladó fejlesztési ügyletek</t>
  </si>
  <si>
    <t>AZ MFB Önkormányzati Infrastruktúra fejlesztési Hitelprogram által támogatott fejlesztési célok</t>
  </si>
  <si>
    <t>Csapadékvíz elvezetési problémák megoldása</t>
  </si>
  <si>
    <t>Jutaspuszta Major utca csapadékvíz elvezetés tervezés, engedélyezés</t>
  </si>
  <si>
    <t>Közvilágítás bővítése</t>
  </si>
  <si>
    <t>I. Az MFB Önkormányzati Infrastruktúra fejlesztési Hitelprogram által támogatott fejlesztési célok összesen:</t>
  </si>
  <si>
    <t>Árkok felújítása</t>
  </si>
  <si>
    <t>Informatikai eszközök</t>
  </si>
  <si>
    <t>Intézményi beruházások és felújítások</t>
  </si>
  <si>
    <t>Ringató Körzeti óvoda</t>
  </si>
  <si>
    <t xml:space="preserve"> - Kuckó Tagóvoda</t>
  </si>
  <si>
    <t xml:space="preserve">     saválló burkolat cseréje csöpögtetőn,     konyhagép felújítás, hűtőszekrény</t>
  </si>
  <si>
    <t xml:space="preserve"> - Nárcisz tagóvoda</t>
  </si>
  <si>
    <t xml:space="preserve">     gázkazán csere</t>
  </si>
  <si>
    <t>Csillag óvoda Cholnoky Tagóvoda</t>
  </si>
  <si>
    <t>VMJV EÜ. Alapellátási Intézmény :Halle u. 5/E. Fogászati ügyelet</t>
  </si>
  <si>
    <t>Játszótérépítés</t>
  </si>
  <si>
    <t>Vámosi úti temető bővítése 1,3 ha-on</t>
  </si>
  <si>
    <t>Petőfi Színház: Műhelyház, ingatlan vásárlása</t>
  </si>
  <si>
    <t>Út-, járda-, és parkolóépítés</t>
  </si>
  <si>
    <t>Járda támfal építés</t>
  </si>
  <si>
    <t>Elhasználódott labdapályák felújítása és balesetveszély elhárítás</t>
  </si>
  <si>
    <r>
      <t xml:space="preserve">Gyepmesteri telepre: </t>
    </r>
    <r>
      <rPr>
        <sz val="11"/>
        <rFont val="Palatino Linotype"/>
        <family val="1"/>
      </rPr>
      <t xml:space="preserve">
3 db chipolvasó </t>
    </r>
  </si>
  <si>
    <t>Erdőtelepítés</t>
  </si>
  <si>
    <r>
      <t>Padok beszerzése, régi betonvázas padok lecserélésének tárgyévi üteme</t>
    </r>
  </si>
  <si>
    <t>Régi építésű játszóterekből megmaradt játszóterek bontása</t>
  </si>
  <si>
    <t>Szennyvíztelep felújítása</t>
  </si>
  <si>
    <t>Városi Művelődési Központ - Dózsavárosi Könyvtár</t>
  </si>
  <si>
    <r>
      <t xml:space="preserve">Gyepmesteri telepre: </t>
    </r>
    <r>
      <rPr>
        <sz val="10"/>
        <rFont val="Palatino Linotype"/>
        <family val="1"/>
      </rPr>
      <t xml:space="preserve">
3 db chipolvasó </t>
    </r>
  </si>
  <si>
    <t>Padok beszerzése, régi betonvázas padok lecserélésének tárgyévi üteme</t>
  </si>
  <si>
    <t xml:space="preserve">2010-2012. évi </t>
  </si>
  <si>
    <t>Állami támogatással</t>
  </si>
  <si>
    <t>hitelszerződésen alapuló</t>
  </si>
  <si>
    <t>csökkentett önkormányzati</t>
  </si>
  <si>
    <t>2012.12.31</t>
  </si>
  <si>
    <t>hiteltörlesztés</t>
  </si>
  <si>
    <t>2013.12.31</t>
  </si>
  <si>
    <t>2016.</t>
  </si>
  <si>
    <t>2017-től</t>
  </si>
  <si>
    <t>Folyószámlahitel/Működési hitel</t>
  </si>
  <si>
    <t>2012.12..20</t>
  </si>
  <si>
    <t>Rövd lejáratú hitel ÚJ (500 M Ft)</t>
  </si>
  <si>
    <t>Beruházási hitel - SMO 2010.</t>
  </si>
  <si>
    <t>Beruházási hitel - Célhitel 2010.</t>
  </si>
  <si>
    <t>Beruházási hitel - SMO 2013.</t>
  </si>
  <si>
    <t>Beruházási hitel - Célhitel 2013.</t>
  </si>
  <si>
    <t>5-6</t>
  </si>
  <si>
    <t xml:space="preserve"> - Beruházások</t>
  </si>
  <si>
    <t>VMJV Polgármesteri Hivatal által ellátott kötelező és államigazgatási feladatok összesen</t>
  </si>
  <si>
    <t xml:space="preserve"> - Működési</t>
  </si>
  <si>
    <r>
      <t xml:space="preserve"> - Felhalmozási (</t>
    </r>
    <r>
      <rPr>
        <sz val="10"/>
        <rFont val="Palatino Linotype"/>
        <family val="1"/>
      </rPr>
      <t>első lakáshoz jutók támogatása)</t>
    </r>
  </si>
  <si>
    <t xml:space="preserve"> - Oktatási feladatok</t>
  </si>
  <si>
    <t xml:space="preserve"> - Felment. Idő , jub.jut., végkiel.</t>
  </si>
  <si>
    <t xml:space="preserve"> - Kötött norm., Arany J.tehetséggond.</t>
  </si>
  <si>
    <t xml:space="preserve"> - Választókerületi keret</t>
  </si>
  <si>
    <t xml:space="preserve"> - Pénzmaradványból képzett tartalék</t>
  </si>
  <si>
    <t xml:space="preserve"> - Előző évi hitelszerződéshez kapcs. feladat</t>
  </si>
  <si>
    <t xml:space="preserve"> - Felújítási kiadásokra képzett céltartalék</t>
  </si>
  <si>
    <t xml:space="preserve"> - Beruházási kiadásokra képzett céltartalék</t>
  </si>
  <si>
    <t xml:space="preserve"> - Működési költségvetés</t>
  </si>
  <si>
    <t xml:space="preserve"> - Kamatfizetés</t>
  </si>
  <si>
    <t xml:space="preserve">    - Felhalmozási költségvetés</t>
  </si>
  <si>
    <t xml:space="preserve"> - Felhalmozási célú kölcsönök nyújtása, törlesztése</t>
  </si>
  <si>
    <t>Kiegyenlítő, függő, átfutó kiadások</t>
  </si>
  <si>
    <t xml:space="preserve"> - Hiteltörlesztés</t>
  </si>
  <si>
    <t>Gépjárműadó</t>
  </si>
  <si>
    <t>Teljes költség</t>
  </si>
  <si>
    <t>kiadások</t>
  </si>
  <si>
    <t>Babakötvény</t>
  </si>
  <si>
    <t>Városi civil keret</t>
  </si>
  <si>
    <t>Balaton Volán fejlesztési támogatása</t>
  </si>
  <si>
    <t>Törvények és helyi rendeletek által nyújtott mentességek, kedvezmények</t>
  </si>
  <si>
    <t>Iparűzési adó</t>
  </si>
  <si>
    <t>Építményadó</t>
  </si>
  <si>
    <t>Kommunális adó</t>
  </si>
  <si>
    <t>Idegenforgalmi adó</t>
  </si>
  <si>
    <t>Közvetett támogatás  ezer Forintban</t>
  </si>
  <si>
    <t>A korrigált saját bevétel számítása:</t>
  </si>
  <si>
    <t>eFt</t>
  </si>
  <si>
    <t>Körzeti igazgatási feladatok</t>
  </si>
  <si>
    <t>Szociális és gyermekjóléti  ellátások</t>
  </si>
  <si>
    <t>Veszprém Megyei Jogú Város Önkormányzata</t>
  </si>
  <si>
    <t>Pénzintézetekkel szemben fennálló kötelezettségek összesen:</t>
  </si>
  <si>
    <t>Deák Ferenc Általános Iskola</t>
  </si>
  <si>
    <t>Filharmóniai koncertek</t>
  </si>
  <si>
    <t xml:space="preserve"> - Veszprém Város Vegyeskara</t>
  </si>
  <si>
    <t xml:space="preserve"> - Veszprémi Táncegyüttesért Alapítvány</t>
  </si>
  <si>
    <t xml:space="preserve"> - Liszt F. Kórus</t>
  </si>
  <si>
    <t>Egészségügyi és szociális dolgozók kitüntetései</t>
  </si>
  <si>
    <t>Üdülőhelyi feladatok</t>
  </si>
  <si>
    <t>Egyéb működési kiadás</t>
  </si>
  <si>
    <t>Adóhivatal: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</si>
  <si>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</si>
  <si>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</si>
  <si>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</si>
  <si>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kedvezmény, vagy kölcsön elengedésének összege</t>
  </si>
  <si>
    <t>Mihály-napi Búcsú</t>
  </si>
  <si>
    <t>Marketing tevékenység, marketing stratégia</t>
  </si>
  <si>
    <t xml:space="preserve">          - Gizella Napok</t>
  </si>
  <si>
    <t xml:space="preserve">          - Tánc Fesztivál</t>
  </si>
  <si>
    <t xml:space="preserve">          - Veszprémi Utcazene Fesztivál</t>
  </si>
  <si>
    <t xml:space="preserve">          -Gyermekfesztivál</t>
  </si>
  <si>
    <t>Veszprémi Kistérségi Társulásnak pénzeszköz átadás(Egyesített Szoc.)</t>
  </si>
  <si>
    <t>Eötvös Károly Megyei Könyvtár Támogatása</t>
  </si>
  <si>
    <t>Pro Veszprém Kft működési hozzájárulás</t>
  </si>
  <si>
    <t>INTENSE pályázat</t>
  </si>
  <si>
    <t>Magyarország helyi önkormányzatairól szóló 2011. évi CLXXXIX. törvény 13.§ (1) bekezdése szerinti kötelező feladatok</t>
  </si>
  <si>
    <t>Kulturális kínálat bővítése</t>
  </si>
  <si>
    <t>Veszprém Városi TV Somody Séd film</t>
  </si>
  <si>
    <t xml:space="preserve">Közcélú és közhasznú foglalkoztatás </t>
  </si>
  <si>
    <t>Oktatási szolgáltatás (napközis tábor)</t>
  </si>
  <si>
    <t>Pannon TISZK működtetése</t>
  </si>
  <si>
    <t>Pannon TISZK kezességvállalás</t>
  </si>
  <si>
    <t>Csapadékcsatornák üzemeltetési szolgáltatásai (eddig Bakonykarszt)</t>
  </si>
  <si>
    <t>DAT térképfrissítés, közműnyilvántartás</t>
  </si>
  <si>
    <t>Környezetvédelmi feladat (városüzemeltetés feladatai)</t>
  </si>
  <si>
    <t>Környezetvédelmi feladat (Közigazgatási iroda  feladatai)</t>
  </si>
  <si>
    <t>Közterület Felügyelet, gyepmesteri telep</t>
  </si>
  <si>
    <t>Polgári védelem</t>
  </si>
  <si>
    <t>Csolnoky Ferenc Kórház Nonprofit Kft. tüdőszűrőgép</t>
  </si>
  <si>
    <t>Közüzemi Zrt. Jutaléka</t>
  </si>
  <si>
    <t>Bérlakások üzemeltetési költségeihez hozzájárulás</t>
  </si>
  <si>
    <t>Veszprém Város Közlekedésfejlesztéséért Közalapítvány támogatása (nyugdíjas bérlet)</t>
  </si>
  <si>
    <t>Balaton Volán Zrt. helyi közösségi közlekedés közszolgáltatás támogatása (veszteségkiegyenlítés 2013)</t>
  </si>
  <si>
    <t xml:space="preserve">Peres ügyek, Kártérítési díjak kifizetése ingatlantulajdonosok részére </t>
  </si>
  <si>
    <t>Swing-Swing Kft. törzstőkeemelés (Hangvilla projekt, 5043/2 hrszú ingatlan)</t>
  </si>
  <si>
    <t>VMJV Polgármesteri Hivatal által ellátott kötelező és önként vállalt feladatok</t>
  </si>
  <si>
    <t>Államigazgatási feladatok:</t>
  </si>
  <si>
    <t>Államigazgatási feladatok összesen:</t>
  </si>
  <si>
    <t>2012. 12. 31-ig</t>
  </si>
  <si>
    <t>INTÉZMÉNYEK ÖSSZESEN:</t>
  </si>
  <si>
    <t>Előző évi előirányzat maradvány, pénzmaradvány alaptevékenység ellátására történő igénybevétele</t>
  </si>
  <si>
    <t>Előző évi előirányzat maradvány, pénzmaradvány alaptevékenység ellátására történő felhalmozási célú igénybevétele</t>
  </si>
  <si>
    <t>Előző évi előirányzat maradvány, pénzmaradvány alaptevékenység ellátására történő működési célú igénybevétele</t>
  </si>
  <si>
    <t>Vagyonkezelői díj fizetése az MNV Zrt-nek a 6438/2, 6438/4 hrszú ingatlanok után(Kolostorok és kertek projekt)</t>
  </si>
  <si>
    <t>Jutasi úti műfüves pálya fenntartása (LUC)</t>
  </si>
  <si>
    <t>Önkormányzat által önként vállalt feladatok:</t>
  </si>
  <si>
    <t>Szociális Gondozási Központ fűtéskorszerűsítés törlesztés</t>
  </si>
  <si>
    <t>TÁMOP 3.1.3.10/2-2010-0002 (Vetési G. Természettud.Labor)</t>
  </si>
  <si>
    <t>Gyulafirátóti Német Nemzetiségi Egyesület</t>
  </si>
  <si>
    <t>TIOP-1.1.1-07/1-2008-0986.  Korszerű IKT eszközökkel a színvonalas oktatásért</t>
  </si>
  <si>
    <t>KEOP-6-1-0/A/11-2011-0114 "Zöld kisokos" projekt</t>
  </si>
  <si>
    <t>Veszprém Megyei Mentőszervezet Alapítvány</t>
  </si>
  <si>
    <t>Veszprémvölgyi kolostor vagyonkezelési díj</t>
  </si>
  <si>
    <t>Választókerületi keretből - díjak, kitüntetések</t>
  </si>
  <si>
    <t>Média Szolgáltató</t>
  </si>
  <si>
    <t>Szennyvíz és Hulladék Társulás, Tűzoltóság</t>
  </si>
  <si>
    <t>Autómentes Nap</t>
  </si>
  <si>
    <t>Kötelező feladatok összesen:</t>
  </si>
  <si>
    <t>Követelések elengedése</t>
  </si>
  <si>
    <t>Összesen</t>
  </si>
  <si>
    <t>Személyi juttatások</t>
  </si>
  <si>
    <t>Ellátottak pénzbeli juttatása</t>
  </si>
  <si>
    <t>Tartalékok</t>
  </si>
  <si>
    <t>Társulások</t>
  </si>
  <si>
    <t>Észak-Balatoni Térség Regionális Települési Szilárdhulladék Kezelési Önkormányzati Társulás</t>
  </si>
  <si>
    <t>2013-BAN ÁTALAKULÁS MIATT MEGSZŰNT INTÉZMÉNYEK ÖSSZESEN:</t>
  </si>
  <si>
    <t>2013-BAN ÁTALAKULÁS MIATT MEGSZŰNT  INTÉZMÉNYEK ÖSSZESEN:</t>
  </si>
  <si>
    <t>2013. 01. 01-től</t>
  </si>
  <si>
    <t>MINDÖSSZESEN 2013. január 1-jétől</t>
  </si>
  <si>
    <t>Felhalmozási célú kölcsönök nyújtása és törlesztése</t>
  </si>
  <si>
    <t>Veszprém Megyei Jogú Város Önkormányzata Intézményei</t>
  </si>
  <si>
    <t>Egészségügyi és szoc. int. összesen:</t>
  </si>
  <si>
    <t>kiadás</t>
  </si>
  <si>
    <t>jutt.</t>
  </si>
  <si>
    <t>működési</t>
  </si>
  <si>
    <t>Szenvedélybetegek működési kiadása</t>
  </si>
  <si>
    <t>Felhalmozási célú kölcsönök visszatérülése</t>
  </si>
  <si>
    <t>Intézményi működési bevételek</t>
  </si>
  <si>
    <t>Tervezett költségvetési maradvány</t>
  </si>
  <si>
    <t>adatok eFt-ban</t>
  </si>
  <si>
    <t>Megnevezés</t>
  </si>
  <si>
    <t>Nemzetközi kapcsolatok</t>
  </si>
  <si>
    <t>Nemzeti ünnepek kiadásaira</t>
  </si>
  <si>
    <t>Közművelődési szolgált.</t>
  </si>
  <si>
    <t>Kiemelt művészeti együttesek tám.</t>
  </si>
  <si>
    <t>Otthonteremtési támogatás</t>
  </si>
  <si>
    <t>Lelkisegély szolgálat</t>
  </si>
  <si>
    <t>Ápolási díj</t>
  </si>
  <si>
    <t>Közgyógyellátási igazolv.</t>
  </si>
  <si>
    <t>Családi ünnepek szervezése</t>
  </si>
  <si>
    <t>Munkavédelmi feladatok</t>
  </si>
  <si>
    <t>Veszprém Megyei Jogú Város Önkormányzata Intézményeinek</t>
  </si>
  <si>
    <t>Al-</t>
  </si>
  <si>
    <t xml:space="preserve">2011. évi </t>
  </si>
  <si>
    <t>2012. évi tervezett</t>
  </si>
  <si>
    <t>Munk.a. terh. jár. és szoc.hj.adó</t>
  </si>
  <si>
    <t>Dologi kiadás</t>
  </si>
  <si>
    <t>Ellátottak pü. juttatásai</t>
  </si>
  <si>
    <t>Tervezett marad-vány</t>
  </si>
  <si>
    <t>cím</t>
  </si>
  <si>
    <t>várható</t>
  </si>
  <si>
    <t>tervezett</t>
  </si>
  <si>
    <t>terh.</t>
  </si>
  <si>
    <t>jár.</t>
  </si>
  <si>
    <t>Igazgatási tevékenység</t>
  </si>
  <si>
    <t>Gondnokság</t>
  </si>
  <si>
    <t>Informatikai kiadások</t>
  </si>
  <si>
    <t>ISO 9001 minőségbiztosítás karbantartás</t>
  </si>
  <si>
    <t>Városi lap kiadásai</t>
  </si>
  <si>
    <t>Településfejlesztési feladatok</t>
  </si>
  <si>
    <t>Parkfenntartás</t>
  </si>
  <si>
    <t>Települési hulladék</t>
  </si>
  <si>
    <t>Városgazdálkodási szolg.</t>
  </si>
  <si>
    <t>Közvilágítás</t>
  </si>
  <si>
    <t>Közműalagút működtetése</t>
  </si>
  <si>
    <t>Városépítészeti feladatok</t>
  </si>
  <si>
    <t>Polgármesteri keret</t>
  </si>
  <si>
    <t>Megyei egészségügyi gép-műszer beszerzés</t>
  </si>
  <si>
    <t>Veszprém Megyei Jogú Város Önkormányzatának</t>
  </si>
  <si>
    <t>ÁFA befizetés</t>
  </si>
  <si>
    <t>Foglalkoztatás eü. szolg.</t>
  </si>
  <si>
    <t>Polgármesteri Hivatal</t>
  </si>
  <si>
    <t xml:space="preserve">                                                                                                                                                      </t>
  </si>
  <si>
    <t>Cím</t>
  </si>
  <si>
    <t>Alcím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</si>
  <si>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</si>
  <si>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</si>
  <si>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</si>
  <si>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</si>
  <si>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</si>
  <si>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</si>
  <si>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</si>
  <si>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</si>
  <si>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</si>
  <si>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</si>
  <si>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</si>
  <si>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</si>
  <si>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</si>
  <si>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</si>
  <si>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</si>
  <si>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Óvodák összesen: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</si>
  <si>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</si>
  <si>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</si>
  <si>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</si>
  <si>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</si>
  <si>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</si>
  <si>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</si>
  <si>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</si>
  <si>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</si>
  <si>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</si>
  <si>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</si>
  <si>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</si>
  <si>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</si>
  <si>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Művészetek Háza</t>
  </si>
  <si>
    <t>Városi Művelődési Központ</t>
  </si>
  <si>
    <t>Felhalmozási költségvetés</t>
  </si>
  <si>
    <t>Működési költségvetés</t>
  </si>
  <si>
    <t>Átvett pénzeszköz</t>
  </si>
  <si>
    <t>Felhalmozási bevétel</t>
  </si>
  <si>
    <t>Előir. csop. szám</t>
  </si>
  <si>
    <t>Kie-melt előir. szám</t>
  </si>
  <si>
    <t>VMJV Önkormányzata</t>
  </si>
  <si>
    <t>Támogatási kölcsönök nyújtása és törlesztése</t>
  </si>
  <si>
    <t>VMJV Polgármesteri Hivatala</t>
  </si>
  <si>
    <t>Egyéb sajátos bevételek</t>
  </si>
  <si>
    <t>Kamat és hozam bevételek</t>
  </si>
  <si>
    <t>Ingatlan értékesítésből származó bevételek</t>
  </si>
  <si>
    <t>Pénzügyi befektetések bevétele</t>
  </si>
  <si>
    <t>Tárgyi eszközök, immateriális javak értékesítése</t>
  </si>
  <si>
    <t>Kölcsönök (kapott kölcsönök, nyújtott kölcsönök visszatérülése)</t>
  </si>
  <si>
    <t>Működési célú átvett pénzeszközök</t>
  </si>
  <si>
    <t>Költségvetési bevételek összesen</t>
  </si>
  <si>
    <t>Költségvetési egyenleg összege:</t>
  </si>
  <si>
    <t>Működési célú Pénzmaradvány igénybevétele</t>
  </si>
  <si>
    <t>Felhalmozási célú Pénzmaradvány igénybevétele</t>
  </si>
  <si>
    <t>I.</t>
  </si>
  <si>
    <t>II.</t>
  </si>
  <si>
    <t>Helyi adók</t>
  </si>
  <si>
    <t>Illetékek</t>
  </si>
  <si>
    <t>Átvett pénzeszközök</t>
  </si>
  <si>
    <t>Hitelfelvétel</t>
  </si>
  <si>
    <t>Összesen:</t>
  </si>
  <si>
    <t xml:space="preserve">Cím  </t>
  </si>
  <si>
    <t>Felújítási kiadások</t>
  </si>
  <si>
    <t xml:space="preserve"> </t>
  </si>
  <si>
    <t>Felhalmozási kiadások</t>
  </si>
  <si>
    <t>Céltartalékok:</t>
  </si>
  <si>
    <t>Általános tartalék</t>
  </si>
  <si>
    <t>Hitelt nyújtó</t>
  </si>
  <si>
    <t>Hitelszerződés</t>
  </si>
  <si>
    <t>Lejárat idő-</t>
  </si>
  <si>
    <t>Hitelállomány</t>
  </si>
  <si>
    <t>Hitel megnevezése</t>
  </si>
  <si>
    <t>pénzintézet</t>
  </si>
  <si>
    <t>dátuma</t>
  </si>
  <si>
    <t>pontja</t>
  </si>
  <si>
    <t>MINDÖSSZESEN:</t>
  </si>
  <si>
    <t>Változás %-a</t>
  </si>
  <si>
    <t>Alapfokú művészeti oktatás</t>
  </si>
  <si>
    <t>Gyógypedagógiai ellátás</t>
  </si>
  <si>
    <t>Megjegyzés</t>
  </si>
  <si>
    <t>KIMUTATÁS</t>
  </si>
  <si>
    <t>ezer Ft-ban</t>
  </si>
  <si>
    <t>2013. évi előirányzat</t>
  </si>
  <si>
    <t>ÖSSZES BEVÉTEL:</t>
  </si>
  <si>
    <t>ÖSSZES KIADÁS:</t>
  </si>
  <si>
    <t>VESZPRÉM MEGYEI JOGÚ VÁROS ÖNKORMÁNYZATÁNAK MŰKÖDÉSI ÉS FELHALMOZÁSI</t>
  </si>
  <si>
    <t>(Kastélykert Óvoda, Ficánka Óvoda)</t>
  </si>
  <si>
    <t>Gyermektartásdíj megelőlegezése</t>
  </si>
  <si>
    <t>Bursa Hungarica</t>
  </si>
  <si>
    <t>Sportpálya fenntartás, ill. fenntartói tám.</t>
  </si>
  <si>
    <t>Hittudományi Főiskola támogatása</t>
  </si>
  <si>
    <t>Lakásalap kiadása</t>
  </si>
  <si>
    <t>Lakásfenntartási támogatás</t>
  </si>
  <si>
    <t>Veszprém város ösztöndíjasa</t>
  </si>
  <si>
    <t>Vetési Albert Gimnázium</t>
  </si>
  <si>
    <t xml:space="preserve"> - Polgármesteri Hivatal</t>
  </si>
  <si>
    <t xml:space="preserve"> - Intézményi</t>
  </si>
  <si>
    <t>Településigazgatás, kommunális és sport. feladatok</t>
  </si>
  <si>
    <t>Lakott külterülettel kapcsolatos feladatok</t>
  </si>
  <si>
    <t>Pénzbeli és természetbeni szociális ellátás</t>
  </si>
  <si>
    <t>Fogyatékos személyek nappali ellátása</t>
  </si>
  <si>
    <t>Kiegészítő támogatás oktatási feladatokhoz:</t>
  </si>
  <si>
    <t xml:space="preserve">   - oktatáshoz kapcsolódó</t>
  </si>
  <si>
    <t xml:space="preserve">   - szociális feladathoz kapcsolódó</t>
  </si>
  <si>
    <t xml:space="preserve">   - Tűzoltóság</t>
  </si>
  <si>
    <t>Lakásalap</t>
  </si>
  <si>
    <t>Városi kiemelt fesztiválok</t>
  </si>
  <si>
    <t xml:space="preserve"> - Pályázati keret</t>
  </si>
  <si>
    <t xml:space="preserve"> - Civil -iroda működési költsége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</si>
</sst>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0\)"/>
    <numFmt numFmtId="165" formatCode="0.0%"/>
    <numFmt numFmtId="166" formatCode="0.0"/>
    <numFmt numFmtId="167" formatCode="#,##0.0"/>
    <numFmt numFmtId="168" formatCode="[$-40E]yyyy\.\ mmmm\ d\."/>
    <numFmt numFmtId="169" formatCode="yyyy/mm/dd;@"/>
    <numFmt numFmtId="170" formatCode="#,##0\ _F_t"/>
    <numFmt numFmtId="171" formatCode="#,##0.000"/>
    <numFmt numFmtId="172" formatCode="#,##0_ ;[Red]\-#,##0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_ ;\-#,##0\ "/>
    <numFmt numFmtId="177" formatCode="0\1"/>
    <numFmt numFmtId="178" formatCode="\ 0\1"/>
    <numFmt numFmtId="179" formatCode="0.000"/>
    <numFmt numFmtId="180" formatCode="_-* #,##0.000\ _F_t_-;\-* #,##0.000\ _F_t_-;_-* &quot;-&quot;??\ _F_t_-;_-@_-"/>
    <numFmt numFmtId="181" formatCode="_-* #,##0.0\ _F_t_-;\-* #,##0.0\ _F_t_-;_-* &quot;-&quot;??\ _F_t_-;_-@_-"/>
    <numFmt numFmtId="182" formatCode="0.000%"/>
    <numFmt numFmtId="183" formatCode="##\-##\-##\-##"/>
    <numFmt numFmtId="184" formatCode="#\ ##0"/>
    <numFmt numFmtId="185" formatCode="&quot;H-&quot;0000"/>
    <numFmt numFmtId="186" formatCode="#,##0\ &quot;Ft&quot;"/>
    <numFmt numFmtId="187" formatCode="_-* #,##0\ _F_t_-;\-* #,##0\ _F_t_-;_-* &quot;-&quot;??\ _F_t_-;_-@_-"/>
    <numFmt numFmtId="188" formatCode="mmm/yyyy"/>
    <numFmt numFmtId="189" formatCode="#,##0.00000"/>
    <numFmt numFmtId="190" formatCode="0.000000"/>
    <numFmt numFmtId="191" formatCode="0.00000"/>
    <numFmt numFmtId="192" formatCode="0.0000"/>
    <numFmt numFmtId="193" formatCode="#,###__"/>
    <numFmt numFmtId="194" formatCode="yyyy/mm"/>
    <numFmt numFmtId="195" formatCode="[$-40E]mmmm\ d\.;@"/>
    <numFmt numFmtId="196" formatCode="#,##0.0000"/>
    <numFmt numFmtId="197" formatCode="[$¥€-2]\ #\ ##,000_);[Red]\([$€-2]\ #\ ##,000\)"/>
  </numFmts>
  <fonts count="60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sz val="9"/>
      <name val="Palatino Linotype"/>
      <family val="1"/>
    </font>
    <font>
      <b/>
      <sz val="10"/>
      <name val="Palatino Linotype"/>
      <family val="1"/>
    </font>
    <font>
      <b/>
      <sz val="13"/>
      <name val="Palatino Linotype"/>
      <family val="1"/>
    </font>
    <font>
      <i/>
      <sz val="10"/>
      <name val="Palatino Linotype"/>
      <family val="1"/>
    </font>
    <font>
      <b/>
      <i/>
      <sz val="10"/>
      <name val="Palatino Linotype"/>
      <family val="1"/>
    </font>
    <font>
      <i/>
      <sz val="9"/>
      <name val="Palatino Linotype"/>
      <family val="1"/>
    </font>
    <font>
      <i/>
      <sz val="11"/>
      <name val="Palatino Linotype"/>
      <family val="1"/>
    </font>
    <font>
      <i/>
      <sz val="12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0"/>
    </font>
    <font>
      <sz val="8"/>
      <name val="Times New Roman"/>
      <family val="0"/>
    </font>
    <font>
      <b/>
      <i/>
      <sz val="12"/>
      <name val="Palatino Linotype"/>
      <family val="1"/>
    </font>
    <font>
      <b/>
      <sz val="10.5"/>
      <name val="Palatino Linotype"/>
      <family val="1"/>
    </font>
    <font>
      <b/>
      <sz val="9"/>
      <name val="Palatino Linotype"/>
      <family val="1"/>
    </font>
    <font>
      <sz val="7"/>
      <name val="Palatino Linotype"/>
      <family val="1"/>
    </font>
    <font>
      <sz val="10.5"/>
      <name val="Palatino Linotype"/>
      <family val="1"/>
    </font>
    <font>
      <b/>
      <u val="single"/>
      <sz val="10"/>
      <name val="Palatino Linotype"/>
      <family val="1"/>
    </font>
    <font>
      <sz val="8"/>
      <name val="Palatino Linotype"/>
      <family val="1"/>
    </font>
    <font>
      <i/>
      <u val="single"/>
      <sz val="8"/>
      <name val="Palatino Linotype"/>
      <family val="1"/>
    </font>
    <font>
      <i/>
      <sz val="8"/>
      <name val="Palatino Linotype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u val="single"/>
      <sz val="12"/>
      <name val="Palatino Linotype"/>
      <family val="1"/>
    </font>
    <font>
      <b/>
      <sz val="8"/>
      <name val="Palatino Linotype"/>
      <family val="1"/>
    </font>
    <font>
      <i/>
      <u val="single"/>
      <sz val="11"/>
      <name val="Palatino Linotype"/>
      <family val="1"/>
    </font>
    <font>
      <i/>
      <u val="single"/>
      <sz val="10"/>
      <name val="Palatino Linotype"/>
      <family val="1"/>
    </font>
    <font>
      <b/>
      <sz val="11.75"/>
      <name val="Times New Roman"/>
      <family val="0"/>
    </font>
    <font>
      <sz val="9.75"/>
      <name val="Times New Roman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8"/>
      <name val="Arial"/>
      <family val="2"/>
    </font>
    <font>
      <sz val="7.75"/>
      <name val="Arial"/>
      <family val="2"/>
    </font>
    <font>
      <sz val="8.2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double"/>
    </border>
    <border>
      <left style="hair"/>
      <right style="medium"/>
      <top>
        <color indexed="63"/>
      </top>
      <bottom style="medium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hair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140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vertical="center"/>
    </xf>
    <xf numFmtId="3" fontId="5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3" fontId="11" fillId="0" borderId="0" xfId="0" applyNumberFormat="1" applyFont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center"/>
    </xf>
    <xf numFmtId="3" fontId="13" fillId="0" borderId="0" xfId="0" applyNumberFormat="1" applyFont="1" applyFill="1" applyAlignment="1">
      <alignment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vertical="top"/>
    </xf>
    <xf numFmtId="3" fontId="5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center" vertical="top"/>
    </xf>
    <xf numFmtId="3" fontId="5" fillId="0" borderId="14" xfId="0" applyNumberFormat="1" applyFont="1" applyBorder="1" applyAlignment="1">
      <alignment horizontal="center" vertical="top"/>
    </xf>
    <xf numFmtId="3" fontId="5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/>
    </xf>
    <xf numFmtId="3" fontId="5" fillId="0" borderId="15" xfId="0" applyNumberFormat="1" applyFont="1" applyBorder="1" applyAlignment="1">
      <alignment vertical="top"/>
    </xf>
    <xf numFmtId="3" fontId="5" fillId="0" borderId="16" xfId="0" applyNumberFormat="1" applyFont="1" applyBorder="1" applyAlignment="1">
      <alignment horizontal="center" vertical="top"/>
    </xf>
    <xf numFmtId="3" fontId="5" fillId="0" borderId="17" xfId="0" applyNumberFormat="1" applyFont="1" applyBorder="1" applyAlignment="1">
      <alignment vertical="top"/>
    </xf>
    <xf numFmtId="3" fontId="5" fillId="0" borderId="18" xfId="0" applyNumberFormat="1" applyFont="1" applyBorder="1" applyAlignment="1">
      <alignment vertical="top"/>
    </xf>
    <xf numFmtId="3" fontId="5" fillId="0" borderId="19" xfId="0" applyNumberFormat="1" applyFont="1" applyBorder="1" applyAlignment="1">
      <alignment vertical="top"/>
    </xf>
    <xf numFmtId="3" fontId="5" fillId="0" borderId="12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72" applyFont="1" applyBorder="1">
      <alignment/>
      <protection/>
    </xf>
    <xf numFmtId="3" fontId="8" fillId="0" borderId="21" xfId="0" applyNumberFormat="1" applyFont="1" applyBorder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left" indent="2"/>
    </xf>
    <xf numFmtId="0" fontId="8" fillId="0" borderId="14" xfId="0" applyFont="1" applyBorder="1" applyAlignment="1">
      <alignment vertical="top"/>
    </xf>
    <xf numFmtId="0" fontId="8" fillId="0" borderId="0" xfId="0" applyFont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3" fontId="9" fillId="0" borderId="0" xfId="56" applyNumberFormat="1" applyFont="1">
      <alignment/>
      <protection/>
    </xf>
    <xf numFmtId="3" fontId="8" fillId="0" borderId="0" xfId="56" applyNumberFormat="1" applyFont="1" applyAlignment="1">
      <alignment horizontal="right"/>
      <protection/>
    </xf>
    <xf numFmtId="3" fontId="8" fillId="0" borderId="0" xfId="56" applyNumberFormat="1" applyFont="1">
      <alignment/>
      <protection/>
    </xf>
    <xf numFmtId="3" fontId="5" fillId="0" borderId="0" xfId="56" applyNumberFormat="1" applyFont="1">
      <alignment/>
      <protection/>
    </xf>
    <xf numFmtId="3" fontId="9" fillId="0" borderId="0" xfId="56" applyNumberFormat="1" applyFont="1" applyAlignment="1">
      <alignment horizontal="center"/>
      <protection/>
    </xf>
    <xf numFmtId="3" fontId="8" fillId="0" borderId="0" xfId="56" applyNumberFormat="1" applyFont="1" applyBorder="1">
      <alignment/>
      <protection/>
    </xf>
    <xf numFmtId="3" fontId="8" fillId="0" borderId="0" xfId="56" applyNumberFormat="1" applyFont="1" applyBorder="1" applyAlignment="1">
      <alignment horizontal="center"/>
      <protection/>
    </xf>
    <xf numFmtId="3" fontId="9" fillId="0" borderId="0" xfId="56" applyNumberFormat="1" applyFont="1" applyBorder="1">
      <alignment/>
      <protection/>
    </xf>
    <xf numFmtId="3" fontId="9" fillId="0" borderId="13" xfId="56" applyNumberFormat="1" applyFont="1" applyBorder="1" applyAlignment="1">
      <alignment vertical="center"/>
      <protection/>
    </xf>
    <xf numFmtId="3" fontId="5" fillId="0" borderId="0" xfId="56" applyNumberFormat="1" applyFont="1" applyBorder="1">
      <alignment/>
      <protection/>
    </xf>
    <xf numFmtId="3" fontId="5" fillId="0" borderId="0" xfId="56" applyNumberFormat="1" applyFont="1" applyBorder="1" applyAlignment="1">
      <alignment horizontal="center"/>
      <protection/>
    </xf>
    <xf numFmtId="3" fontId="9" fillId="0" borderId="0" xfId="56" applyNumberFormat="1" applyFont="1" applyBorder="1" applyAlignment="1">
      <alignment vertical="center"/>
      <protection/>
    </xf>
    <xf numFmtId="3" fontId="8" fillId="0" borderId="0" xfId="56" applyNumberFormat="1" applyFont="1" applyAlignment="1">
      <alignment horizontal="center"/>
      <protection/>
    </xf>
    <xf numFmtId="3" fontId="9" fillId="0" borderId="22" xfId="56" applyNumberFormat="1" applyFont="1" applyBorder="1" applyAlignment="1">
      <alignment vertical="center"/>
      <protection/>
    </xf>
    <xf numFmtId="3" fontId="8" fillId="0" borderId="0" xfId="56" applyNumberFormat="1" applyFont="1" applyFill="1" applyBorder="1">
      <alignment/>
      <protection/>
    </xf>
    <xf numFmtId="3" fontId="9" fillId="0" borderId="0" xfId="56" applyNumberFormat="1" applyFont="1" applyBorder="1" applyAlignment="1">
      <alignment wrapText="1"/>
      <protection/>
    </xf>
    <xf numFmtId="3" fontId="8" fillId="0" borderId="0" xfId="56" applyNumberFormat="1" applyFont="1" applyBorder="1" applyAlignment="1">
      <alignment horizontal="center" vertical="center"/>
      <protection/>
    </xf>
    <xf numFmtId="3" fontId="8" fillId="0" borderId="0" xfId="56" applyNumberFormat="1" applyFont="1" applyBorder="1" applyAlignment="1">
      <alignment horizontal="left" indent="1"/>
      <protection/>
    </xf>
    <xf numFmtId="0" fontId="5" fillId="0" borderId="0" xfId="72" applyFont="1" applyBorder="1" applyAlignment="1">
      <alignment vertical="center"/>
      <protection/>
    </xf>
    <xf numFmtId="0" fontId="5" fillId="0" borderId="0" xfId="72" applyFont="1" applyBorder="1" applyAlignment="1">
      <alignment wrapText="1"/>
      <protection/>
    </xf>
    <xf numFmtId="3" fontId="5" fillId="0" borderId="0" xfId="0" applyNumberFormat="1" applyFont="1" applyFill="1" applyAlignment="1">
      <alignment/>
    </xf>
    <xf numFmtId="3" fontId="8" fillId="0" borderId="0" xfId="56" applyNumberFormat="1" applyFont="1" applyFill="1">
      <alignment/>
      <protection/>
    </xf>
    <xf numFmtId="3" fontId="9" fillId="0" borderId="0" xfId="56" applyNumberFormat="1" applyFont="1" applyFill="1" applyBorder="1" applyAlignment="1">
      <alignment horizontal="right"/>
      <protection/>
    </xf>
    <xf numFmtId="3" fontId="5" fillId="0" borderId="0" xfId="66" applyNumberFormat="1" applyFont="1">
      <alignment/>
      <protection/>
    </xf>
    <xf numFmtId="3" fontId="5" fillId="0" borderId="0" xfId="66" applyNumberFormat="1" applyFont="1" applyAlignment="1">
      <alignment vertical="center"/>
      <protection/>
    </xf>
    <xf numFmtId="3" fontId="5" fillId="0" borderId="0" xfId="66" applyNumberFormat="1" applyFont="1" applyFill="1" applyAlignment="1">
      <alignment vertical="center"/>
      <protection/>
    </xf>
    <xf numFmtId="3" fontId="8" fillId="0" borderId="0" xfId="56" applyNumberFormat="1" applyFont="1" applyFill="1" applyBorder="1" applyAlignment="1">
      <alignment horizontal="left" indent="1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13" fillId="0" borderId="2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13" fillId="0" borderId="23" xfId="0" applyNumberFormat="1" applyFont="1" applyFill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 vertical="top"/>
    </xf>
    <xf numFmtId="3" fontId="5" fillId="0" borderId="20" xfId="56" applyNumberFormat="1" applyFont="1" applyBorder="1" applyAlignment="1">
      <alignment horizontal="center" vertical="center" wrapText="1"/>
      <protection/>
    </xf>
    <xf numFmtId="3" fontId="5" fillId="0" borderId="24" xfId="56" applyNumberFormat="1" applyFont="1" applyBorder="1" applyAlignment="1">
      <alignment horizontal="center" vertical="center" wrapText="1"/>
      <protection/>
    </xf>
    <xf numFmtId="3" fontId="5" fillId="0" borderId="25" xfId="56" applyNumberFormat="1" applyFont="1" applyBorder="1" applyAlignment="1">
      <alignment horizontal="center" vertical="center" wrapText="1"/>
      <protection/>
    </xf>
    <xf numFmtId="3" fontId="5" fillId="0" borderId="26" xfId="56" applyNumberFormat="1" applyFont="1" applyBorder="1" applyAlignment="1">
      <alignment horizontal="center" vertical="center" wrapText="1"/>
      <protection/>
    </xf>
    <xf numFmtId="3" fontId="10" fillId="0" borderId="0" xfId="0" applyNumberFormat="1" applyFont="1" applyAlignment="1">
      <alignment vertical="top"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9" fillId="0" borderId="0" xfId="56" applyNumberFormat="1" applyFont="1" applyBorder="1" applyAlignment="1">
      <alignment horizontal="center"/>
      <protection/>
    </xf>
    <xf numFmtId="3" fontId="11" fillId="0" borderId="27" xfId="72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Alignment="1">
      <alignment horizontal="center"/>
      <protection/>
    </xf>
    <xf numFmtId="0" fontId="8" fillId="0" borderId="0" xfId="72" applyFont="1" applyBorder="1">
      <alignment/>
      <protection/>
    </xf>
    <xf numFmtId="0" fontId="5" fillId="0" borderId="0" xfId="72" applyFont="1" applyBorder="1" applyAlignment="1">
      <alignment horizontal="center" wrapText="1"/>
      <protection/>
    </xf>
    <xf numFmtId="3" fontId="5" fillId="0" borderId="0" xfId="72" applyNumberFormat="1" applyFont="1" applyBorder="1" applyAlignment="1">
      <alignment horizontal="center"/>
      <protection/>
    </xf>
    <xf numFmtId="0" fontId="5" fillId="0" borderId="0" xfId="72" applyFont="1" applyBorder="1" applyAlignment="1">
      <alignment horizontal="center"/>
      <protection/>
    </xf>
    <xf numFmtId="0" fontId="8" fillId="0" borderId="0" xfId="72" applyFont="1" applyBorder="1" applyAlignment="1">
      <alignment wrapText="1"/>
      <protection/>
    </xf>
    <xf numFmtId="3" fontId="8" fillId="0" borderId="0" xfId="72" applyNumberFormat="1" applyFont="1" applyFill="1" applyBorder="1" applyAlignment="1">
      <alignment horizontal="right"/>
      <protection/>
    </xf>
    <xf numFmtId="0" fontId="8" fillId="0" borderId="0" xfId="72" applyFont="1" applyBorder="1" applyAlignment="1">
      <alignment/>
      <protection/>
    </xf>
    <xf numFmtId="0" fontId="8" fillId="0" borderId="0" xfId="72" applyFont="1" applyBorder="1" applyAlignment="1">
      <alignment vertical="top"/>
      <protection/>
    </xf>
    <xf numFmtId="0" fontId="8" fillId="0" borderId="0" xfId="72" applyFont="1" applyBorder="1" applyAlignment="1">
      <alignment vertical="center"/>
      <protection/>
    </xf>
    <xf numFmtId="3" fontId="8" fillId="0" borderId="0" xfId="72" applyNumberFormat="1" applyFont="1" applyBorder="1" applyAlignment="1">
      <alignment vertical="center"/>
      <protection/>
    </xf>
    <xf numFmtId="3" fontId="5" fillId="0" borderId="0" xfId="72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center" vertical="top"/>
    </xf>
    <xf numFmtId="3" fontId="7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6" fillId="0" borderId="20" xfId="58" applyFont="1" applyBorder="1" applyAlignment="1">
      <alignment vertical="center"/>
      <protection/>
    </xf>
    <xf numFmtId="3" fontId="6" fillId="0" borderId="13" xfId="58" applyNumberFormat="1" applyFont="1" applyBorder="1" applyAlignment="1">
      <alignment vertical="center"/>
      <protection/>
    </xf>
    <xf numFmtId="0" fontId="6" fillId="0" borderId="0" xfId="58" applyFont="1" applyAlignment="1">
      <alignment vertical="center"/>
      <protection/>
    </xf>
    <xf numFmtId="0" fontId="5" fillId="0" borderId="0" xfId="58" applyFont="1" applyAlignment="1">
      <alignment horizontal="center"/>
      <protection/>
    </xf>
    <xf numFmtId="0" fontId="5" fillId="0" borderId="0" xfId="58" applyFont="1" applyAlignment="1">
      <alignment horizontal="center" vertical="center"/>
      <protection/>
    </xf>
    <xf numFmtId="0" fontId="7" fillId="0" borderId="0" xfId="58" applyFont="1" applyAlignment="1">
      <alignment vertical="center"/>
      <protection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top"/>
    </xf>
    <xf numFmtId="3" fontId="17" fillId="0" borderId="0" xfId="0" applyNumberFormat="1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3" fontId="17" fillId="0" borderId="0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3" fontId="5" fillId="0" borderId="11" xfId="56" applyNumberFormat="1" applyFont="1" applyBorder="1" applyAlignment="1">
      <alignment horizontal="center"/>
      <protection/>
    </xf>
    <xf numFmtId="3" fontId="5" fillId="0" borderId="24" xfId="56" applyNumberFormat="1" applyFont="1" applyBorder="1" applyAlignment="1">
      <alignment horizontal="center" vertical="center" textRotation="90"/>
      <protection/>
    </xf>
    <xf numFmtId="3" fontId="10" fillId="0" borderId="24" xfId="56" applyNumberFormat="1" applyFont="1" applyBorder="1" applyAlignment="1">
      <alignment horizontal="center" vertical="center" wrapText="1"/>
      <protection/>
    </xf>
    <xf numFmtId="3" fontId="8" fillId="0" borderId="0" xfId="56" applyNumberFormat="1" applyFont="1" applyFill="1" applyBorder="1" applyAlignment="1">
      <alignment horizontal="center"/>
      <protection/>
    </xf>
    <xf numFmtId="3" fontId="9" fillId="0" borderId="13" xfId="56" applyNumberFormat="1" applyFont="1" applyBorder="1" applyAlignment="1">
      <alignment horizontal="center" vertical="center"/>
      <protection/>
    </xf>
    <xf numFmtId="3" fontId="8" fillId="0" borderId="0" xfId="56" applyNumberFormat="1" applyFont="1" applyBorder="1" applyAlignment="1">
      <alignment horizontal="center" vertical="top"/>
      <protection/>
    </xf>
    <xf numFmtId="3" fontId="8" fillId="0" borderId="13" xfId="56" applyNumberFormat="1" applyFont="1" applyBorder="1" applyAlignment="1">
      <alignment horizontal="center" vertical="center"/>
      <protection/>
    </xf>
    <xf numFmtId="49" fontId="9" fillId="0" borderId="0" xfId="56" applyNumberFormat="1" applyFont="1" applyAlignment="1">
      <alignment horizontal="center"/>
      <protection/>
    </xf>
    <xf numFmtId="49" fontId="5" fillId="0" borderId="28" xfId="56" applyNumberFormat="1" applyFont="1" applyBorder="1" applyAlignment="1">
      <alignment horizontal="center" vertical="center" textRotation="90"/>
      <protection/>
    </xf>
    <xf numFmtId="49" fontId="8" fillId="0" borderId="0" xfId="56" applyNumberFormat="1" applyFont="1" applyBorder="1" applyAlignment="1">
      <alignment horizontal="center"/>
      <protection/>
    </xf>
    <xf numFmtId="3" fontId="8" fillId="0" borderId="0" xfId="56" applyNumberFormat="1" applyFont="1" applyAlignment="1">
      <alignment/>
      <protection/>
    </xf>
    <xf numFmtId="49" fontId="8" fillId="0" borderId="0" xfId="56" applyNumberFormat="1" applyFont="1" applyAlignment="1">
      <alignment horizontal="center"/>
      <protection/>
    </xf>
    <xf numFmtId="3" fontId="8" fillId="0" borderId="0" xfId="56" applyNumberFormat="1" applyFont="1" applyBorder="1" applyAlignment="1">
      <alignment/>
      <protection/>
    </xf>
    <xf numFmtId="49" fontId="5" fillId="0" borderId="0" xfId="56" applyNumberFormat="1" applyFont="1" applyAlignment="1">
      <alignment horizontal="center"/>
      <protection/>
    </xf>
    <xf numFmtId="3" fontId="8" fillId="0" borderId="0" xfId="56" applyNumberFormat="1" applyFont="1" applyBorder="1" applyAlignment="1">
      <alignment vertical="top"/>
      <protection/>
    </xf>
    <xf numFmtId="3" fontId="8" fillId="0" borderId="0" xfId="56" applyNumberFormat="1" applyFont="1" applyFill="1" applyBorder="1" applyAlignment="1">
      <alignment vertical="top"/>
      <protection/>
    </xf>
    <xf numFmtId="3" fontId="8" fillId="0" borderId="0" xfId="56" applyNumberFormat="1" applyFont="1" applyAlignment="1">
      <alignment vertical="top"/>
      <protection/>
    </xf>
    <xf numFmtId="49" fontId="9" fillId="0" borderId="0" xfId="56" applyNumberFormat="1" applyFont="1" applyBorder="1" applyAlignment="1">
      <alignment horizontal="center"/>
      <protection/>
    </xf>
    <xf numFmtId="49" fontId="9" fillId="0" borderId="20" xfId="56" applyNumberFormat="1" applyFont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 horizontal="center"/>
    </xf>
    <xf numFmtId="0" fontId="11" fillId="0" borderId="31" xfId="0" applyFont="1" applyBorder="1" applyAlignment="1">
      <alignment/>
    </xf>
    <xf numFmtId="3" fontId="5" fillId="0" borderId="20" xfId="56" applyNumberFormat="1" applyFont="1" applyBorder="1" applyAlignment="1">
      <alignment horizontal="center" vertical="center" textRotation="90" wrapText="1"/>
      <protection/>
    </xf>
    <xf numFmtId="3" fontId="5" fillId="0" borderId="11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9" fillId="0" borderId="0" xfId="56" applyNumberFormat="1" applyFont="1" applyFill="1" applyBorder="1" applyAlignment="1">
      <alignment horizontal="center"/>
      <protection/>
    </xf>
    <xf numFmtId="3" fontId="5" fillId="0" borderId="0" xfId="56" applyNumberFormat="1" applyFont="1" applyFill="1" applyAlignment="1">
      <alignment horizontal="center"/>
      <protection/>
    </xf>
    <xf numFmtId="3" fontId="9" fillId="0" borderId="0" xfId="56" applyNumberFormat="1" applyFont="1" applyFill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60" applyFont="1" applyFill="1" applyBorder="1" applyAlignment="1">
      <alignment wrapText="1"/>
      <protection/>
    </xf>
    <xf numFmtId="3" fontId="39" fillId="0" borderId="26" xfId="56" applyNumberFormat="1" applyFont="1" applyBorder="1" applyAlignment="1">
      <alignment horizontal="center" vertical="center" wrapText="1"/>
      <protection/>
    </xf>
    <xf numFmtId="3" fontId="9" fillId="0" borderId="0" xfId="72" applyNumberFormat="1" applyFont="1" applyFill="1" applyBorder="1" applyAlignment="1">
      <alignment horizontal="right"/>
      <protection/>
    </xf>
    <xf numFmtId="3" fontId="11" fillId="0" borderId="0" xfId="72" applyNumberFormat="1" applyFont="1" applyFill="1" applyBorder="1" applyAlignment="1">
      <alignment horizontal="center"/>
      <protection/>
    </xf>
    <xf numFmtId="3" fontId="5" fillId="0" borderId="14" xfId="0" applyNumberFormat="1" applyFont="1" applyBorder="1" applyAlignment="1">
      <alignment vertical="top"/>
    </xf>
    <xf numFmtId="3" fontId="5" fillId="0" borderId="32" xfId="0" applyNumberFormat="1" applyFont="1" applyBorder="1" applyAlignment="1">
      <alignment horizontal="center" vertical="top"/>
    </xf>
    <xf numFmtId="3" fontId="11" fillId="0" borderId="0" xfId="0" applyNumberFormat="1" applyFont="1" applyBorder="1" applyAlignment="1">
      <alignment/>
    </xf>
    <xf numFmtId="3" fontId="11" fillId="0" borderId="30" xfId="0" applyNumberFormat="1" applyFont="1" applyBorder="1" applyAlignment="1">
      <alignment vertical="center"/>
    </xf>
    <xf numFmtId="0" fontId="5" fillId="0" borderId="0" xfId="72" applyFont="1" applyFill="1" applyBorder="1" applyAlignment="1">
      <alignment vertical="center" wrapText="1"/>
      <protection/>
    </xf>
    <xf numFmtId="0" fontId="5" fillId="0" borderId="0" xfId="72" applyFont="1" applyFill="1" applyBorder="1" applyAlignment="1">
      <alignment horizontal="center" vertical="top"/>
      <protection/>
    </xf>
    <xf numFmtId="0" fontId="5" fillId="0" borderId="0" xfId="72" applyFont="1" applyFill="1" applyBorder="1" applyAlignment="1">
      <alignment horizontal="center"/>
      <protection/>
    </xf>
    <xf numFmtId="0" fontId="5" fillId="0" borderId="0" xfId="72" applyFont="1" applyFill="1" applyBorder="1" applyAlignment="1">
      <alignment horizontal="center" vertical="center"/>
      <protection/>
    </xf>
    <xf numFmtId="3" fontId="5" fillId="0" borderId="0" xfId="72" applyNumberFormat="1" applyFont="1" applyFill="1" applyBorder="1" applyAlignment="1">
      <alignment vertical="center"/>
      <protection/>
    </xf>
    <xf numFmtId="3" fontId="5" fillId="0" borderId="0" xfId="72" applyNumberFormat="1" applyFont="1" applyFill="1" applyBorder="1" applyAlignment="1">
      <alignment horizontal="right" vertical="center"/>
      <protection/>
    </xf>
    <xf numFmtId="0" fontId="5" fillId="0" borderId="0" xfId="68" applyFont="1" applyAlignment="1">
      <alignment horizontal="center"/>
      <protection/>
    </xf>
    <xf numFmtId="3" fontId="5" fillId="0" borderId="0" xfId="68" applyNumberFormat="1" applyFont="1" applyAlignment="1">
      <alignment horizontal="center"/>
      <protection/>
    </xf>
    <xf numFmtId="3" fontId="5" fillId="0" borderId="0" xfId="68" applyNumberFormat="1" applyFont="1" applyFill="1" applyAlignment="1">
      <alignment horizontal="center"/>
      <protection/>
    </xf>
    <xf numFmtId="0" fontId="5" fillId="0" borderId="0" xfId="72" applyFont="1" applyFill="1" applyBorder="1" applyAlignment="1">
      <alignment vertical="center"/>
      <protection/>
    </xf>
    <xf numFmtId="0" fontId="11" fillId="0" borderId="0" xfId="72" applyFont="1" applyFill="1" applyBorder="1" applyAlignment="1">
      <alignment horizontal="center" vertical="center"/>
      <protection/>
    </xf>
    <xf numFmtId="0" fontId="5" fillId="0" borderId="0" xfId="72" applyFont="1" applyFill="1" applyBorder="1" applyAlignment="1">
      <alignment horizontal="center" vertical="center" wrapText="1"/>
      <protection/>
    </xf>
    <xf numFmtId="0" fontId="5" fillId="0" borderId="33" xfId="60" applyFont="1" applyFill="1" applyBorder="1" applyAlignment="1">
      <alignment vertical="center" wrapText="1"/>
      <protection/>
    </xf>
    <xf numFmtId="3" fontId="11" fillId="0" borderId="33" xfId="72" applyNumberFormat="1" applyFont="1" applyFill="1" applyBorder="1" applyAlignment="1">
      <alignment vertical="center"/>
      <protection/>
    </xf>
    <xf numFmtId="0" fontId="5" fillId="0" borderId="33" xfId="72" applyFont="1" applyFill="1" applyBorder="1" applyAlignment="1">
      <alignment horizontal="left" vertical="center" wrapText="1"/>
      <protection/>
    </xf>
    <xf numFmtId="3" fontId="5" fillId="0" borderId="33" xfId="72" applyNumberFormat="1" applyFont="1" applyFill="1" applyBorder="1" applyAlignment="1">
      <alignment vertical="center"/>
      <protection/>
    </xf>
    <xf numFmtId="0" fontId="5" fillId="0" borderId="33" xfId="72" applyFont="1" applyFill="1" applyBorder="1" applyAlignment="1">
      <alignment vertical="center" wrapText="1"/>
      <protection/>
    </xf>
    <xf numFmtId="0" fontId="10" fillId="0" borderId="33" xfId="72" applyFont="1" applyFill="1" applyBorder="1" applyAlignment="1">
      <alignment vertical="center" wrapText="1"/>
      <protection/>
    </xf>
    <xf numFmtId="49" fontId="5" fillId="0" borderId="33" xfId="60" applyNumberFormat="1" applyFont="1" applyFill="1" applyBorder="1" applyAlignment="1">
      <alignment vertical="center" wrapText="1"/>
      <protection/>
    </xf>
    <xf numFmtId="0" fontId="5" fillId="0" borderId="0" xfId="72" applyFont="1" applyFill="1" applyBorder="1" applyAlignment="1">
      <alignment wrapText="1"/>
      <protection/>
    </xf>
    <xf numFmtId="3" fontId="6" fillId="0" borderId="34" xfId="72" applyNumberFormat="1" applyFont="1" applyFill="1" applyBorder="1" applyAlignment="1">
      <alignment vertical="center"/>
      <protection/>
    </xf>
    <xf numFmtId="3" fontId="6" fillId="0" borderId="35" xfId="72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 wrapText="1"/>
    </xf>
    <xf numFmtId="0" fontId="11" fillId="0" borderId="23" xfId="0" applyFont="1" applyBorder="1" applyAlignment="1">
      <alignment/>
    </xf>
    <xf numFmtId="3" fontId="11" fillId="0" borderId="23" xfId="0" applyNumberFormat="1" applyFont="1" applyBorder="1" applyAlignment="1">
      <alignment/>
    </xf>
    <xf numFmtId="3" fontId="7" fillId="0" borderId="0" xfId="58" applyNumberFormat="1" applyFont="1" applyAlignment="1">
      <alignment horizontal="right" vertical="center"/>
      <protection/>
    </xf>
    <xf numFmtId="3" fontId="5" fillId="0" borderId="0" xfId="0" applyNumberFormat="1" applyFont="1" applyAlignment="1">
      <alignment horizontal="left" vertical="top"/>
    </xf>
    <xf numFmtId="0" fontId="5" fillId="0" borderId="0" xfId="67" applyFont="1" applyAlignment="1">
      <alignment horizontal="right"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horizontal="center"/>
      <protection/>
    </xf>
    <xf numFmtId="3" fontId="5" fillId="0" borderId="0" xfId="67" applyNumberFormat="1" applyFont="1">
      <alignment/>
      <protection/>
    </xf>
    <xf numFmtId="3" fontId="5" fillId="0" borderId="0" xfId="67" applyNumberFormat="1" applyFont="1" applyFill="1">
      <alignment/>
      <protection/>
    </xf>
    <xf numFmtId="3" fontId="5" fillId="0" borderId="0" xfId="67" applyNumberFormat="1" applyFont="1" applyAlignment="1">
      <alignment horizontal="right"/>
      <protection/>
    </xf>
    <xf numFmtId="3" fontId="5" fillId="0" borderId="0" xfId="67" applyNumberFormat="1" applyFont="1" applyBorder="1" applyAlignment="1">
      <alignment horizontal="right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Alignment="1">
      <alignment horizontal="center" vertical="center"/>
      <protection/>
    </xf>
    <xf numFmtId="14" fontId="5" fillId="0" borderId="0" xfId="67" applyNumberFormat="1" applyFont="1" applyAlignment="1">
      <alignment horizontal="center" vertical="center"/>
      <protection/>
    </xf>
    <xf numFmtId="3" fontId="5" fillId="0" borderId="0" xfId="67" applyNumberFormat="1" applyFont="1" applyAlignment="1">
      <alignment vertical="center"/>
      <protection/>
    </xf>
    <xf numFmtId="3" fontId="5" fillId="0" borderId="0" xfId="67" applyNumberFormat="1" applyFont="1" applyFill="1" applyAlignment="1">
      <alignment vertical="center"/>
      <protection/>
    </xf>
    <xf numFmtId="0" fontId="5" fillId="0" borderId="0" xfId="67" applyFont="1" applyFill="1" applyAlignment="1">
      <alignment vertical="center"/>
      <protection/>
    </xf>
    <xf numFmtId="0" fontId="11" fillId="0" borderId="30" xfId="67" applyFont="1" applyBorder="1" applyAlignment="1">
      <alignment horizontal="center" vertical="center"/>
      <protection/>
    </xf>
    <xf numFmtId="3" fontId="11" fillId="0" borderId="30" xfId="67" applyNumberFormat="1" applyFont="1" applyFill="1" applyBorder="1" applyAlignment="1">
      <alignment vertical="center"/>
      <protection/>
    </xf>
    <xf numFmtId="3" fontId="6" fillId="0" borderId="13" xfId="67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0" fontId="11" fillId="0" borderId="36" xfId="0" applyFont="1" applyBorder="1" applyAlignment="1">
      <alignment horizontal="left"/>
    </xf>
    <xf numFmtId="0" fontId="11" fillId="0" borderId="37" xfId="0" applyFont="1" applyBorder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3" fontId="5" fillId="0" borderId="4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/>
    </xf>
    <xf numFmtId="0" fontId="5" fillId="0" borderId="41" xfId="0" applyFont="1" applyBorder="1" applyAlignment="1">
      <alignment horizontal="center"/>
    </xf>
    <xf numFmtId="3" fontId="5" fillId="0" borderId="42" xfId="0" applyNumberFormat="1" applyFont="1" applyBorder="1" applyAlignment="1">
      <alignment/>
    </xf>
    <xf numFmtId="0" fontId="5" fillId="0" borderId="43" xfId="0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1" xfId="0" applyFont="1" applyBorder="1" applyAlignment="1">
      <alignment horizontal="center" vertical="top"/>
    </xf>
    <xf numFmtId="0" fontId="5" fillId="0" borderId="43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3" fontId="11" fillId="0" borderId="16" xfId="0" applyNumberFormat="1" applyFont="1" applyBorder="1" applyAlignment="1">
      <alignment/>
    </xf>
    <xf numFmtId="0" fontId="5" fillId="0" borderId="41" xfId="0" applyFont="1" applyBorder="1" applyAlignment="1">
      <alignment horizontal="right"/>
    </xf>
    <xf numFmtId="0" fontId="11" fillId="0" borderId="44" xfId="0" applyFont="1" applyBorder="1" applyAlignment="1">
      <alignment horizontal="right" vertical="center"/>
    </xf>
    <xf numFmtId="0" fontId="11" fillId="0" borderId="23" xfId="0" applyFont="1" applyFill="1" applyBorder="1" applyAlignment="1">
      <alignment horizontal="left" vertical="center"/>
    </xf>
    <xf numFmtId="3" fontId="11" fillId="0" borderId="44" xfId="0" applyNumberFormat="1" applyFont="1" applyBorder="1" applyAlignment="1">
      <alignment vertical="center"/>
    </xf>
    <xf numFmtId="3" fontId="11" fillId="0" borderId="45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3" fontId="5" fillId="0" borderId="16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" fontId="5" fillId="0" borderId="0" xfId="0" applyNumberFormat="1" applyFont="1" applyBorder="1" applyAlignment="1">
      <alignment horizontal="center" vertical="center" textRotation="180"/>
    </xf>
    <xf numFmtId="0" fontId="11" fillId="0" borderId="41" xfId="0" applyFont="1" applyBorder="1" applyAlignment="1">
      <alignment horizontal="left"/>
    </xf>
    <xf numFmtId="0" fontId="11" fillId="0" borderId="4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5" fillId="0" borderId="16" xfId="0" applyNumberFormat="1" applyFont="1" applyBorder="1" applyAlignment="1">
      <alignment horizontal="right"/>
    </xf>
    <xf numFmtId="1" fontId="5" fillId="0" borderId="43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3" fontId="5" fillId="0" borderId="42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43" xfId="0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48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left" indent="2"/>
    </xf>
    <xf numFmtId="3" fontId="5" fillId="0" borderId="21" xfId="0" applyNumberFormat="1" applyFont="1" applyBorder="1" applyAlignment="1">
      <alignment/>
    </xf>
    <xf numFmtId="3" fontId="11" fillId="0" borderId="0" xfId="0" applyNumberFormat="1" applyFont="1" applyBorder="1" applyAlignment="1">
      <alignment vertical="center"/>
    </xf>
    <xf numFmtId="3" fontId="11" fillId="0" borderId="0" xfId="56" applyNumberFormat="1" applyFont="1" applyFill="1" applyAlignment="1">
      <alignment horizontal="center"/>
      <protection/>
    </xf>
    <xf numFmtId="0" fontId="5" fillId="0" borderId="49" xfId="0" applyFont="1" applyBorder="1" applyAlignment="1">
      <alignment horizontal="right" vertical="center"/>
    </xf>
    <xf numFmtId="0" fontId="11" fillId="0" borderId="30" xfId="0" applyFont="1" applyBorder="1" applyAlignment="1">
      <alignment horizontal="center" vertical="center"/>
    </xf>
    <xf numFmtId="3" fontId="11" fillId="0" borderId="49" xfId="0" applyNumberFormat="1" applyFont="1" applyBorder="1" applyAlignment="1">
      <alignment vertical="center"/>
    </xf>
    <xf numFmtId="0" fontId="11" fillId="0" borderId="50" xfId="0" applyFont="1" applyBorder="1" applyAlignment="1">
      <alignment horizontal="right" vertical="center"/>
    </xf>
    <xf numFmtId="3" fontId="11" fillId="0" borderId="51" xfId="0" applyNumberFormat="1" applyFont="1" applyBorder="1" applyAlignment="1">
      <alignment vertical="center"/>
    </xf>
    <xf numFmtId="10" fontId="7" fillId="0" borderId="22" xfId="79" applyNumberFormat="1" applyFont="1" applyBorder="1" applyAlignment="1">
      <alignment vertical="center"/>
    </xf>
    <xf numFmtId="3" fontId="13" fillId="0" borderId="23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top"/>
    </xf>
    <xf numFmtId="3" fontId="10" fillId="0" borderId="0" xfId="56" applyNumberFormat="1" applyFont="1" applyFill="1" applyAlignment="1">
      <alignment horizontal="center" vertical="top"/>
      <protection/>
    </xf>
    <xf numFmtId="3" fontId="5" fillId="0" borderId="0" xfId="70" applyNumberFormat="1" applyFont="1" applyBorder="1">
      <alignment/>
      <protection/>
    </xf>
    <xf numFmtId="3" fontId="5" fillId="0" borderId="12" xfId="0" applyNumberFormat="1" applyFont="1" applyBorder="1" applyAlignment="1">
      <alignment/>
    </xf>
    <xf numFmtId="3" fontId="13" fillId="0" borderId="14" xfId="0" applyNumberFormat="1" applyFont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/>
    </xf>
    <xf numFmtId="3" fontId="5" fillId="0" borderId="0" xfId="70" applyNumberFormat="1" applyFont="1" applyBorder="1" applyAlignment="1">
      <alignment/>
      <protection/>
    </xf>
    <xf numFmtId="3" fontId="5" fillId="0" borderId="12" xfId="0" applyNumberFormat="1" applyFont="1" applyBorder="1" applyAlignment="1">
      <alignment/>
    </xf>
    <xf numFmtId="3" fontId="5" fillId="0" borderId="0" xfId="70" applyNumberFormat="1" applyFont="1" applyBorder="1" applyAlignment="1">
      <alignment wrapText="1"/>
      <protection/>
    </xf>
    <xf numFmtId="3" fontId="5" fillId="0" borderId="0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top"/>
    </xf>
    <xf numFmtId="3" fontId="11" fillId="0" borderId="14" xfId="0" applyNumberFormat="1" applyFont="1" applyBorder="1" applyAlignment="1">
      <alignment horizontal="center"/>
    </xf>
    <xf numFmtId="3" fontId="11" fillId="0" borderId="53" xfId="0" applyNumberFormat="1" applyFont="1" applyBorder="1" applyAlignment="1">
      <alignment horizontal="center" vertical="center"/>
    </xf>
    <xf numFmtId="3" fontId="5" fillId="0" borderId="54" xfId="0" applyNumberFormat="1" applyFont="1" applyBorder="1" applyAlignment="1">
      <alignment/>
    </xf>
    <xf numFmtId="3" fontId="11" fillId="0" borderId="14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left"/>
    </xf>
    <xf numFmtId="0" fontId="11" fillId="0" borderId="55" xfId="0" applyFont="1" applyBorder="1" applyAlignment="1">
      <alignment horizontal="center"/>
    </xf>
    <xf numFmtId="3" fontId="11" fillId="0" borderId="56" xfId="0" applyNumberFormat="1" applyFont="1" applyBorder="1" applyAlignment="1">
      <alignment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3" fontId="11" fillId="0" borderId="54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left" indent="2"/>
    </xf>
    <xf numFmtId="49" fontId="5" fillId="0" borderId="14" xfId="0" applyNumberFormat="1" applyFont="1" applyBorder="1" applyAlignment="1">
      <alignment horizontal="center"/>
    </xf>
    <xf numFmtId="3" fontId="11" fillId="0" borderId="52" xfId="0" applyNumberFormat="1" applyFont="1" applyBorder="1" applyAlignment="1">
      <alignment/>
    </xf>
    <xf numFmtId="0" fontId="11" fillId="0" borderId="53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3" fontId="11" fillId="0" borderId="59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49" fontId="9" fillId="0" borderId="18" xfId="56" applyNumberFormat="1" applyFont="1" applyBorder="1" applyAlignment="1">
      <alignment horizontal="center"/>
      <protection/>
    </xf>
    <xf numFmtId="3" fontId="9" fillId="0" borderId="10" xfId="56" applyNumberFormat="1" applyFont="1" applyBorder="1" applyAlignment="1">
      <alignment horizontal="center"/>
      <protection/>
    </xf>
    <xf numFmtId="3" fontId="8" fillId="0" borderId="10" xfId="56" applyNumberFormat="1" applyFont="1" applyBorder="1" applyAlignment="1">
      <alignment horizontal="center"/>
      <protection/>
    </xf>
    <xf numFmtId="3" fontId="9" fillId="0" borderId="10" xfId="56" applyNumberFormat="1" applyFont="1" applyBorder="1">
      <alignment/>
      <protection/>
    </xf>
    <xf numFmtId="49" fontId="8" fillId="0" borderId="14" xfId="56" applyNumberFormat="1" applyFont="1" applyBorder="1" applyAlignment="1">
      <alignment horizontal="center"/>
      <protection/>
    </xf>
    <xf numFmtId="3" fontId="8" fillId="0" borderId="12" xfId="56" applyNumberFormat="1" applyFont="1" applyBorder="1">
      <alignment/>
      <protection/>
    </xf>
    <xf numFmtId="49" fontId="9" fillId="0" borderId="14" xfId="56" applyNumberFormat="1" applyFont="1" applyBorder="1" applyAlignment="1">
      <alignment horizontal="center"/>
      <protection/>
    </xf>
    <xf numFmtId="3" fontId="9" fillId="0" borderId="12" xfId="56" applyNumberFormat="1" applyFont="1" applyBorder="1">
      <alignment/>
      <protection/>
    </xf>
    <xf numFmtId="49" fontId="9" fillId="0" borderId="14" xfId="56" applyNumberFormat="1" applyFont="1" applyFill="1" applyBorder="1" applyAlignment="1">
      <alignment horizontal="center"/>
      <protection/>
    </xf>
    <xf numFmtId="3" fontId="8" fillId="0" borderId="12" xfId="56" applyNumberFormat="1" applyFont="1" applyFill="1" applyBorder="1">
      <alignment/>
      <protection/>
    </xf>
    <xf numFmtId="49" fontId="8" fillId="0" borderId="14" xfId="56" applyNumberFormat="1" applyFont="1" applyFill="1" applyBorder="1" applyAlignment="1">
      <alignment horizontal="center"/>
      <protection/>
    </xf>
    <xf numFmtId="3" fontId="9" fillId="0" borderId="12" xfId="56" applyNumberFormat="1" applyFont="1" applyBorder="1" applyAlignment="1">
      <alignment/>
      <protection/>
    </xf>
    <xf numFmtId="3" fontId="9" fillId="0" borderId="12" xfId="56" applyNumberFormat="1" applyFont="1" applyBorder="1" applyAlignment="1">
      <alignment vertical="center"/>
      <protection/>
    </xf>
    <xf numFmtId="49" fontId="8" fillId="0" borderId="14" xfId="56" applyNumberFormat="1" applyFont="1" applyBorder="1" applyAlignment="1">
      <alignment horizontal="center" vertical="top"/>
      <protection/>
    </xf>
    <xf numFmtId="3" fontId="8" fillId="0" borderId="12" xfId="56" applyNumberFormat="1" applyFont="1" applyBorder="1" applyAlignment="1">
      <alignment vertical="top"/>
      <protection/>
    </xf>
    <xf numFmtId="3" fontId="9" fillId="0" borderId="12" xfId="56" applyNumberFormat="1" applyFont="1" applyBorder="1" applyAlignment="1">
      <alignment vertical="top"/>
      <protection/>
    </xf>
    <xf numFmtId="3" fontId="5" fillId="0" borderId="0" xfId="0" applyNumberFormat="1" applyFont="1" applyFill="1" applyBorder="1" applyAlignment="1">
      <alignment/>
    </xf>
    <xf numFmtId="3" fontId="13" fillId="0" borderId="14" xfId="0" applyNumberFormat="1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 vertical="center"/>
    </xf>
    <xf numFmtId="3" fontId="11" fillId="0" borderId="60" xfId="0" applyNumberFormat="1" applyFont="1" applyBorder="1" applyAlignment="1">
      <alignment vertical="center"/>
    </xf>
    <xf numFmtId="3" fontId="5" fillId="0" borderId="12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 horizontal="left" vertical="center"/>
    </xf>
    <xf numFmtId="3" fontId="11" fillId="0" borderId="12" xfId="0" applyNumberFormat="1" applyFont="1" applyBorder="1" applyAlignment="1">
      <alignment vertical="center"/>
    </xf>
    <xf numFmtId="3" fontId="11" fillId="0" borderId="61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3" fontId="5" fillId="0" borderId="62" xfId="0" applyNumberFormat="1" applyFont="1" applyBorder="1" applyAlignment="1">
      <alignment horizontal="center" vertical="top"/>
    </xf>
    <xf numFmtId="3" fontId="5" fillId="0" borderId="63" xfId="0" applyNumberFormat="1" applyFont="1" applyBorder="1" applyAlignment="1">
      <alignment horizontal="center" vertical="top"/>
    </xf>
    <xf numFmtId="3" fontId="11" fillId="0" borderId="0" xfId="0" applyNumberFormat="1" applyFont="1" applyBorder="1" applyAlignment="1">
      <alignment horizontal="center" vertical="top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9" fontId="6" fillId="0" borderId="20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7" fillId="24" borderId="0" xfId="58" applyFont="1" applyFill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3" fontId="43" fillId="0" borderId="64" xfId="0" applyNumberFormat="1" applyFont="1" applyBorder="1" applyAlignment="1">
      <alignment horizontal="center" vertical="center"/>
    </xf>
    <xf numFmtId="3" fontId="39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left" vertical="center"/>
    </xf>
    <xf numFmtId="3" fontId="14" fillId="0" borderId="23" xfId="0" applyNumberFormat="1" applyFont="1" applyBorder="1" applyAlignment="1">
      <alignment vertical="center"/>
    </xf>
    <xf numFmtId="3" fontId="43" fillId="0" borderId="65" xfId="0" applyNumberFormat="1" applyFont="1" applyFill="1" applyBorder="1" applyAlignment="1">
      <alignment horizontal="center" vertical="center" wrapText="1"/>
    </xf>
    <xf numFmtId="3" fontId="44" fillId="0" borderId="65" xfId="0" applyNumberFormat="1" applyFont="1" applyBorder="1" applyAlignment="1">
      <alignment horizontal="center" vertical="center" wrapText="1"/>
    </xf>
    <xf numFmtId="3" fontId="43" fillId="0" borderId="66" xfId="0" applyNumberFormat="1" applyFont="1" applyBorder="1" applyAlignment="1">
      <alignment horizontal="center" vertical="center"/>
    </xf>
    <xf numFmtId="3" fontId="43" fillId="0" borderId="0" xfId="0" applyNumberFormat="1" applyFont="1" applyAlignment="1">
      <alignment horizontal="center" vertical="top"/>
    </xf>
    <xf numFmtId="3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3" fontId="10" fillId="0" borderId="0" xfId="70" applyNumberFormat="1" applyFont="1" applyBorder="1" applyAlignment="1">
      <alignment wrapText="1"/>
      <protection/>
    </xf>
    <xf numFmtId="3" fontId="10" fillId="0" borderId="14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3" fontId="10" fillId="0" borderId="0" xfId="70" applyNumberFormat="1" applyFont="1" applyBorder="1">
      <alignment/>
      <protection/>
    </xf>
    <xf numFmtId="3" fontId="10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0" fontId="7" fillId="0" borderId="0" xfId="63" applyFont="1" applyAlignment="1">
      <alignment horizontal="center"/>
      <protection/>
    </xf>
    <xf numFmtId="0" fontId="7" fillId="0" borderId="0" xfId="63" applyFont="1" applyAlignment="1">
      <alignment wrapText="1"/>
      <protection/>
    </xf>
    <xf numFmtId="3" fontId="7" fillId="0" borderId="0" xfId="63" applyNumberFormat="1" applyFont="1">
      <alignment/>
      <protection/>
    </xf>
    <xf numFmtId="0" fontId="7" fillId="0" borderId="0" xfId="63" applyFont="1">
      <alignment/>
      <protection/>
    </xf>
    <xf numFmtId="0" fontId="7" fillId="0" borderId="0" xfId="63" applyFont="1" applyAlignment="1">
      <alignment horizontal="center" vertical="center" wrapText="1"/>
      <protection/>
    </xf>
    <xf numFmtId="3" fontId="7" fillId="0" borderId="67" xfId="63" applyNumberFormat="1" applyFont="1" applyBorder="1" applyAlignment="1">
      <alignment vertical="center" wrapText="1"/>
      <protection/>
    </xf>
    <xf numFmtId="0" fontId="7" fillId="0" borderId="47" xfId="63" applyNumberFormat="1" applyFont="1" applyBorder="1" applyAlignment="1">
      <alignment horizontal="center" vertical="center" wrapText="1"/>
      <protection/>
    </xf>
    <xf numFmtId="0" fontId="7" fillId="0" borderId="65" xfId="63" applyNumberFormat="1" applyFont="1" applyBorder="1" applyAlignment="1">
      <alignment horizontal="center" vertical="center" wrapText="1"/>
      <protection/>
    </xf>
    <xf numFmtId="0" fontId="7" fillId="0" borderId="66" xfId="63" applyNumberFormat="1" applyFont="1" applyBorder="1" applyAlignment="1">
      <alignment horizontal="center" vertical="center" wrapText="1"/>
      <protection/>
    </xf>
    <xf numFmtId="3" fontId="7" fillId="0" borderId="68" xfId="63" applyNumberFormat="1" applyFont="1" applyBorder="1" applyAlignment="1">
      <alignment vertical="center" wrapText="1"/>
      <protection/>
    </xf>
    <xf numFmtId="0" fontId="46" fillId="0" borderId="0" xfId="61" applyFont="1" applyFill="1" applyBorder="1" applyAlignment="1">
      <alignment horizontal="left" wrapText="1"/>
      <protection/>
    </xf>
    <xf numFmtId="0" fontId="7" fillId="0" borderId="0" xfId="63" applyFont="1" applyFill="1" applyBorder="1" applyAlignment="1">
      <alignment horizontal="center" vertical="center"/>
      <protection/>
    </xf>
    <xf numFmtId="3" fontId="7" fillId="0" borderId="0" xfId="63" applyNumberFormat="1" applyFont="1" applyFill="1" applyBorder="1" applyAlignment="1">
      <alignment horizontal="right" vertical="center"/>
      <protection/>
    </xf>
    <xf numFmtId="3" fontId="7" fillId="0" borderId="43" xfId="63" applyNumberFormat="1" applyFont="1" applyFill="1" applyBorder="1" applyAlignment="1">
      <alignment horizontal="right" vertical="center"/>
      <protection/>
    </xf>
    <xf numFmtId="3" fontId="7" fillId="0" borderId="69" xfId="63" applyNumberFormat="1" applyFont="1" applyFill="1" applyBorder="1" applyAlignment="1">
      <alignment horizontal="right" vertical="center"/>
      <protection/>
    </xf>
    <xf numFmtId="0" fontId="7" fillId="0" borderId="0" xfId="63" applyFont="1" applyAlignment="1">
      <alignment vertical="center"/>
      <protection/>
    </xf>
    <xf numFmtId="0" fontId="10" fillId="0" borderId="0" xfId="63" applyFont="1" applyFill="1" applyBorder="1" applyAlignment="1">
      <alignment vertical="center" wrapText="1"/>
      <protection/>
    </xf>
    <xf numFmtId="3" fontId="7" fillId="0" borderId="0" xfId="63" applyNumberFormat="1" applyFont="1" applyFill="1" applyBorder="1" applyAlignment="1">
      <alignment horizontal="center"/>
      <protection/>
    </xf>
    <xf numFmtId="3" fontId="7" fillId="0" borderId="0" xfId="63" applyNumberFormat="1" applyFont="1" applyFill="1" applyBorder="1">
      <alignment/>
      <protection/>
    </xf>
    <xf numFmtId="3" fontId="7" fillId="0" borderId="43" xfId="63" applyNumberFormat="1" applyFont="1" applyFill="1" applyBorder="1">
      <alignment/>
      <protection/>
    </xf>
    <xf numFmtId="3" fontId="7" fillId="0" borderId="69" xfId="63" applyNumberFormat="1" applyFont="1" applyFill="1" applyBorder="1">
      <alignment/>
      <protection/>
    </xf>
    <xf numFmtId="0" fontId="10" fillId="0" borderId="0" xfId="63" applyFont="1" applyFill="1" applyBorder="1" applyAlignment="1">
      <alignment wrapText="1"/>
      <protection/>
    </xf>
    <xf numFmtId="0" fontId="7" fillId="0" borderId="0" xfId="63" applyFont="1" applyFill="1" applyBorder="1" applyAlignment="1">
      <alignment horizontal="center"/>
      <protection/>
    </xf>
    <xf numFmtId="3" fontId="7" fillId="0" borderId="0" xfId="63" applyNumberFormat="1" applyFont="1" applyFill="1" applyBorder="1" applyAlignment="1">
      <alignment/>
      <protection/>
    </xf>
    <xf numFmtId="0" fontId="6" fillId="0" borderId="0" xfId="63" applyFont="1" applyAlignment="1">
      <alignment vertical="center"/>
      <protection/>
    </xf>
    <xf numFmtId="3" fontId="43" fillId="0" borderId="0" xfId="70" applyNumberFormat="1" applyFont="1" applyBorder="1" applyAlignment="1">
      <alignment wrapText="1"/>
      <protection/>
    </xf>
    <xf numFmtId="0" fontId="7" fillId="0" borderId="14" xfId="63" applyFont="1" applyFill="1" applyBorder="1" applyAlignment="1">
      <alignment horizontal="center" vertical="center"/>
      <protection/>
    </xf>
    <xf numFmtId="3" fontId="7" fillId="0" borderId="70" xfId="63" applyNumberFormat="1" applyFont="1" applyFill="1" applyBorder="1" applyAlignment="1">
      <alignment horizontal="right" vertical="center"/>
      <protection/>
    </xf>
    <xf numFmtId="0" fontId="46" fillId="0" borderId="0" xfId="61" applyFont="1" applyFill="1" applyBorder="1" applyAlignment="1">
      <alignment wrapText="1"/>
      <protection/>
    </xf>
    <xf numFmtId="0" fontId="46" fillId="0" borderId="0" xfId="61" applyFont="1" applyFill="1" applyBorder="1" applyAlignment="1">
      <alignment vertical="center" wrapText="1"/>
      <protection/>
    </xf>
    <xf numFmtId="3" fontId="7" fillId="0" borderId="70" xfId="63" applyNumberFormat="1" applyFont="1" applyFill="1" applyBorder="1">
      <alignment/>
      <protection/>
    </xf>
    <xf numFmtId="3" fontId="6" fillId="0" borderId="13" xfId="63" applyNumberFormat="1" applyFont="1" applyBorder="1" applyAlignment="1">
      <alignment vertical="center"/>
      <protection/>
    </xf>
    <xf numFmtId="3" fontId="6" fillId="0" borderId="71" xfId="63" applyNumberFormat="1" applyFont="1" applyBorder="1" applyAlignment="1">
      <alignment vertical="center"/>
      <protection/>
    </xf>
    <xf numFmtId="3" fontId="6" fillId="0" borderId="72" xfId="63" applyNumberFormat="1" applyFont="1" applyBorder="1" applyAlignment="1">
      <alignment vertical="center"/>
      <protection/>
    </xf>
    <xf numFmtId="3" fontId="6" fillId="0" borderId="22" xfId="63" applyNumberFormat="1" applyFont="1" applyBorder="1" applyAlignment="1">
      <alignment vertical="center"/>
      <protection/>
    </xf>
    <xf numFmtId="0" fontId="7" fillId="0" borderId="19" xfId="63" applyFont="1" applyFill="1" applyBorder="1" applyAlignment="1">
      <alignment horizontal="center" vertical="center"/>
      <protection/>
    </xf>
    <xf numFmtId="0" fontId="10" fillId="0" borderId="11" xfId="63" applyFont="1" applyFill="1" applyBorder="1" applyAlignment="1">
      <alignment wrapText="1"/>
      <protection/>
    </xf>
    <xf numFmtId="187" fontId="7" fillId="0" borderId="11" xfId="40" applyNumberFormat="1" applyFont="1" applyFill="1" applyBorder="1" applyAlignment="1">
      <alignment horizontal="center"/>
    </xf>
    <xf numFmtId="3" fontId="7" fillId="0" borderId="11" xfId="63" applyNumberFormat="1" applyFont="1" applyFill="1" applyBorder="1">
      <alignment/>
      <protection/>
    </xf>
    <xf numFmtId="3" fontId="7" fillId="0" borderId="73" xfId="63" applyNumberFormat="1" applyFont="1" applyFill="1" applyBorder="1">
      <alignment/>
      <protection/>
    </xf>
    <xf numFmtId="3" fontId="7" fillId="0" borderId="74" xfId="63" applyNumberFormat="1" applyFont="1" applyFill="1" applyBorder="1">
      <alignment/>
      <protection/>
    </xf>
    <xf numFmtId="3" fontId="7" fillId="0" borderId="75" xfId="63" applyNumberFormat="1" applyFont="1" applyFill="1" applyBorder="1">
      <alignment/>
      <protection/>
    </xf>
    <xf numFmtId="3" fontId="9" fillId="0" borderId="0" xfId="56" applyNumberFormat="1" applyFont="1" applyFill="1" applyAlignment="1">
      <alignment horizontal="center" vertical="center"/>
      <protection/>
    </xf>
    <xf numFmtId="3" fontId="8" fillId="0" borderId="0" xfId="56" applyNumberFormat="1" applyFont="1" applyFill="1" applyAlignment="1">
      <alignment vertical="center"/>
      <protection/>
    </xf>
    <xf numFmtId="3" fontId="8" fillId="0" borderId="0" xfId="56" applyNumberFormat="1" applyFont="1" applyFill="1" applyAlignment="1">
      <alignment horizontal="center"/>
      <protection/>
    </xf>
    <xf numFmtId="3" fontId="8" fillId="0" borderId="0" xfId="56" applyNumberFormat="1" applyFont="1" applyFill="1" applyAlignment="1">
      <alignment wrapText="1"/>
      <protection/>
    </xf>
    <xf numFmtId="3" fontId="8" fillId="0" borderId="33" xfId="56" applyNumberFormat="1" applyFont="1" applyFill="1" applyBorder="1" applyAlignment="1">
      <alignment wrapText="1"/>
      <protection/>
    </xf>
    <xf numFmtId="0" fontId="8" fillId="0" borderId="33" xfId="0" applyFont="1" applyFill="1" applyBorder="1" applyAlignment="1">
      <alignment wrapText="1"/>
    </xf>
    <xf numFmtId="3" fontId="9" fillId="0" borderId="0" xfId="56" applyNumberFormat="1" applyFont="1" applyFill="1" applyAlignment="1">
      <alignment wrapText="1"/>
      <protection/>
    </xf>
    <xf numFmtId="0" fontId="9" fillId="0" borderId="0" xfId="56" applyFont="1" applyFill="1" applyBorder="1" applyAlignment="1">
      <alignment wrapText="1"/>
      <protection/>
    </xf>
    <xf numFmtId="3" fontId="8" fillId="0" borderId="33" xfId="56" applyNumberFormat="1" applyFont="1" applyFill="1" applyBorder="1" applyAlignment="1">
      <alignment horizontal="left" wrapText="1"/>
      <protection/>
    </xf>
    <xf numFmtId="3" fontId="17" fillId="0" borderId="33" xfId="56" applyNumberFormat="1" applyFont="1" applyFill="1" applyBorder="1" applyAlignment="1">
      <alignment wrapText="1"/>
      <protection/>
    </xf>
    <xf numFmtId="0" fontId="8" fillId="0" borderId="0" xfId="56" applyFont="1" applyFill="1" applyBorder="1" applyAlignment="1">
      <alignment wrapText="1"/>
      <protection/>
    </xf>
    <xf numFmtId="0" fontId="8" fillId="0" borderId="0" xfId="56" applyFont="1" applyFill="1" applyBorder="1" applyAlignment="1">
      <alignment horizontal="center" wrapText="1"/>
      <protection/>
    </xf>
    <xf numFmtId="3" fontId="8" fillId="0" borderId="0" xfId="56" applyNumberFormat="1" applyFont="1" applyFill="1" applyBorder="1" applyAlignment="1">
      <alignment wrapText="1"/>
      <protection/>
    </xf>
    <xf numFmtId="3" fontId="9" fillId="0" borderId="0" xfId="56" applyNumberFormat="1" applyFont="1" applyFill="1" applyBorder="1" applyAlignment="1">
      <alignment wrapText="1"/>
      <protection/>
    </xf>
    <xf numFmtId="3" fontId="8" fillId="0" borderId="0" xfId="56" applyNumberFormat="1" applyFont="1" applyFill="1" applyBorder="1" applyAlignment="1">
      <alignment horizontal="center" wrapText="1"/>
      <protection/>
    </xf>
    <xf numFmtId="3" fontId="9" fillId="0" borderId="0" xfId="56" applyNumberFormat="1" applyFont="1" applyFill="1" applyAlignment="1">
      <alignment vertical="center"/>
      <protection/>
    </xf>
    <xf numFmtId="0" fontId="6" fillId="0" borderId="0" xfId="0" applyFont="1" applyFill="1" applyAlignment="1">
      <alignment horizontal="center" vertical="center"/>
    </xf>
    <xf numFmtId="3" fontId="5" fillId="0" borderId="0" xfId="56" applyNumberFormat="1" applyFont="1" applyFill="1" applyBorder="1" applyAlignment="1">
      <alignment horizontal="center" wrapText="1"/>
      <protection/>
    </xf>
    <xf numFmtId="3" fontId="9" fillId="0" borderId="34" xfId="56" applyNumberFormat="1" applyFont="1" applyFill="1" applyBorder="1" applyAlignment="1">
      <alignment vertical="center" wrapText="1"/>
      <protection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 vertical="center" wrapText="1"/>
    </xf>
    <xf numFmtId="166" fontId="7" fillId="0" borderId="2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166" fontId="6" fillId="0" borderId="22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3" fontId="11" fillId="0" borderId="76" xfId="0" applyNumberFormat="1" applyFont="1" applyBorder="1" applyAlignment="1">
      <alignment vertical="center"/>
    </xf>
    <xf numFmtId="3" fontId="13" fillId="0" borderId="0" xfId="0" applyNumberFormat="1" applyFont="1" applyAlignment="1">
      <alignment/>
    </xf>
    <xf numFmtId="171" fontId="6" fillId="0" borderId="13" xfId="0" applyNumberFormat="1" applyFont="1" applyFill="1" applyBorder="1" applyAlignment="1">
      <alignment vertical="center"/>
    </xf>
    <xf numFmtId="179" fontId="6" fillId="0" borderId="20" xfId="0" applyNumberFormat="1" applyFont="1" applyFill="1" applyBorder="1" applyAlignment="1">
      <alignment vertical="center" wrapText="1"/>
    </xf>
    <xf numFmtId="3" fontId="13" fillId="0" borderId="0" xfId="0" applyNumberFormat="1" applyFont="1" applyBorder="1" applyAlignment="1">
      <alignment/>
    </xf>
    <xf numFmtId="3" fontId="14" fillId="0" borderId="30" xfId="0" applyNumberFormat="1" applyFont="1" applyBorder="1" applyAlignment="1">
      <alignment vertical="center"/>
    </xf>
    <xf numFmtId="3" fontId="11" fillId="0" borderId="30" xfId="70" applyNumberFormat="1" applyFont="1" applyBorder="1" applyAlignment="1">
      <alignment wrapText="1"/>
      <protection/>
    </xf>
    <xf numFmtId="3" fontId="11" fillId="0" borderId="58" xfId="0" applyNumberFormat="1" applyFont="1" applyBorder="1" applyAlignment="1">
      <alignment vertical="center"/>
    </xf>
    <xf numFmtId="3" fontId="11" fillId="0" borderId="61" xfId="70" applyNumberFormat="1" applyFont="1" applyBorder="1" applyAlignment="1">
      <alignment wrapText="1"/>
      <protection/>
    </xf>
    <xf numFmtId="3" fontId="5" fillId="0" borderId="42" xfId="0" applyNumberFormat="1" applyFont="1" applyBorder="1" applyAlignment="1">
      <alignment vertical="center"/>
    </xf>
    <xf numFmtId="3" fontId="11" fillId="0" borderId="42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3" fontId="11" fillId="0" borderId="2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3" fontId="5" fillId="0" borderId="16" xfId="0" applyNumberFormat="1" applyFont="1" applyBorder="1" applyAlignment="1">
      <alignment horizontal="right" vertical="top"/>
    </xf>
    <xf numFmtId="3" fontId="7" fillId="0" borderId="77" xfId="63" applyNumberFormat="1" applyFont="1" applyBorder="1" applyAlignment="1">
      <alignment horizontal="center" vertical="center" wrapText="1"/>
      <protection/>
    </xf>
    <xf numFmtId="3" fontId="7" fillId="0" borderId="78" xfId="63" applyNumberFormat="1" applyFont="1" applyBorder="1" applyAlignment="1">
      <alignment horizontal="center" vertical="center" wrapText="1"/>
      <protection/>
    </xf>
    <xf numFmtId="3" fontId="7" fillId="0" borderId="79" xfId="63" applyNumberFormat="1" applyFont="1" applyBorder="1" applyAlignment="1">
      <alignment horizontal="center" vertical="center" wrapText="1"/>
      <protection/>
    </xf>
    <xf numFmtId="3" fontId="7" fillId="0" borderId="78" xfId="63" applyNumberFormat="1" applyFont="1" applyFill="1" applyBorder="1" applyAlignment="1">
      <alignment horizontal="right" vertical="center"/>
      <protection/>
    </xf>
    <xf numFmtId="3" fontId="7" fillId="0" borderId="78" xfId="63" applyNumberFormat="1" applyFont="1" applyFill="1" applyBorder="1">
      <alignment/>
      <protection/>
    </xf>
    <xf numFmtId="3" fontId="7" fillId="0" borderId="80" xfId="63" applyNumberFormat="1" applyFont="1" applyFill="1" applyBorder="1">
      <alignment/>
      <protection/>
    </xf>
    <xf numFmtId="3" fontId="6" fillId="0" borderId="81" xfId="63" applyNumberFormat="1" applyFont="1" applyBorder="1" applyAlignment="1">
      <alignment vertical="center"/>
      <protection/>
    </xf>
    <xf numFmtId="3" fontId="5" fillId="0" borderId="14" xfId="0" applyNumberFormat="1" applyFont="1" applyBorder="1" applyAlignment="1">
      <alignment horizontal="center"/>
    </xf>
    <xf numFmtId="0" fontId="11" fillId="0" borderId="23" xfId="0" applyFont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3" fontId="10" fillId="0" borderId="0" xfId="56" applyNumberFormat="1" applyFont="1" applyFill="1" applyAlignment="1">
      <alignment horizontal="center"/>
      <protection/>
    </xf>
    <xf numFmtId="3" fontId="10" fillId="0" borderId="0" xfId="56" applyNumberFormat="1" applyFont="1" applyFill="1" applyAlignment="1">
      <alignment horizontal="center" vertical="center"/>
      <protection/>
    </xf>
    <xf numFmtId="3" fontId="39" fillId="0" borderId="0" xfId="56" applyNumberFormat="1" applyFont="1" applyFill="1" applyAlignment="1">
      <alignment horizontal="center"/>
      <protection/>
    </xf>
    <xf numFmtId="49" fontId="9" fillId="0" borderId="14" xfId="56" applyNumberFormat="1" applyFont="1" applyBorder="1" applyAlignment="1">
      <alignment horizontal="center" vertical="center"/>
      <protection/>
    </xf>
    <xf numFmtId="3" fontId="9" fillId="0" borderId="0" xfId="56" applyNumberFormat="1" applyFont="1" applyBorder="1" applyAlignment="1">
      <alignment horizontal="center" vertical="center"/>
      <protection/>
    </xf>
    <xf numFmtId="3" fontId="5" fillId="0" borderId="0" xfId="56" applyNumberFormat="1" applyFont="1" applyFill="1" applyAlignment="1">
      <alignment horizontal="center" vertical="center"/>
      <protection/>
    </xf>
    <xf numFmtId="3" fontId="5" fillId="0" borderId="24" xfId="56" applyNumberFormat="1" applyFont="1" applyBorder="1" applyAlignment="1">
      <alignment horizontal="center" vertical="center"/>
      <protection/>
    </xf>
    <xf numFmtId="3" fontId="5" fillId="0" borderId="0" xfId="56" applyNumberFormat="1" applyFont="1" applyBorder="1" applyAlignment="1">
      <alignment horizontal="center" vertical="center"/>
      <protection/>
    </xf>
    <xf numFmtId="3" fontId="5" fillId="0" borderId="0" xfId="56" applyNumberFormat="1" applyFont="1" applyAlignment="1">
      <alignment horizontal="center" vertical="center"/>
      <protection/>
    </xf>
    <xf numFmtId="3" fontId="14" fillId="0" borderId="0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43" fillId="0" borderId="0" xfId="0" applyNumberFormat="1" applyFont="1" applyAlignment="1">
      <alignment horizontal="center"/>
    </xf>
    <xf numFmtId="3" fontId="43" fillId="0" borderId="0" xfId="0" applyNumberFormat="1" applyFont="1" applyBorder="1" applyAlignment="1">
      <alignment horizontal="center"/>
    </xf>
    <xf numFmtId="3" fontId="45" fillId="0" borderId="0" xfId="0" applyNumberFormat="1" applyFont="1" applyBorder="1" applyAlignment="1">
      <alignment horizontal="center"/>
    </xf>
    <xf numFmtId="3" fontId="43" fillId="0" borderId="0" xfId="0" applyNumberFormat="1" applyFont="1" applyAlignment="1">
      <alignment horizontal="center" vertical="center"/>
    </xf>
    <xf numFmtId="3" fontId="49" fillId="0" borderId="0" xfId="0" applyNumberFormat="1" applyFont="1" applyAlignment="1">
      <alignment horizontal="center" vertical="center"/>
    </xf>
    <xf numFmtId="3" fontId="11" fillId="0" borderId="48" xfId="0" applyNumberFormat="1" applyFont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3" fontId="11" fillId="0" borderId="65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0" fontId="5" fillId="0" borderId="0" xfId="72" applyFont="1" applyFill="1" applyBorder="1" applyAlignment="1">
      <alignment horizontal="center" wrapText="1"/>
      <protection/>
    </xf>
    <xf numFmtId="49" fontId="5" fillId="0" borderId="14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wrapText="1"/>
    </xf>
    <xf numFmtId="3" fontId="7" fillId="0" borderId="33" xfId="56" applyNumberFormat="1" applyFont="1" applyFill="1" applyBorder="1" applyAlignment="1">
      <alignment wrapText="1"/>
      <protection/>
    </xf>
    <xf numFmtId="0" fontId="5" fillId="0" borderId="0" xfId="0" applyFont="1" applyBorder="1" applyAlignment="1">
      <alignment horizontal="left" wrapText="1" indent="2"/>
    </xf>
    <xf numFmtId="3" fontId="8" fillId="0" borderId="0" xfId="56" applyNumberFormat="1" applyFont="1" applyFill="1" applyAlignment="1">
      <alignment horizontal="right"/>
      <protection/>
    </xf>
    <xf numFmtId="3" fontId="5" fillId="0" borderId="0" xfId="72" applyNumberFormat="1" applyFont="1" applyBorder="1" applyAlignment="1">
      <alignment horizontal="right"/>
      <protection/>
    </xf>
    <xf numFmtId="0" fontId="38" fillId="0" borderId="0" xfId="0" applyFont="1" applyAlignment="1">
      <alignment horizontal="center" wrapText="1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4" xfId="0" applyFont="1" applyBorder="1" applyAlignment="1">
      <alignment vertical="center"/>
    </xf>
    <xf numFmtId="3" fontId="11" fillId="0" borderId="8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8" fillId="0" borderId="33" xfId="56" applyNumberFormat="1" applyFont="1" applyFill="1" applyBorder="1" applyAlignment="1">
      <alignment horizontal="left" wrapText="1" indent="2"/>
      <protection/>
    </xf>
    <xf numFmtId="3" fontId="9" fillId="0" borderId="0" xfId="56" applyNumberFormat="1" applyFont="1" applyFill="1" applyAlignment="1">
      <alignment horizontal="right"/>
      <protection/>
    </xf>
    <xf numFmtId="3" fontId="8" fillId="0" borderId="85" xfId="56" applyNumberFormat="1" applyFont="1" applyFill="1" applyBorder="1" applyAlignment="1">
      <alignment vertical="top" wrapText="1"/>
      <protection/>
    </xf>
    <xf numFmtId="3" fontId="8" fillId="0" borderId="0" xfId="56" applyNumberFormat="1" applyFont="1" applyFill="1" applyAlignment="1">
      <alignment vertical="top"/>
      <protection/>
    </xf>
    <xf numFmtId="3" fontId="5" fillId="0" borderId="14" xfId="0" applyNumberFormat="1" applyFont="1" applyBorder="1" applyAlignment="1">
      <alignment horizontal="left" vertical="top"/>
    </xf>
    <xf numFmtId="3" fontId="5" fillId="0" borderId="0" xfId="0" applyNumberFormat="1" applyFont="1" applyAlignment="1">
      <alignment horizontal="left"/>
    </xf>
    <xf numFmtId="3" fontId="5" fillId="0" borderId="12" xfId="0" applyNumberFormat="1" applyFont="1" applyBorder="1" applyAlignment="1">
      <alignment horizontal="right"/>
    </xf>
    <xf numFmtId="3" fontId="11" fillId="0" borderId="20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10" fillId="0" borderId="0" xfId="56" applyNumberFormat="1" applyFont="1" applyFill="1" applyBorder="1" applyAlignment="1">
      <alignment horizontal="center" vertical="top"/>
      <protection/>
    </xf>
    <xf numFmtId="3" fontId="39" fillId="0" borderId="86" xfId="56" applyNumberFormat="1" applyFont="1" applyFill="1" applyBorder="1" applyAlignment="1">
      <alignment horizontal="center" vertical="top" textRotation="90"/>
      <protection/>
    </xf>
    <xf numFmtId="3" fontId="10" fillId="0" borderId="33" xfId="56" applyNumberFormat="1" applyFont="1" applyFill="1" applyBorder="1" applyAlignment="1">
      <alignment horizontal="center" vertical="top"/>
      <protection/>
    </xf>
    <xf numFmtId="3" fontId="10" fillId="0" borderId="34" xfId="56" applyNumberFormat="1" applyFont="1" applyFill="1" applyBorder="1" applyAlignment="1">
      <alignment horizontal="center" vertical="center"/>
      <protection/>
    </xf>
    <xf numFmtId="3" fontId="10" fillId="0" borderId="86" xfId="56" applyNumberFormat="1" applyFont="1" applyFill="1" applyBorder="1" applyAlignment="1">
      <alignment horizontal="center"/>
      <protection/>
    </xf>
    <xf numFmtId="3" fontId="39" fillId="0" borderId="0" xfId="56" applyNumberFormat="1" applyFont="1" applyFill="1" applyAlignment="1">
      <alignment horizontal="center" vertical="top"/>
      <protection/>
    </xf>
    <xf numFmtId="3" fontId="10" fillId="0" borderId="33" xfId="56" applyNumberFormat="1" applyFont="1" applyFill="1" applyBorder="1" applyAlignment="1">
      <alignment horizontal="center" vertical="center"/>
      <protection/>
    </xf>
    <xf numFmtId="3" fontId="8" fillId="0" borderId="33" xfId="56" applyNumberFormat="1" applyFont="1" applyFill="1" applyBorder="1" applyAlignment="1">
      <alignment vertical="center" wrapText="1"/>
      <protection/>
    </xf>
    <xf numFmtId="3" fontId="8" fillId="0" borderId="85" xfId="56" applyNumberFormat="1" applyFont="1" applyFill="1" applyBorder="1" applyAlignment="1">
      <alignment vertical="center" wrapText="1"/>
      <protection/>
    </xf>
    <xf numFmtId="3" fontId="10" fillId="0" borderId="87" xfId="56" applyNumberFormat="1" applyFont="1" applyFill="1" applyBorder="1" applyAlignment="1">
      <alignment horizontal="center" vertical="top"/>
      <protection/>
    </xf>
    <xf numFmtId="3" fontId="8" fillId="0" borderId="87" xfId="56" applyNumberFormat="1" applyFont="1" applyFill="1" applyBorder="1" applyAlignment="1">
      <alignment wrapText="1"/>
      <protection/>
    </xf>
    <xf numFmtId="3" fontId="5" fillId="0" borderId="0" xfId="72" applyNumberFormat="1" applyFont="1" applyBorder="1" applyAlignment="1">
      <alignment horizontal="right" vertical="center"/>
      <protection/>
    </xf>
    <xf numFmtId="3" fontId="11" fillId="0" borderId="0" xfId="72" applyNumberFormat="1" applyFont="1" applyFill="1" applyBorder="1" applyAlignment="1">
      <alignment horizontal="right" vertical="center"/>
      <protection/>
    </xf>
    <xf numFmtId="3" fontId="5" fillId="0" borderId="0" xfId="72" applyNumberFormat="1" applyFont="1" applyFill="1" applyBorder="1" applyAlignment="1">
      <alignment horizontal="right"/>
      <protection/>
    </xf>
    <xf numFmtId="3" fontId="8" fillId="0" borderId="0" xfId="72" applyNumberFormat="1" applyFont="1" applyBorder="1" applyAlignment="1">
      <alignment horizontal="right"/>
      <protection/>
    </xf>
    <xf numFmtId="3" fontId="11" fillId="0" borderId="61" xfId="0" applyNumberFormat="1" applyFont="1" applyBorder="1" applyAlignment="1">
      <alignment/>
    </xf>
    <xf numFmtId="3" fontId="11" fillId="0" borderId="88" xfId="0" applyNumberFormat="1" applyFont="1" applyBorder="1" applyAlignment="1">
      <alignment vertical="center"/>
    </xf>
    <xf numFmtId="3" fontId="11" fillId="0" borderId="89" xfId="0" applyNumberFormat="1" applyFont="1" applyBorder="1" applyAlignment="1">
      <alignment horizontal="center" vertical="center"/>
    </xf>
    <xf numFmtId="3" fontId="5" fillId="0" borderId="90" xfId="0" applyNumberFormat="1" applyFont="1" applyBorder="1" applyAlignment="1">
      <alignment vertical="center"/>
    </xf>
    <xf numFmtId="3" fontId="5" fillId="0" borderId="91" xfId="0" applyNumberFormat="1" applyFont="1" applyBorder="1" applyAlignment="1">
      <alignment vertical="center"/>
    </xf>
    <xf numFmtId="3" fontId="9" fillId="0" borderId="86" xfId="56" applyNumberFormat="1" applyFont="1" applyFill="1" applyBorder="1" applyAlignment="1">
      <alignment horizontal="right" vertical="center"/>
      <protection/>
    </xf>
    <xf numFmtId="3" fontId="8" fillId="0" borderId="33" xfId="56" applyNumberFormat="1" applyFont="1" applyFill="1" applyBorder="1" applyAlignment="1">
      <alignment horizontal="right"/>
      <protection/>
    </xf>
    <xf numFmtId="3" fontId="9" fillId="0" borderId="33" xfId="56" applyNumberFormat="1" applyFont="1" applyFill="1" applyBorder="1" applyAlignment="1">
      <alignment horizontal="right"/>
      <protection/>
    </xf>
    <xf numFmtId="3" fontId="8" fillId="0" borderId="85" xfId="56" applyNumberFormat="1" applyFont="1" applyFill="1" applyBorder="1" applyAlignment="1">
      <alignment horizontal="right" vertical="top"/>
      <protection/>
    </xf>
    <xf numFmtId="3" fontId="9" fillId="0" borderId="85" xfId="56" applyNumberFormat="1" applyFont="1" applyFill="1" applyBorder="1" applyAlignment="1">
      <alignment horizontal="right" vertical="top"/>
      <protection/>
    </xf>
    <xf numFmtId="3" fontId="8" fillId="0" borderId="87" xfId="56" applyNumberFormat="1" applyFont="1" applyFill="1" applyBorder="1" applyAlignment="1">
      <alignment horizontal="right"/>
      <protection/>
    </xf>
    <xf numFmtId="3" fontId="9" fillId="0" borderId="87" xfId="56" applyNumberFormat="1" applyFont="1" applyFill="1" applyBorder="1" applyAlignment="1">
      <alignment horizontal="right"/>
      <protection/>
    </xf>
    <xf numFmtId="3" fontId="9" fillId="0" borderId="34" xfId="56" applyNumberFormat="1" applyFont="1" applyFill="1" applyBorder="1" applyAlignment="1">
      <alignment horizontal="right" vertical="center"/>
      <protection/>
    </xf>
    <xf numFmtId="3" fontId="9" fillId="0" borderId="86" xfId="56" applyNumberFormat="1" applyFont="1" applyFill="1" applyBorder="1" applyAlignment="1">
      <alignment horizontal="right"/>
      <protection/>
    </xf>
    <xf numFmtId="3" fontId="8" fillId="0" borderId="33" xfId="56" applyNumberFormat="1" applyFont="1" applyFill="1" applyBorder="1" applyAlignment="1">
      <alignment horizontal="right" vertical="center"/>
      <protection/>
    </xf>
    <xf numFmtId="3" fontId="9" fillId="0" borderId="33" xfId="56" applyNumberFormat="1" applyFont="1" applyFill="1" applyBorder="1" applyAlignment="1">
      <alignment horizontal="right" vertical="center"/>
      <protection/>
    </xf>
    <xf numFmtId="3" fontId="8" fillId="0" borderId="85" xfId="56" applyNumberFormat="1" applyFont="1" applyFill="1" applyBorder="1" applyAlignment="1">
      <alignment horizontal="right" vertical="center"/>
      <protection/>
    </xf>
    <xf numFmtId="3" fontId="9" fillId="0" borderId="85" xfId="56" applyNumberFormat="1" applyFont="1" applyFill="1" applyBorder="1" applyAlignment="1">
      <alignment horizontal="right" vertical="center"/>
      <protection/>
    </xf>
    <xf numFmtId="3" fontId="15" fillId="0" borderId="33" xfId="56" applyNumberFormat="1" applyFont="1" applyFill="1" applyBorder="1" applyAlignment="1">
      <alignment horizontal="center" vertical="top"/>
      <protection/>
    </xf>
    <xf numFmtId="3" fontId="17" fillId="0" borderId="33" xfId="56" applyNumberFormat="1" applyFont="1" applyFill="1" applyBorder="1" applyAlignment="1">
      <alignment horizontal="right"/>
      <protection/>
    </xf>
    <xf numFmtId="3" fontId="37" fillId="0" borderId="33" xfId="56" applyNumberFormat="1" applyFont="1" applyFill="1" applyBorder="1" applyAlignment="1">
      <alignment horizontal="right"/>
      <protection/>
    </xf>
    <xf numFmtId="3" fontId="17" fillId="0" borderId="0" xfId="56" applyNumberFormat="1" applyFont="1" applyFill="1">
      <alignment/>
      <protection/>
    </xf>
    <xf numFmtId="3" fontId="5" fillId="0" borderId="33" xfId="56" applyNumberFormat="1" applyFont="1" applyFill="1" applyBorder="1" applyAlignment="1">
      <alignment wrapText="1"/>
      <protection/>
    </xf>
    <xf numFmtId="0" fontId="5" fillId="0" borderId="0" xfId="0" applyFont="1" applyFill="1" applyAlignment="1">
      <alignment horizontal="center" vertical="top"/>
    </xf>
    <xf numFmtId="3" fontId="5" fillId="0" borderId="0" xfId="56" applyNumberFormat="1" applyFont="1" applyFill="1" applyAlignment="1">
      <alignment horizontal="center" vertical="top"/>
      <protection/>
    </xf>
    <xf numFmtId="0" fontId="5" fillId="0" borderId="0" xfId="0" applyFont="1" applyFill="1" applyAlignment="1">
      <alignment horizontal="center"/>
    </xf>
    <xf numFmtId="3" fontId="11" fillId="0" borderId="0" xfId="72" applyNumberFormat="1" applyFont="1" applyFill="1" applyBorder="1" applyAlignment="1">
      <alignment horizontal="right"/>
      <protection/>
    </xf>
    <xf numFmtId="0" fontId="9" fillId="0" borderId="0" xfId="72" applyFont="1" applyBorder="1" applyAlignment="1">
      <alignment vertical="center"/>
      <protection/>
    </xf>
    <xf numFmtId="3" fontId="6" fillId="0" borderId="92" xfId="0" applyNumberFormat="1" applyFont="1" applyBorder="1" applyAlignment="1">
      <alignment horizontal="center"/>
    </xf>
    <xf numFmtId="3" fontId="6" fillId="0" borderId="93" xfId="0" applyNumberFormat="1" applyFont="1" applyBorder="1" applyAlignment="1">
      <alignment horizontal="center"/>
    </xf>
    <xf numFmtId="0" fontId="7" fillId="0" borderId="14" xfId="58" applyFont="1" applyBorder="1" applyAlignment="1">
      <alignment vertical="center"/>
      <protection/>
    </xf>
    <xf numFmtId="3" fontId="7" fillId="0" borderId="0" xfId="58" applyNumberFormat="1" applyFont="1" applyBorder="1" applyAlignment="1">
      <alignment vertical="center"/>
      <protection/>
    </xf>
    <xf numFmtId="10" fontId="7" fillId="0" borderId="12" xfId="79" applyNumberFormat="1" applyFont="1" applyBorder="1" applyAlignment="1">
      <alignment vertical="center"/>
    </xf>
    <xf numFmtId="0" fontId="7" fillId="0" borderId="14" xfId="58" applyFont="1" applyBorder="1" applyAlignment="1">
      <alignment vertical="center" wrapText="1"/>
      <protection/>
    </xf>
    <xf numFmtId="0" fontId="7" fillId="0" borderId="14" xfId="58" applyFont="1" applyFill="1" applyBorder="1" applyAlignment="1">
      <alignment vertical="center"/>
      <protection/>
    </xf>
    <xf numFmtId="3" fontId="7" fillId="0" borderId="0" xfId="58" applyNumberFormat="1" applyFont="1" applyFill="1" applyBorder="1" applyAlignment="1">
      <alignment vertical="center"/>
      <protection/>
    </xf>
    <xf numFmtId="10" fontId="7" fillId="0" borderId="12" xfId="79" applyNumberFormat="1" applyFont="1" applyFill="1" applyBorder="1" applyAlignment="1">
      <alignment vertical="center"/>
    </xf>
    <xf numFmtId="3" fontId="7" fillId="0" borderId="0" xfId="58" applyNumberFormat="1" applyFont="1" applyBorder="1" applyAlignment="1">
      <alignment horizontal="center" vertical="center"/>
      <protection/>
    </xf>
    <xf numFmtId="3" fontId="9" fillId="0" borderId="76" xfId="56" applyNumberFormat="1" applyFont="1" applyBorder="1">
      <alignment/>
      <protection/>
    </xf>
    <xf numFmtId="0" fontId="5" fillId="0" borderId="0" xfId="72" applyFont="1" applyFill="1" applyBorder="1">
      <alignment/>
      <protection/>
    </xf>
    <xf numFmtId="0" fontId="11" fillId="0" borderId="28" xfId="72" applyFont="1" applyFill="1" applyBorder="1" applyAlignment="1">
      <alignment horizontal="center" vertical="center" wrapText="1"/>
      <protection/>
    </xf>
    <xf numFmtId="3" fontId="11" fillId="0" borderId="24" xfId="72" applyNumberFormat="1" applyFont="1" applyFill="1" applyBorder="1" applyAlignment="1">
      <alignment horizontal="center" vertical="center" wrapText="1"/>
      <protection/>
    </xf>
    <xf numFmtId="3" fontId="11" fillId="0" borderId="25" xfId="72" applyNumberFormat="1" applyFont="1" applyFill="1" applyBorder="1" applyAlignment="1">
      <alignment horizontal="center" vertical="center" wrapText="1"/>
      <protection/>
    </xf>
    <xf numFmtId="0" fontId="5" fillId="0" borderId="0" xfId="72" applyFont="1" applyFill="1" applyBorder="1" applyAlignment="1">
      <alignment/>
      <protection/>
    </xf>
    <xf numFmtId="0" fontId="11" fillId="0" borderId="0" xfId="60" applyFont="1" applyFill="1" applyBorder="1" applyAlignment="1">
      <alignment wrapText="1"/>
      <protection/>
    </xf>
    <xf numFmtId="0" fontId="5" fillId="0" borderId="0" xfId="60" applyFont="1" applyFill="1" applyBorder="1" applyAlignment="1">
      <alignment horizontal="left" vertical="top" wrapText="1" indent="1"/>
      <protection/>
    </xf>
    <xf numFmtId="0" fontId="14" fillId="0" borderId="0" xfId="72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left" wrapText="1" indent="1"/>
      <protection/>
    </xf>
    <xf numFmtId="0" fontId="11" fillId="0" borderId="0" xfId="60" applyFont="1" applyFill="1" applyBorder="1" applyAlignment="1">
      <alignment vertical="top" wrapText="1"/>
      <protection/>
    </xf>
    <xf numFmtId="0" fontId="42" fillId="0" borderId="0" xfId="60" applyFont="1" applyFill="1" applyBorder="1" applyAlignment="1">
      <alignment vertical="top" wrapText="1"/>
      <protection/>
    </xf>
    <xf numFmtId="0" fontId="10" fillId="0" borderId="0" xfId="60" applyFont="1" applyFill="1" applyBorder="1" applyAlignment="1">
      <alignment horizontal="left" vertical="top" wrapText="1" indent="1"/>
      <protection/>
    </xf>
    <xf numFmtId="166" fontId="7" fillId="0" borderId="12" xfId="0" applyNumberFormat="1" applyFont="1" applyFill="1" applyBorder="1" applyAlignment="1">
      <alignment horizontal="center" vertical="center"/>
    </xf>
    <xf numFmtId="179" fontId="7" fillId="0" borderId="14" xfId="0" applyNumberFormat="1" applyFont="1" applyFill="1" applyBorder="1" applyAlignment="1">
      <alignment horizontal="left" vertical="center"/>
    </xf>
    <xf numFmtId="179" fontId="7" fillId="0" borderId="14" xfId="70" applyNumberFormat="1" applyFont="1" applyFill="1" applyBorder="1" applyAlignment="1">
      <alignment vertical="center"/>
      <protection/>
    </xf>
    <xf numFmtId="179" fontId="7" fillId="0" borderId="14" xfId="70" applyNumberFormat="1" applyFont="1" applyFill="1" applyBorder="1" applyAlignment="1">
      <alignment vertical="center" wrapText="1"/>
      <protection/>
    </xf>
    <xf numFmtId="171" fontId="7" fillId="0" borderId="0" xfId="0" applyNumberFormat="1" applyFont="1" applyFill="1" applyBorder="1" applyAlignment="1">
      <alignment vertical="center"/>
    </xf>
    <xf numFmtId="166" fontId="43" fillId="0" borderId="12" xfId="0" applyNumberFormat="1" applyFont="1" applyFill="1" applyBorder="1" applyAlignment="1">
      <alignment horizontal="center" vertical="center" wrapText="1"/>
    </xf>
    <xf numFmtId="179" fontId="5" fillId="0" borderId="14" xfId="70" applyNumberFormat="1" applyFont="1" applyFill="1" applyBorder="1" applyAlignment="1">
      <alignment vertical="center" wrapText="1"/>
      <protection/>
    </xf>
    <xf numFmtId="4" fontId="6" fillId="0" borderId="22" xfId="0" applyNumberFormat="1" applyFont="1" applyFill="1" applyBorder="1" applyAlignment="1">
      <alignment vertical="center"/>
    </xf>
    <xf numFmtId="0" fontId="11" fillId="0" borderId="18" xfId="0" applyFont="1" applyBorder="1" applyAlignment="1">
      <alignment/>
    </xf>
    <xf numFmtId="3" fontId="11" fillId="0" borderId="10" xfId="0" applyNumberFormat="1" applyFont="1" applyBorder="1" applyAlignment="1">
      <alignment horizontal="left"/>
    </xf>
    <xf numFmtId="0" fontId="5" fillId="0" borderId="76" xfId="0" applyFont="1" applyBorder="1" applyAlignment="1">
      <alignment/>
    </xf>
    <xf numFmtId="0" fontId="11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11" fillId="0" borderId="14" xfId="0" applyFont="1" applyBorder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0" fontId="11" fillId="0" borderId="12" xfId="0" applyFont="1" applyBorder="1" applyAlignment="1">
      <alignment vertical="top"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11" fillId="0" borderId="60" xfId="0" applyFont="1" applyBorder="1" applyAlignment="1">
      <alignment/>
    </xf>
    <xf numFmtId="0" fontId="5" fillId="0" borderId="0" xfId="57" applyFont="1" applyFill="1" applyBorder="1" applyAlignment="1">
      <alignment vertical="center"/>
      <protection/>
    </xf>
    <xf numFmtId="0" fontId="5" fillId="0" borderId="86" xfId="72" applyFont="1" applyFill="1" applyBorder="1" applyAlignment="1">
      <alignment horizontal="left" vertical="center" wrapText="1"/>
      <protection/>
    </xf>
    <xf numFmtId="0" fontId="5" fillId="0" borderId="86" xfId="72" applyFont="1" applyFill="1" applyBorder="1" applyAlignment="1">
      <alignment vertical="top" wrapText="1"/>
      <protection/>
    </xf>
    <xf numFmtId="3" fontId="11" fillId="0" borderId="86" xfId="72" applyNumberFormat="1" applyFont="1" applyFill="1" applyBorder="1" applyAlignment="1">
      <alignment vertical="center"/>
      <protection/>
    </xf>
    <xf numFmtId="3" fontId="5" fillId="0" borderId="86" xfId="72" applyNumberFormat="1" applyFont="1" applyFill="1" applyBorder="1" applyAlignment="1">
      <alignment vertical="center"/>
      <protection/>
    </xf>
    <xf numFmtId="0" fontId="10" fillId="0" borderId="33" xfId="60" applyFont="1" applyFill="1" applyBorder="1" applyAlignment="1">
      <alignment wrapText="1"/>
      <protection/>
    </xf>
    <xf numFmtId="3" fontId="11" fillId="0" borderId="33" xfId="71" applyNumberFormat="1" applyFont="1" applyFill="1" applyBorder="1" applyAlignment="1">
      <alignment vertical="center"/>
      <protection/>
    </xf>
    <xf numFmtId="0" fontId="5" fillId="0" borderId="0" xfId="71" applyFont="1" applyFill="1" applyBorder="1" applyAlignment="1">
      <alignment vertical="center"/>
      <protection/>
    </xf>
    <xf numFmtId="3" fontId="5" fillId="0" borderId="33" xfId="72" applyNumberFormat="1" applyFont="1" applyFill="1" applyBorder="1" applyAlignment="1">
      <alignment horizontal="right" vertical="center" wrapText="1"/>
      <protection/>
    </xf>
    <xf numFmtId="3" fontId="11" fillId="0" borderId="33" xfId="72" applyNumberFormat="1" applyFont="1" applyFill="1" applyBorder="1" applyAlignment="1">
      <alignment horizontal="right" vertical="center" wrapText="1"/>
      <protection/>
    </xf>
    <xf numFmtId="49" fontId="5" fillId="0" borderId="85" xfId="60" applyNumberFormat="1" applyFont="1" applyFill="1" applyBorder="1" applyAlignment="1">
      <alignment vertical="center" wrapText="1"/>
      <protection/>
    </xf>
    <xf numFmtId="3" fontId="5" fillId="0" borderId="85" xfId="72" applyNumberFormat="1" applyFont="1" applyFill="1" applyBorder="1" applyAlignment="1">
      <alignment vertical="center"/>
      <protection/>
    </xf>
    <xf numFmtId="3" fontId="11" fillId="0" borderId="85" xfId="72" applyNumberFormat="1" applyFont="1" applyFill="1" applyBorder="1" applyAlignment="1">
      <alignment vertical="center"/>
      <protection/>
    </xf>
    <xf numFmtId="0" fontId="6" fillId="0" borderId="34" xfId="72" applyFont="1" applyFill="1" applyBorder="1" applyAlignment="1">
      <alignment horizontal="center" vertical="center" wrapText="1"/>
      <protection/>
    </xf>
    <xf numFmtId="0" fontId="11" fillId="0" borderId="0" xfId="72" applyFont="1" applyFill="1" applyBorder="1" applyAlignment="1">
      <alignment vertical="center"/>
      <protection/>
    </xf>
    <xf numFmtId="3" fontId="5" fillId="0" borderId="86" xfId="72" applyNumberFormat="1" applyFont="1" applyFill="1" applyBorder="1" applyAlignment="1">
      <alignment/>
      <protection/>
    </xf>
    <xf numFmtId="0" fontId="5" fillId="0" borderId="94" xfId="72" applyFont="1" applyFill="1" applyBorder="1" applyAlignment="1">
      <alignment horizontal="center" vertical="center"/>
      <protection/>
    </xf>
    <xf numFmtId="3" fontId="5" fillId="0" borderId="95" xfId="72" applyNumberFormat="1" applyFont="1" applyFill="1" applyBorder="1" applyAlignment="1">
      <alignment vertical="center"/>
      <protection/>
    </xf>
    <xf numFmtId="0" fontId="5" fillId="0" borderId="96" xfId="72" applyFont="1" applyFill="1" applyBorder="1" applyAlignment="1">
      <alignment horizontal="center" vertical="center"/>
      <protection/>
    </xf>
    <xf numFmtId="3" fontId="5" fillId="0" borderId="97" xfId="72" applyNumberFormat="1" applyFont="1" applyFill="1" applyBorder="1" applyAlignment="1">
      <alignment vertical="center"/>
      <protection/>
    </xf>
    <xf numFmtId="3" fontId="11" fillId="0" borderId="97" xfId="71" applyNumberFormat="1" applyFont="1" applyFill="1" applyBorder="1" applyAlignment="1">
      <alignment vertical="center"/>
      <protection/>
    </xf>
    <xf numFmtId="3" fontId="5" fillId="0" borderId="97" xfId="72" applyNumberFormat="1" applyFont="1" applyFill="1" applyBorder="1" applyAlignment="1">
      <alignment horizontal="right" vertical="center"/>
      <protection/>
    </xf>
    <xf numFmtId="3" fontId="5" fillId="0" borderId="98" xfId="72" applyNumberFormat="1" applyFont="1" applyFill="1" applyBorder="1" applyAlignment="1">
      <alignment vertical="center"/>
      <protection/>
    </xf>
    <xf numFmtId="3" fontId="6" fillId="0" borderId="99" xfId="72" applyNumberFormat="1" applyFont="1" applyFill="1" applyBorder="1" applyAlignment="1">
      <alignment vertical="center"/>
      <protection/>
    </xf>
    <xf numFmtId="3" fontId="5" fillId="0" borderId="95" xfId="72" applyNumberFormat="1" applyFont="1" applyFill="1" applyBorder="1" applyAlignment="1">
      <alignment/>
      <protection/>
    </xf>
    <xf numFmtId="3" fontId="11" fillId="0" borderId="97" xfId="72" applyNumberFormat="1" applyFont="1" applyFill="1" applyBorder="1" applyAlignment="1">
      <alignment vertical="center"/>
      <protection/>
    </xf>
    <xf numFmtId="3" fontId="6" fillId="0" borderId="100" xfId="72" applyNumberFormat="1" applyFont="1" applyFill="1" applyBorder="1" applyAlignment="1">
      <alignment vertical="center"/>
      <protection/>
    </xf>
    <xf numFmtId="3" fontId="5" fillId="0" borderId="16" xfId="0" applyNumberFormat="1" applyFont="1" applyBorder="1" applyAlignment="1">
      <alignment vertical="top"/>
    </xf>
    <xf numFmtId="0" fontId="6" fillId="0" borderId="86" xfId="72" applyFont="1" applyFill="1" applyBorder="1" applyAlignment="1">
      <alignment horizontal="left" wrapText="1"/>
      <protection/>
    </xf>
    <xf numFmtId="0" fontId="5" fillId="0" borderId="30" xfId="0" applyFont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11" fillId="0" borderId="30" xfId="0" applyFont="1" applyFill="1" applyBorder="1" applyAlignment="1">
      <alignment horizontal="left" vertical="center"/>
    </xf>
    <xf numFmtId="3" fontId="11" fillId="0" borderId="101" xfId="0" applyNumberFormat="1" applyFont="1" applyBorder="1" applyAlignment="1">
      <alignment vertical="center"/>
    </xf>
    <xf numFmtId="3" fontId="11" fillId="0" borderId="50" xfId="0" applyNumberFormat="1" applyFont="1" applyBorder="1" applyAlignment="1">
      <alignment horizontal="center" vertical="center"/>
    </xf>
    <xf numFmtId="3" fontId="11" fillId="0" borderId="51" xfId="0" applyNumberFormat="1" applyFont="1" applyBorder="1" applyAlignment="1">
      <alignment horizontal="right" vertical="center"/>
    </xf>
    <xf numFmtId="3" fontId="11" fillId="0" borderId="102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3" fontId="11" fillId="0" borderId="43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right" vertical="center"/>
    </xf>
    <xf numFmtId="0" fontId="5" fillId="0" borderId="49" xfId="0" applyFont="1" applyBorder="1" applyAlignment="1">
      <alignment horizontal="center" vertical="center"/>
    </xf>
    <xf numFmtId="3" fontId="5" fillId="0" borderId="101" xfId="0" applyNumberFormat="1" applyFont="1" applyBorder="1" applyAlignment="1">
      <alignment vertical="center"/>
    </xf>
    <xf numFmtId="0" fontId="5" fillId="0" borderId="50" xfId="0" applyFont="1" applyFill="1" applyBorder="1" applyAlignment="1">
      <alignment horizontal="center" vertical="center"/>
    </xf>
    <xf numFmtId="3" fontId="5" fillId="0" borderId="51" xfId="0" applyNumberFormat="1" applyFont="1" applyBorder="1" applyAlignment="1">
      <alignment vertical="center"/>
    </xf>
    <xf numFmtId="166" fontId="5" fillId="0" borderId="30" xfId="0" applyNumberFormat="1" applyFont="1" applyBorder="1" applyAlignment="1">
      <alignment vertical="center"/>
    </xf>
    <xf numFmtId="0" fontId="5" fillId="0" borderId="86" xfId="72" applyFont="1" applyFill="1" applyBorder="1" applyAlignment="1">
      <alignment vertical="center" wrapText="1"/>
      <protection/>
    </xf>
    <xf numFmtId="3" fontId="5" fillId="0" borderId="33" xfId="72" applyNumberFormat="1" applyFont="1" applyFill="1" applyBorder="1" applyAlignment="1">
      <alignment horizontal="right" vertical="center"/>
      <protection/>
    </xf>
    <xf numFmtId="0" fontId="5" fillId="0" borderId="33" xfId="72" applyFont="1" applyFill="1" applyBorder="1" applyAlignment="1">
      <alignment wrapText="1"/>
      <protection/>
    </xf>
    <xf numFmtId="0" fontId="6" fillId="0" borderId="34" xfId="72" applyFont="1" applyFill="1" applyBorder="1" applyAlignment="1">
      <alignment horizontal="center" vertical="center"/>
      <protection/>
    </xf>
    <xf numFmtId="0" fontId="11" fillId="0" borderId="33" xfId="72" applyFont="1" applyFill="1" applyBorder="1" applyAlignment="1">
      <alignment vertical="center" wrapText="1"/>
      <protection/>
    </xf>
    <xf numFmtId="0" fontId="6" fillId="0" borderId="103" xfId="72" applyFont="1" applyFill="1" applyBorder="1" applyAlignment="1">
      <alignment horizontal="center" vertical="center" wrapText="1"/>
      <protection/>
    </xf>
    <xf numFmtId="0" fontId="11" fillId="0" borderId="104" xfId="72" applyFont="1" applyFill="1" applyBorder="1" applyAlignment="1">
      <alignment vertical="center" wrapText="1"/>
      <protection/>
    </xf>
    <xf numFmtId="0" fontId="5" fillId="0" borderId="105" xfId="72" applyFont="1" applyFill="1" applyBorder="1" applyAlignment="1">
      <alignment horizontal="center" vertical="center"/>
      <protection/>
    </xf>
    <xf numFmtId="3" fontId="11" fillId="0" borderId="106" xfId="0" applyNumberFormat="1" applyFont="1" applyBorder="1" applyAlignment="1">
      <alignment vertical="center"/>
    </xf>
    <xf numFmtId="0" fontId="11" fillId="0" borderId="107" xfId="0" applyFont="1" applyBorder="1" applyAlignment="1">
      <alignment vertical="center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vertical="center"/>
    </xf>
    <xf numFmtId="0" fontId="11" fillId="0" borderId="110" xfId="0" applyFont="1" applyBorder="1" applyAlignment="1">
      <alignment horizontal="right" vertical="center"/>
    </xf>
    <xf numFmtId="0" fontId="11" fillId="0" borderId="111" xfId="0" applyFont="1" applyFill="1" applyBorder="1" applyAlignment="1">
      <alignment horizontal="left" vertical="center"/>
    </xf>
    <xf numFmtId="3" fontId="11" fillId="0" borderId="112" xfId="0" applyNumberFormat="1" applyFont="1" applyBorder="1" applyAlignment="1">
      <alignment vertical="center"/>
    </xf>
    <xf numFmtId="0" fontId="11" fillId="0" borderId="47" xfId="0" applyFont="1" applyBorder="1" applyAlignment="1">
      <alignment horizontal="right" vertical="center"/>
    </xf>
    <xf numFmtId="3" fontId="11" fillId="0" borderId="113" xfId="0" applyNumberFormat="1" applyFont="1" applyBorder="1" applyAlignment="1">
      <alignment vertical="center"/>
    </xf>
    <xf numFmtId="3" fontId="8" fillId="0" borderId="87" xfId="56" applyNumberFormat="1" applyFont="1" applyFill="1" applyBorder="1" applyAlignment="1">
      <alignment vertical="center" wrapText="1"/>
      <protection/>
    </xf>
    <xf numFmtId="3" fontId="8" fillId="0" borderId="87" xfId="56" applyNumberFormat="1" applyFont="1" applyFill="1" applyBorder="1" applyAlignment="1">
      <alignment horizontal="right" vertical="center"/>
      <protection/>
    </xf>
    <xf numFmtId="3" fontId="9" fillId="0" borderId="87" xfId="56" applyNumberFormat="1" applyFont="1" applyFill="1" applyBorder="1" applyAlignment="1">
      <alignment horizontal="right" vertical="center"/>
      <protection/>
    </xf>
    <xf numFmtId="3" fontId="5" fillId="0" borderId="0" xfId="64" applyNumberFormat="1" applyFont="1" applyFill="1" applyAlignment="1">
      <alignment horizontal="right"/>
      <protection/>
    </xf>
    <xf numFmtId="0" fontId="5" fillId="0" borderId="0" xfId="64" applyFont="1" applyFill="1">
      <alignment/>
      <protection/>
    </xf>
    <xf numFmtId="0" fontId="5" fillId="0" borderId="0" xfId="64" applyFont="1" applyFill="1" applyAlignment="1">
      <alignment vertical="center"/>
      <protection/>
    </xf>
    <xf numFmtId="0" fontId="11" fillId="0" borderId="0" xfId="64" applyFont="1" applyFill="1" applyAlignment="1">
      <alignment horizontal="center"/>
      <protection/>
    </xf>
    <xf numFmtId="0" fontId="11" fillId="0" borderId="0" xfId="64" applyFont="1" applyFill="1" applyAlignment="1">
      <alignment horizontal="center" vertical="top"/>
      <protection/>
    </xf>
    <xf numFmtId="3" fontId="5" fillId="0" borderId="0" xfId="64" applyNumberFormat="1" applyFont="1" applyFill="1" applyAlignment="1">
      <alignment horizontal="center"/>
      <protection/>
    </xf>
    <xf numFmtId="0" fontId="5" fillId="0" borderId="0" xfId="64" applyFont="1" applyFill="1" applyAlignment="1">
      <alignment horizont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3" fontId="5" fillId="0" borderId="0" xfId="64" applyNumberFormat="1" applyFont="1" applyFill="1" applyBorder="1" applyAlignment="1">
      <alignment horizontal="right"/>
      <protection/>
    </xf>
    <xf numFmtId="0" fontId="11" fillId="0" borderId="0" xfId="64" applyFont="1" applyFill="1" applyBorder="1" applyAlignment="1">
      <alignment horizontal="center" vertical="top"/>
      <protection/>
    </xf>
    <xf numFmtId="3" fontId="5" fillId="0" borderId="0" xfId="64" applyNumberFormat="1" applyFont="1" applyFill="1" applyAlignment="1">
      <alignment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0" fontId="11" fillId="0" borderId="30" xfId="64" applyFont="1" applyFill="1" applyBorder="1" applyAlignment="1">
      <alignment vertical="center"/>
      <protection/>
    </xf>
    <xf numFmtId="0" fontId="11" fillId="0" borderId="30" xfId="64" applyFont="1" applyFill="1" applyBorder="1" applyAlignment="1">
      <alignment horizontal="center" vertical="center"/>
      <protection/>
    </xf>
    <xf numFmtId="0" fontId="11" fillId="0" borderId="0" xfId="64" applyFont="1" applyFill="1" applyBorder="1" applyAlignment="1">
      <alignment/>
      <protection/>
    </xf>
    <xf numFmtId="0" fontId="11" fillId="0" borderId="0" xfId="64" applyFont="1" applyFill="1" applyBorder="1" applyAlignment="1">
      <alignment horizontal="center"/>
      <protection/>
    </xf>
    <xf numFmtId="0" fontId="5" fillId="0" borderId="0" xfId="64" applyFont="1" applyFill="1" applyAlignment="1">
      <alignment/>
      <protection/>
    </xf>
    <xf numFmtId="3" fontId="5" fillId="0" borderId="0" xfId="64" applyNumberFormat="1" applyFont="1" applyFill="1" applyAlignment="1">
      <alignment/>
      <protection/>
    </xf>
    <xf numFmtId="0" fontId="11" fillId="0" borderId="0" xfId="64" applyFont="1" applyFill="1" applyBorder="1">
      <alignment/>
      <protection/>
    </xf>
    <xf numFmtId="0" fontId="11" fillId="0" borderId="0" xfId="64" applyFont="1" applyFill="1">
      <alignment/>
      <protection/>
    </xf>
    <xf numFmtId="0" fontId="11" fillId="0" borderId="30" xfId="64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vertical="top" wrapText="1"/>
      <protection/>
    </xf>
    <xf numFmtId="0" fontId="5" fillId="0" borderId="0" xfId="72" applyFont="1" applyFill="1" applyBorder="1" applyAlignment="1">
      <alignment vertical="top" wrapText="1"/>
      <protection/>
    </xf>
    <xf numFmtId="0" fontId="5" fillId="0" borderId="0" xfId="72" applyFont="1" applyFill="1" applyBorder="1" applyAlignment="1">
      <alignment vertical="top"/>
      <protection/>
    </xf>
    <xf numFmtId="0" fontId="5" fillId="0" borderId="0" xfId="64" applyFont="1" applyFill="1" applyBorder="1">
      <alignment/>
      <protection/>
    </xf>
    <xf numFmtId="0" fontId="51" fillId="0" borderId="0" xfId="64" applyFont="1" applyFill="1" applyBorder="1" applyAlignment="1">
      <alignment wrapText="1"/>
      <protection/>
    </xf>
    <xf numFmtId="0" fontId="5" fillId="0" borderId="0" xfId="72" applyNumberFormat="1" applyFont="1" applyFill="1" applyBorder="1" applyAlignment="1">
      <alignment vertical="top" wrapText="1"/>
      <protection/>
    </xf>
    <xf numFmtId="0" fontId="5" fillId="0" borderId="0" xfId="60" applyFont="1" applyFill="1" applyBorder="1" applyAlignment="1">
      <alignment vertical="center" wrapText="1"/>
      <protection/>
    </xf>
    <xf numFmtId="0" fontId="11" fillId="0" borderId="0" xfId="72" applyNumberFormat="1" applyFont="1" applyFill="1" applyBorder="1" applyAlignment="1">
      <alignment wrapText="1"/>
      <protection/>
    </xf>
    <xf numFmtId="3" fontId="11" fillId="0" borderId="114" xfId="64" applyNumberFormat="1" applyFont="1" applyFill="1" applyBorder="1" applyAlignment="1">
      <alignment horizontal="center" vertical="center" wrapText="1"/>
      <protection/>
    </xf>
    <xf numFmtId="0" fontId="11" fillId="0" borderId="14" xfId="64" applyFont="1" applyFill="1" applyBorder="1" applyAlignment="1">
      <alignment vertical="center"/>
      <protection/>
    </xf>
    <xf numFmtId="3" fontId="5" fillId="0" borderId="12" xfId="64" applyNumberFormat="1" applyFont="1" applyFill="1" applyBorder="1" applyAlignment="1">
      <alignment horizontal="right"/>
      <protection/>
    </xf>
    <xf numFmtId="3" fontId="5" fillId="0" borderId="12" xfId="57" applyNumberFormat="1" applyFont="1" applyFill="1" applyBorder="1" applyAlignment="1">
      <alignment horizontal="right"/>
      <protection/>
    </xf>
    <xf numFmtId="3" fontId="5" fillId="0" borderId="12" xfId="64" applyNumberFormat="1" applyFont="1" applyFill="1" applyBorder="1" applyAlignment="1">
      <alignment horizontal="right" vertical="center"/>
      <protection/>
    </xf>
    <xf numFmtId="0" fontId="11" fillId="0" borderId="53" xfId="64" applyFont="1" applyFill="1" applyBorder="1" applyAlignment="1">
      <alignment vertical="center"/>
      <protection/>
    </xf>
    <xf numFmtId="3" fontId="11" fillId="0" borderId="61" xfId="64" applyNumberFormat="1" applyFont="1" applyFill="1" applyBorder="1" applyAlignment="1">
      <alignment horizontal="right" vertical="center"/>
      <protection/>
    </xf>
    <xf numFmtId="0" fontId="11" fillId="0" borderId="14" xfId="64" applyFont="1" applyFill="1" applyBorder="1" applyAlignment="1">
      <alignment/>
      <protection/>
    </xf>
    <xf numFmtId="0" fontId="11" fillId="0" borderId="14" xfId="64" applyFont="1" applyFill="1" applyBorder="1">
      <alignment/>
      <protection/>
    </xf>
    <xf numFmtId="3" fontId="5" fillId="0" borderId="12" xfId="64" applyNumberFormat="1" applyFont="1" applyFill="1" applyBorder="1">
      <alignment/>
      <protection/>
    </xf>
    <xf numFmtId="0" fontId="7" fillId="0" borderId="12" xfId="60" applyFont="1" applyFill="1" applyBorder="1" applyAlignment="1">
      <alignment horizontal="left" vertical="top" wrapText="1" indent="1"/>
      <protection/>
    </xf>
    <xf numFmtId="0" fontId="7" fillId="0" borderId="12" xfId="60" applyFont="1" applyFill="1" applyBorder="1" applyAlignment="1">
      <alignment horizontal="left" wrapText="1" indent="1"/>
      <protection/>
    </xf>
    <xf numFmtId="0" fontId="8" fillId="0" borderId="12" xfId="72" applyFont="1" applyFill="1" applyBorder="1" applyAlignment="1">
      <alignment vertical="top" wrapText="1"/>
      <protection/>
    </xf>
    <xf numFmtId="0" fontId="8" fillId="0" borderId="12" xfId="72" applyFont="1" applyFill="1" applyBorder="1" applyAlignment="1">
      <alignment vertical="top"/>
      <protection/>
    </xf>
    <xf numFmtId="0" fontId="5" fillId="0" borderId="12" xfId="64" applyFont="1" applyFill="1" applyBorder="1" applyAlignment="1">
      <alignment vertical="center"/>
      <protection/>
    </xf>
    <xf numFmtId="3" fontId="5" fillId="0" borderId="12" xfId="64" applyNumberFormat="1" applyFont="1" applyFill="1" applyBorder="1" applyAlignment="1">
      <alignment/>
      <protection/>
    </xf>
    <xf numFmtId="0" fontId="11" fillId="0" borderId="19" xfId="64" applyFont="1" applyFill="1" applyBorder="1" applyAlignment="1">
      <alignment horizontal="center" vertical="center"/>
      <protection/>
    </xf>
    <xf numFmtId="0" fontId="11" fillId="0" borderId="11" xfId="64" applyFont="1" applyFill="1" applyBorder="1" applyAlignment="1">
      <alignment horizontal="center" vertical="center"/>
      <protection/>
    </xf>
    <xf numFmtId="3" fontId="11" fillId="0" borderId="60" xfId="64" applyNumberFormat="1" applyFont="1" applyFill="1" applyBorder="1" applyAlignment="1">
      <alignment horizontal="right" vertical="center"/>
      <protection/>
    </xf>
    <xf numFmtId="165" fontId="5" fillId="0" borderId="16" xfId="79" applyNumberFormat="1" applyFont="1" applyBorder="1" applyAlignment="1">
      <alignment horizontal="center"/>
    </xf>
    <xf numFmtId="165" fontId="5" fillId="0" borderId="65" xfId="79" applyNumberFormat="1" applyFont="1" applyBorder="1" applyAlignment="1">
      <alignment horizontal="center"/>
    </xf>
    <xf numFmtId="0" fontId="5" fillId="0" borderId="0" xfId="69" applyFont="1" applyAlignment="1">
      <alignment horizontal="right" vertical="center"/>
      <protection/>
    </xf>
    <xf numFmtId="0" fontId="5" fillId="0" borderId="0" xfId="69" applyFont="1" applyAlignment="1">
      <alignment vertical="center"/>
      <protection/>
    </xf>
    <xf numFmtId="0" fontId="5" fillId="0" borderId="0" xfId="69" applyFont="1" applyAlignment="1">
      <alignment horizontal="center" vertical="center"/>
      <protection/>
    </xf>
    <xf numFmtId="14" fontId="5" fillId="0" borderId="0" xfId="69" applyNumberFormat="1" applyFont="1" applyAlignment="1">
      <alignment horizontal="center" vertical="center"/>
      <protection/>
    </xf>
    <xf numFmtId="3" fontId="5" fillId="0" borderId="0" xfId="69" applyNumberFormat="1" applyFont="1" applyFill="1" applyAlignment="1">
      <alignment vertical="center"/>
      <protection/>
    </xf>
    <xf numFmtId="3" fontId="5" fillId="0" borderId="0" xfId="69" applyNumberFormat="1" applyFont="1" applyAlignment="1">
      <alignment vertical="center"/>
      <protection/>
    </xf>
    <xf numFmtId="0" fontId="5" fillId="0" borderId="0" xfId="69" applyFont="1" applyFill="1" applyAlignment="1">
      <alignment vertical="center"/>
      <protection/>
    </xf>
    <xf numFmtId="0" fontId="5" fillId="0" borderId="0" xfId="69" applyFont="1" applyFill="1" applyAlignment="1">
      <alignment horizontal="center" vertical="center"/>
      <protection/>
    </xf>
    <xf numFmtId="14" fontId="5" fillId="0" borderId="0" xfId="69" applyNumberFormat="1" applyFont="1" applyFill="1" applyAlignment="1">
      <alignment horizontal="center" vertical="center"/>
      <protection/>
    </xf>
    <xf numFmtId="0" fontId="11" fillId="0" borderId="30" xfId="69" applyFont="1" applyBorder="1" applyAlignment="1">
      <alignment horizontal="right" vertical="center"/>
      <protection/>
    </xf>
    <xf numFmtId="0" fontId="11" fillId="0" borderId="30" xfId="69" applyFont="1" applyBorder="1" applyAlignment="1">
      <alignment vertical="center"/>
      <protection/>
    </xf>
    <xf numFmtId="0" fontId="6" fillId="0" borderId="20" xfId="69" applyFont="1" applyBorder="1" applyAlignment="1">
      <alignment horizontal="right" vertical="center"/>
      <protection/>
    </xf>
    <xf numFmtId="0" fontId="5" fillId="0" borderId="36" xfId="67" applyFont="1" applyBorder="1" applyAlignment="1">
      <alignment horizontal="right" vertical="center"/>
      <protection/>
    </xf>
    <xf numFmtId="0" fontId="5" fillId="0" borderId="39" xfId="67" applyFont="1" applyBorder="1" applyAlignment="1">
      <alignment horizontal="center" vertical="center"/>
      <protection/>
    </xf>
    <xf numFmtId="0" fontId="5" fillId="0" borderId="36" xfId="67" applyFont="1" applyBorder="1" applyAlignment="1">
      <alignment horizontal="center" vertical="center"/>
      <protection/>
    </xf>
    <xf numFmtId="3" fontId="5" fillId="0" borderId="36" xfId="67" applyNumberFormat="1" applyFont="1" applyFill="1" applyBorder="1" applyAlignment="1">
      <alignment horizontal="center" vertical="center"/>
      <protection/>
    </xf>
    <xf numFmtId="3" fontId="5" fillId="0" borderId="40" xfId="67" applyNumberFormat="1" applyFont="1" applyBorder="1" applyAlignment="1">
      <alignment horizontal="center" vertical="center"/>
      <protection/>
    </xf>
    <xf numFmtId="3" fontId="5" fillId="0" borderId="36" xfId="67" applyNumberFormat="1" applyFont="1" applyBorder="1" applyAlignment="1">
      <alignment horizontal="center" vertical="center"/>
      <protection/>
    </xf>
    <xf numFmtId="0" fontId="5" fillId="0" borderId="41" xfId="67" applyFont="1" applyBorder="1" applyAlignment="1">
      <alignment horizontal="center" vertical="center" wrapText="1"/>
      <protection/>
    </xf>
    <xf numFmtId="0" fontId="5" fillId="0" borderId="0" xfId="67" applyFont="1" applyBorder="1" applyAlignment="1">
      <alignment horizontal="center" vertical="center" wrapText="1"/>
      <protection/>
    </xf>
    <xf numFmtId="3" fontId="5" fillId="0" borderId="16" xfId="67" applyNumberFormat="1" applyFont="1" applyFill="1" applyBorder="1" applyAlignment="1">
      <alignment horizontal="center" vertical="center" wrapText="1"/>
      <protection/>
    </xf>
    <xf numFmtId="3" fontId="5" fillId="0" borderId="16" xfId="67" applyNumberFormat="1" applyFont="1" applyBorder="1" applyAlignment="1">
      <alignment horizontal="center" vertical="center" wrapText="1"/>
      <protection/>
    </xf>
    <xf numFmtId="0" fontId="5" fillId="0" borderId="0" xfId="67" applyFont="1" applyAlignment="1">
      <alignment horizontal="center" vertical="center" wrapText="1"/>
      <protection/>
    </xf>
    <xf numFmtId="0" fontId="5" fillId="0" borderId="41" xfId="67" applyFont="1" applyBorder="1" applyAlignment="1">
      <alignment horizontal="right" vertical="center"/>
      <protection/>
    </xf>
    <xf numFmtId="0" fontId="5" fillId="0" borderId="0" xfId="67" applyFont="1" applyBorder="1" applyAlignment="1">
      <alignment horizontal="center" vertical="center"/>
      <protection/>
    </xf>
    <xf numFmtId="0" fontId="5" fillId="0" borderId="41" xfId="67" applyFont="1" applyBorder="1" applyAlignment="1">
      <alignment horizontal="center" vertical="center"/>
      <protection/>
    </xf>
    <xf numFmtId="49" fontId="5" fillId="0" borderId="16" xfId="67" applyNumberFormat="1" applyFont="1" applyFill="1" applyBorder="1" applyAlignment="1">
      <alignment horizontal="center" vertical="center"/>
      <protection/>
    </xf>
    <xf numFmtId="3" fontId="5" fillId="0" borderId="16" xfId="67" applyNumberFormat="1" applyFont="1" applyFill="1" applyBorder="1" applyAlignment="1">
      <alignment horizontal="center" vertical="center"/>
      <protection/>
    </xf>
    <xf numFmtId="3" fontId="5" fillId="0" borderId="16" xfId="67" applyNumberFormat="1" applyFont="1" applyBorder="1" applyAlignment="1">
      <alignment horizontal="center" vertical="center"/>
      <protection/>
    </xf>
    <xf numFmtId="0" fontId="5" fillId="0" borderId="47" xfId="67" applyFont="1" applyBorder="1" applyAlignment="1">
      <alignment horizontal="right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47" xfId="67" applyFont="1" applyBorder="1" applyAlignment="1">
      <alignment horizontal="center" vertical="center"/>
      <protection/>
    </xf>
    <xf numFmtId="3" fontId="5" fillId="0" borderId="47" xfId="67" applyNumberFormat="1" applyFont="1" applyFill="1" applyBorder="1" applyAlignment="1">
      <alignment horizontal="center" vertical="center"/>
      <protection/>
    </xf>
    <xf numFmtId="3" fontId="5" fillId="0" borderId="65" xfId="67" applyNumberFormat="1" applyFont="1" applyFill="1" applyBorder="1" applyAlignment="1">
      <alignment horizontal="center" vertical="center"/>
      <protection/>
    </xf>
    <xf numFmtId="3" fontId="5" fillId="0" borderId="47" xfId="67" applyNumberFormat="1" applyFont="1" applyBorder="1" applyAlignment="1">
      <alignment horizontal="center" vertical="center"/>
      <protection/>
    </xf>
    <xf numFmtId="3" fontId="5" fillId="0" borderId="65" xfId="67" applyNumberFormat="1" applyFont="1" applyBorder="1" applyAlignment="1">
      <alignment horizontal="center" vertical="center"/>
      <protection/>
    </xf>
    <xf numFmtId="0" fontId="11" fillId="0" borderId="115" xfId="64" applyFont="1" applyFill="1" applyBorder="1" applyAlignment="1">
      <alignment vertical="center"/>
      <protection/>
    </xf>
    <xf numFmtId="0" fontId="11" fillId="0" borderId="116" xfId="64" applyFont="1" applyFill="1" applyBorder="1" applyAlignment="1">
      <alignment horizontal="center" vertical="center"/>
      <protection/>
    </xf>
    <xf numFmtId="0" fontId="5" fillId="0" borderId="116" xfId="72" applyFont="1" applyFill="1" applyBorder="1" applyAlignment="1">
      <alignment wrapText="1"/>
      <protection/>
    </xf>
    <xf numFmtId="3" fontId="5" fillId="0" borderId="117" xfId="64" applyNumberFormat="1" applyFont="1" applyFill="1" applyBorder="1" applyAlignment="1">
      <alignment horizontal="right"/>
      <protection/>
    </xf>
    <xf numFmtId="0" fontId="11" fillId="0" borderId="116" xfId="64" applyFont="1" applyFill="1" applyBorder="1" applyAlignment="1">
      <alignment horizontal="center" vertical="top"/>
      <protection/>
    </xf>
    <xf numFmtId="0" fontId="5" fillId="0" borderId="116" xfId="60" applyFont="1" applyFill="1" applyBorder="1" applyAlignment="1">
      <alignment wrapText="1"/>
      <protection/>
    </xf>
    <xf numFmtId="0" fontId="11" fillId="0" borderId="118" xfId="64" applyFont="1" applyFill="1" applyBorder="1" applyAlignment="1">
      <alignment vertical="center"/>
      <protection/>
    </xf>
    <xf numFmtId="0" fontId="11" fillId="0" borderId="119" xfId="64" applyFont="1" applyFill="1" applyBorder="1" applyAlignment="1">
      <alignment horizontal="center" vertical="top"/>
      <protection/>
    </xf>
    <xf numFmtId="0" fontId="5" fillId="0" borderId="119" xfId="72" applyFont="1" applyFill="1" applyBorder="1" applyAlignment="1">
      <alignment wrapText="1"/>
      <protection/>
    </xf>
    <xf numFmtId="3" fontId="5" fillId="0" borderId="120" xfId="57" applyNumberFormat="1" applyFont="1" applyFill="1" applyBorder="1" applyAlignment="1">
      <alignment horizontal="right"/>
      <protection/>
    </xf>
    <xf numFmtId="0" fontId="11" fillId="0" borderId="121" xfId="64" applyFont="1" applyFill="1" applyBorder="1" applyAlignment="1">
      <alignment vertical="center"/>
      <protection/>
    </xf>
    <xf numFmtId="0" fontId="11" fillId="0" borderId="122" xfId="64" applyFont="1" applyFill="1" applyBorder="1" applyAlignment="1">
      <alignment horizontal="center" vertical="center"/>
      <protection/>
    </xf>
    <xf numFmtId="0" fontId="5" fillId="0" borderId="122" xfId="72" applyFont="1" applyFill="1" applyBorder="1" applyAlignment="1">
      <alignment wrapText="1"/>
      <protection/>
    </xf>
    <xf numFmtId="3" fontId="5" fillId="0" borderId="123" xfId="57" applyNumberFormat="1" applyFont="1" applyFill="1" applyBorder="1" applyAlignment="1">
      <alignment horizontal="right"/>
      <protection/>
    </xf>
    <xf numFmtId="0" fontId="5" fillId="0" borderId="119" xfId="60" applyFont="1" applyFill="1" applyBorder="1" applyAlignment="1">
      <alignment wrapText="1"/>
      <protection/>
    </xf>
    <xf numFmtId="3" fontId="5" fillId="0" borderId="120" xfId="64" applyNumberFormat="1" applyFont="1" applyFill="1" applyBorder="1" applyAlignment="1">
      <alignment horizontal="right"/>
      <protection/>
    </xf>
    <xf numFmtId="0" fontId="11" fillId="0" borderId="122" xfId="64" applyFont="1" applyFill="1" applyBorder="1" applyAlignment="1">
      <alignment horizontal="center" vertical="top"/>
      <protection/>
    </xf>
    <xf numFmtId="0" fontId="5" fillId="0" borderId="122" xfId="60" applyFont="1" applyFill="1" applyBorder="1" applyAlignment="1">
      <alignment wrapText="1"/>
      <protection/>
    </xf>
    <xf numFmtId="3" fontId="5" fillId="0" borderId="123" xfId="64" applyNumberFormat="1" applyFont="1" applyFill="1" applyBorder="1" applyAlignment="1">
      <alignment horizontal="right"/>
      <protection/>
    </xf>
    <xf numFmtId="0" fontId="11" fillId="0" borderId="115" xfId="64" applyFont="1" applyFill="1" applyBorder="1">
      <alignment/>
      <protection/>
    </xf>
    <xf numFmtId="3" fontId="5" fillId="0" borderId="117" xfId="64" applyNumberFormat="1" applyFont="1" applyFill="1" applyBorder="1">
      <alignment/>
      <protection/>
    </xf>
    <xf numFmtId="0" fontId="5" fillId="0" borderId="116" xfId="65" applyFont="1" applyFill="1" applyBorder="1" applyAlignment="1">
      <alignment vertical="center" wrapText="1"/>
      <protection/>
    </xf>
    <xf numFmtId="0" fontId="11" fillId="0" borderId="118" xfId="64" applyFont="1" applyFill="1" applyBorder="1">
      <alignment/>
      <protection/>
    </xf>
    <xf numFmtId="0" fontId="5" fillId="0" borderId="119" xfId="60" applyFont="1" applyFill="1" applyBorder="1" applyAlignment="1">
      <alignment vertical="top" wrapText="1"/>
      <protection/>
    </xf>
    <xf numFmtId="3" fontId="5" fillId="0" borderId="120" xfId="64" applyNumberFormat="1" applyFont="1" applyFill="1" applyBorder="1">
      <alignment/>
      <protection/>
    </xf>
    <xf numFmtId="0" fontId="11" fillId="0" borderId="121" xfId="64" applyFont="1" applyFill="1" applyBorder="1">
      <alignment/>
      <protection/>
    </xf>
    <xf numFmtId="3" fontId="5" fillId="0" borderId="123" xfId="64" applyNumberFormat="1" applyFont="1" applyFill="1" applyBorder="1">
      <alignment/>
      <protection/>
    </xf>
    <xf numFmtId="0" fontId="5" fillId="0" borderId="122" xfId="60" applyFont="1" applyFill="1" applyBorder="1" applyAlignment="1">
      <alignment horizontal="left" vertical="top" wrapText="1" indent="1"/>
      <protection/>
    </xf>
    <xf numFmtId="0" fontId="7" fillId="0" borderId="123" xfId="60" applyFont="1" applyFill="1" applyBorder="1" applyAlignment="1">
      <alignment horizontal="left" vertical="top" wrapText="1" indent="1"/>
      <protection/>
    </xf>
    <xf numFmtId="3" fontId="5" fillId="0" borderId="122" xfId="56" applyNumberFormat="1" applyFont="1" applyFill="1" applyBorder="1" applyAlignment="1">
      <alignment wrapText="1"/>
      <protection/>
    </xf>
    <xf numFmtId="3" fontId="8" fillId="0" borderId="33" xfId="72" applyNumberFormat="1" applyFont="1" applyFill="1" applyBorder="1" applyAlignment="1">
      <alignment horizontal="right"/>
      <protection/>
    </xf>
    <xf numFmtId="0" fontId="9" fillId="0" borderId="33" xfId="72" applyFont="1" applyFill="1" applyBorder="1" applyAlignment="1">
      <alignment horizontal="left" wrapText="1"/>
      <protection/>
    </xf>
    <xf numFmtId="3" fontId="9" fillId="0" borderId="33" xfId="72" applyNumberFormat="1" applyFont="1" applyFill="1" applyBorder="1" applyAlignment="1">
      <alignment horizontal="right" wrapText="1"/>
      <protection/>
    </xf>
    <xf numFmtId="3" fontId="8" fillId="0" borderId="33" xfId="72" applyNumberFormat="1" applyFont="1" applyFill="1" applyBorder="1" applyAlignment="1">
      <alignment horizontal="right" wrapText="1"/>
      <protection/>
    </xf>
    <xf numFmtId="3" fontId="7" fillId="0" borderId="33" xfId="60" applyNumberFormat="1" applyFont="1" applyFill="1" applyBorder="1" applyAlignment="1">
      <alignment horizontal="right"/>
      <protection/>
    </xf>
    <xf numFmtId="3" fontId="7" fillId="0" borderId="33" xfId="72" applyNumberFormat="1" applyFont="1" applyFill="1" applyBorder="1" applyAlignment="1">
      <alignment horizontal="right"/>
      <protection/>
    </xf>
    <xf numFmtId="3" fontId="6" fillId="0" borderId="33" xfId="62" applyNumberFormat="1" applyFont="1" applyBorder="1" applyAlignment="1">
      <alignment horizontal="right"/>
      <protection/>
    </xf>
    <xf numFmtId="3" fontId="9" fillId="0" borderId="33" xfId="72" applyNumberFormat="1" applyFont="1" applyBorder="1" applyAlignment="1">
      <alignment horizontal="right"/>
      <protection/>
    </xf>
    <xf numFmtId="3" fontId="8" fillId="0" borderId="33" xfId="72" applyNumberFormat="1" applyFont="1" applyBorder="1" applyAlignment="1">
      <alignment horizontal="right"/>
      <protection/>
    </xf>
    <xf numFmtId="3" fontId="9" fillId="0" borderId="33" xfId="72" applyNumberFormat="1" applyFont="1" applyFill="1" applyBorder="1" applyAlignment="1">
      <alignment horizontal="right"/>
      <protection/>
    </xf>
    <xf numFmtId="3" fontId="8" fillId="0" borderId="33" xfId="72" applyNumberFormat="1" applyFont="1" applyBorder="1" applyAlignment="1">
      <alignment horizontal="right" vertical="center"/>
      <protection/>
    </xf>
    <xf numFmtId="3" fontId="8" fillId="0" borderId="33" xfId="60" applyNumberFormat="1" applyFont="1" applyBorder="1" applyAlignment="1">
      <alignment horizontal="right"/>
      <protection/>
    </xf>
    <xf numFmtId="3" fontId="8" fillId="0" borderId="33" xfId="60" applyNumberFormat="1" applyFont="1" applyBorder="1" applyAlignment="1">
      <alignment horizontal="right" vertical="center"/>
      <protection/>
    </xf>
    <xf numFmtId="3" fontId="8" fillId="0" borderId="33" xfId="72" applyNumberFormat="1" applyFont="1" applyFill="1" applyBorder="1" applyAlignment="1">
      <alignment horizontal="right" vertical="center"/>
      <protection/>
    </xf>
    <xf numFmtId="3" fontId="9" fillId="0" borderId="33" xfId="72" applyNumberFormat="1" applyFont="1" applyFill="1" applyBorder="1" applyAlignment="1">
      <alignment horizontal="right" vertical="center"/>
      <protection/>
    </xf>
    <xf numFmtId="3" fontId="8" fillId="0" borderId="33" xfId="72" applyNumberFormat="1" applyFont="1" applyBorder="1" applyAlignment="1">
      <alignment horizontal="right" vertical="top"/>
      <protection/>
    </xf>
    <xf numFmtId="3" fontId="8" fillId="0" borderId="86" xfId="72" applyNumberFormat="1" applyFont="1" applyFill="1" applyBorder="1" applyAlignment="1">
      <alignment horizontal="right"/>
      <protection/>
    </xf>
    <xf numFmtId="3" fontId="9" fillId="0" borderId="85" xfId="72" applyNumberFormat="1" applyFont="1" applyBorder="1" applyAlignment="1">
      <alignment horizontal="right"/>
      <protection/>
    </xf>
    <xf numFmtId="3" fontId="8" fillId="0" borderId="85" xfId="72" applyNumberFormat="1" applyFont="1" applyBorder="1" applyAlignment="1">
      <alignment horizontal="right"/>
      <protection/>
    </xf>
    <xf numFmtId="3" fontId="8" fillId="0" borderId="85" xfId="72" applyNumberFormat="1" applyFont="1" applyFill="1" applyBorder="1" applyAlignment="1">
      <alignment horizontal="right"/>
      <protection/>
    </xf>
    <xf numFmtId="3" fontId="9" fillId="0" borderId="85" xfId="72" applyNumberFormat="1" applyFont="1" applyFill="1" applyBorder="1" applyAlignment="1">
      <alignment horizontal="right"/>
      <protection/>
    </xf>
    <xf numFmtId="3" fontId="8" fillId="0" borderId="86" xfId="72" applyNumberFormat="1" applyFont="1" applyBorder="1" applyAlignment="1">
      <alignment horizontal="right"/>
      <protection/>
    </xf>
    <xf numFmtId="3" fontId="9" fillId="0" borderId="86" xfId="72" applyNumberFormat="1" applyFont="1" applyFill="1" applyBorder="1" applyAlignment="1">
      <alignment horizontal="right"/>
      <protection/>
    </xf>
    <xf numFmtId="3" fontId="9" fillId="0" borderId="124" xfId="56" applyNumberFormat="1" applyFont="1" applyFill="1" applyBorder="1" applyAlignment="1">
      <alignment vertical="center" wrapText="1"/>
      <protection/>
    </xf>
    <xf numFmtId="3" fontId="9" fillId="0" borderId="125" xfId="72" applyNumberFormat="1" applyFont="1" applyBorder="1" applyAlignment="1">
      <alignment horizontal="right" vertical="center"/>
      <protection/>
    </xf>
    <xf numFmtId="3" fontId="8" fillId="0" borderId="125" xfId="72" applyNumberFormat="1" applyFont="1" applyBorder="1" applyAlignment="1">
      <alignment horizontal="right" vertical="center"/>
      <protection/>
    </xf>
    <xf numFmtId="3" fontId="9" fillId="0" borderId="126" xfId="72" applyNumberFormat="1" applyFont="1" applyBorder="1" applyAlignment="1">
      <alignment horizontal="right" vertical="center"/>
      <protection/>
    </xf>
    <xf numFmtId="3" fontId="8" fillId="0" borderId="85" xfId="72" applyNumberFormat="1" applyFont="1" applyFill="1" applyBorder="1" applyAlignment="1">
      <alignment horizontal="right" vertical="center"/>
      <protection/>
    </xf>
    <xf numFmtId="3" fontId="9" fillId="0" borderId="85" xfId="72" applyNumberFormat="1" applyFont="1" applyFill="1" applyBorder="1" applyAlignment="1">
      <alignment horizontal="right" vertical="center"/>
      <protection/>
    </xf>
    <xf numFmtId="3" fontId="8" fillId="0" borderId="85" xfId="72" applyNumberFormat="1" applyFont="1" applyBorder="1" applyAlignment="1">
      <alignment horizontal="right" vertical="center"/>
      <protection/>
    </xf>
    <xf numFmtId="0" fontId="9" fillId="0" borderId="124" xfId="60" applyFont="1" applyBorder="1" applyAlignment="1">
      <alignment vertical="center" wrapText="1"/>
      <protection/>
    </xf>
    <xf numFmtId="0" fontId="9" fillId="0" borderId="124" xfId="72" applyFont="1" applyBorder="1" applyAlignment="1">
      <alignment vertical="center" wrapText="1"/>
      <protection/>
    </xf>
    <xf numFmtId="3" fontId="8" fillId="0" borderId="95" xfId="72" applyNumberFormat="1" applyFont="1" applyFill="1" applyBorder="1" applyAlignment="1">
      <alignment horizontal="right"/>
      <protection/>
    </xf>
    <xf numFmtId="0" fontId="9" fillId="0" borderId="96" xfId="72" applyFont="1" applyFill="1" applyBorder="1" applyAlignment="1">
      <alignment horizontal="left" wrapText="1"/>
      <protection/>
    </xf>
    <xf numFmtId="3" fontId="8" fillId="0" borderId="97" xfId="72" applyNumberFormat="1" applyFont="1" applyFill="1" applyBorder="1" applyAlignment="1">
      <alignment horizontal="right"/>
      <protection/>
    </xf>
    <xf numFmtId="0" fontId="7" fillId="0" borderId="96" xfId="60" applyFont="1" applyFill="1" applyBorder="1" applyAlignment="1">
      <alignment wrapText="1"/>
      <protection/>
    </xf>
    <xf numFmtId="0" fontId="41" fillId="0" borderId="96" xfId="60" applyFont="1" applyFill="1" applyBorder="1" applyAlignment="1">
      <alignment wrapText="1"/>
      <protection/>
    </xf>
    <xf numFmtId="0" fontId="7" fillId="0" borderId="96" xfId="72" applyFont="1" applyFill="1" applyBorder="1" applyAlignment="1">
      <alignment wrapText="1"/>
      <protection/>
    </xf>
    <xf numFmtId="49" fontId="8" fillId="0" borderId="96" xfId="60" applyNumberFormat="1" applyFont="1" applyFill="1" applyBorder="1" applyAlignment="1">
      <alignment wrapText="1"/>
      <protection/>
    </xf>
    <xf numFmtId="3" fontId="8" fillId="0" borderId="96" xfId="56" applyNumberFormat="1" applyFont="1" applyFill="1" applyBorder="1" applyAlignment="1">
      <alignment wrapText="1"/>
      <protection/>
    </xf>
    <xf numFmtId="3" fontId="8" fillId="0" borderId="96" xfId="56" applyNumberFormat="1" applyFont="1" applyFill="1" applyBorder="1">
      <alignment/>
      <protection/>
    </xf>
    <xf numFmtId="0" fontId="8" fillId="0" borderId="96" xfId="0" applyFont="1" applyFill="1" applyBorder="1" applyAlignment="1">
      <alignment wrapText="1"/>
    </xf>
    <xf numFmtId="3" fontId="8" fillId="0" borderId="127" xfId="56" applyNumberFormat="1" applyFont="1" applyFill="1" applyBorder="1">
      <alignment/>
      <protection/>
    </xf>
    <xf numFmtId="3" fontId="8" fillId="0" borderId="98" xfId="72" applyNumberFormat="1" applyFont="1" applyFill="1" applyBorder="1" applyAlignment="1">
      <alignment horizontal="right"/>
      <protection/>
    </xf>
    <xf numFmtId="3" fontId="48" fillId="0" borderId="94" xfId="56" applyNumberFormat="1" applyFont="1" applyFill="1" applyBorder="1" applyAlignment="1">
      <alignment wrapText="1"/>
      <protection/>
    </xf>
    <xf numFmtId="0" fontId="7" fillId="0" borderId="96" xfId="60" applyFont="1" applyFill="1" applyBorder="1" applyAlignment="1">
      <alignment vertical="center" wrapText="1"/>
      <protection/>
    </xf>
    <xf numFmtId="0" fontId="8" fillId="0" borderId="96" xfId="60" applyFont="1" applyBorder="1" applyAlignment="1">
      <alignment wrapText="1"/>
      <protection/>
    </xf>
    <xf numFmtId="3" fontId="8" fillId="0" borderId="97" xfId="72" applyNumberFormat="1" applyFont="1" applyFill="1" applyBorder="1" applyAlignment="1">
      <alignment horizontal="right" vertical="center"/>
      <protection/>
    </xf>
    <xf numFmtId="0" fontId="50" fillId="0" borderId="96" xfId="0" applyFont="1" applyFill="1" applyBorder="1" applyAlignment="1">
      <alignment wrapText="1"/>
    </xf>
    <xf numFmtId="0" fontId="7" fillId="0" borderId="96" xfId="0" applyFont="1" applyFill="1" applyBorder="1" applyAlignment="1">
      <alignment/>
    </xf>
    <xf numFmtId="0" fontId="7" fillId="0" borderId="96" xfId="60" applyFont="1" applyFill="1" applyBorder="1" applyAlignment="1">
      <alignment vertical="top" wrapText="1"/>
      <protection/>
    </xf>
    <xf numFmtId="0" fontId="7" fillId="0" borderId="96" xfId="72" applyFont="1" applyFill="1" applyBorder="1" applyAlignment="1">
      <alignment horizontal="left" vertical="top" wrapText="1"/>
      <protection/>
    </xf>
    <xf numFmtId="0" fontId="8" fillId="0" borderId="96" xfId="72" applyFont="1" applyFill="1" applyBorder="1" applyAlignment="1">
      <alignment vertical="top" wrapText="1"/>
      <protection/>
    </xf>
    <xf numFmtId="0" fontId="8" fillId="0" borderId="96" xfId="72" applyFont="1" applyFill="1" applyBorder="1" applyAlignment="1">
      <alignment vertical="top"/>
      <protection/>
    </xf>
    <xf numFmtId="0" fontId="8" fillId="0" borderId="96" xfId="60" applyFont="1" applyFill="1" applyBorder="1" applyAlignment="1">
      <alignment wrapText="1"/>
      <protection/>
    </xf>
    <xf numFmtId="0" fontId="7" fillId="0" borderId="127" xfId="60" applyFont="1" applyFill="1" applyBorder="1" applyAlignment="1">
      <alignment wrapText="1"/>
      <protection/>
    </xf>
    <xf numFmtId="3" fontId="8" fillId="0" borderId="98" xfId="72" applyNumberFormat="1" applyFont="1" applyFill="1" applyBorder="1" applyAlignment="1">
      <alignment horizontal="right" vertical="center"/>
      <protection/>
    </xf>
    <xf numFmtId="0" fontId="11" fillId="0" borderId="128" xfId="72" applyFont="1" applyFill="1" applyBorder="1" applyAlignment="1">
      <alignment horizontal="left" vertical="center" wrapText="1"/>
      <protection/>
    </xf>
    <xf numFmtId="3" fontId="11" fillId="0" borderId="129" xfId="72" applyNumberFormat="1" applyFont="1" applyFill="1" applyBorder="1" applyAlignment="1">
      <alignment horizontal="center" vertical="center" wrapText="1"/>
      <protection/>
    </xf>
    <xf numFmtId="3" fontId="11" fillId="0" borderId="130" xfId="72" applyNumberFormat="1" applyFont="1" applyFill="1" applyBorder="1" applyAlignment="1">
      <alignment horizontal="center" vertical="center" wrapText="1"/>
      <protection/>
    </xf>
    <xf numFmtId="0" fontId="5" fillId="0" borderId="96" xfId="60" applyFont="1" applyFill="1" applyBorder="1" applyAlignment="1">
      <alignment wrapText="1"/>
      <protection/>
    </xf>
    <xf numFmtId="3" fontId="5" fillId="0" borderId="33" xfId="72" applyNumberFormat="1" applyFont="1" applyFill="1" applyBorder="1" applyAlignment="1">
      <alignment horizontal="right"/>
      <protection/>
    </xf>
    <xf numFmtId="3" fontId="11" fillId="0" borderId="33" xfId="72" applyNumberFormat="1" applyFont="1" applyFill="1" applyBorder="1" applyAlignment="1">
      <alignment horizontal="right"/>
      <protection/>
    </xf>
    <xf numFmtId="3" fontId="11" fillId="0" borderId="97" xfId="72" applyNumberFormat="1" applyFont="1" applyFill="1" applyBorder="1" applyAlignment="1">
      <alignment horizontal="right"/>
      <protection/>
    </xf>
    <xf numFmtId="3" fontId="5" fillId="0" borderId="97" xfId="72" applyNumberFormat="1" applyFont="1" applyFill="1" applyBorder="1" applyAlignment="1">
      <alignment horizontal="right"/>
      <protection/>
    </xf>
    <xf numFmtId="0" fontId="11" fillId="0" borderId="96" xfId="60" applyFont="1" applyFill="1" applyBorder="1" applyAlignment="1">
      <alignment wrapText="1"/>
      <protection/>
    </xf>
    <xf numFmtId="0" fontId="5" fillId="0" borderId="96" xfId="60" applyFont="1" applyFill="1" applyBorder="1" applyAlignment="1">
      <alignment horizontal="left" vertical="top" wrapText="1" indent="1"/>
      <protection/>
    </xf>
    <xf numFmtId="0" fontId="5" fillId="0" borderId="96" xfId="60" applyFont="1" applyFill="1" applyBorder="1" applyAlignment="1">
      <alignment horizontal="left" wrapText="1" indent="1"/>
      <protection/>
    </xf>
    <xf numFmtId="3" fontId="5" fillId="0" borderId="33" xfId="60" applyNumberFormat="1" applyFont="1" applyFill="1" applyBorder="1" applyAlignment="1">
      <alignment horizontal="right"/>
      <protection/>
    </xf>
    <xf numFmtId="3" fontId="11" fillId="0" borderId="33" xfId="60" applyNumberFormat="1" applyFont="1" applyFill="1" applyBorder="1" applyAlignment="1">
      <alignment horizontal="right"/>
      <protection/>
    </xf>
    <xf numFmtId="3" fontId="5" fillId="0" borderId="97" xfId="60" applyNumberFormat="1" applyFont="1" applyFill="1" applyBorder="1" applyAlignment="1">
      <alignment horizontal="right"/>
      <protection/>
    </xf>
    <xf numFmtId="3" fontId="5" fillId="0" borderId="33" xfId="59" applyNumberFormat="1" applyFont="1" applyFill="1" applyBorder="1" applyAlignment="1">
      <alignment horizontal="right"/>
      <protection/>
    </xf>
    <xf numFmtId="3" fontId="11" fillId="0" borderId="33" xfId="59" applyNumberFormat="1" applyFont="1" applyFill="1" applyBorder="1" applyAlignment="1">
      <alignment horizontal="right"/>
      <protection/>
    </xf>
    <xf numFmtId="3" fontId="5" fillId="0" borderId="97" xfId="59" applyNumberFormat="1" applyFont="1" applyFill="1" applyBorder="1" applyAlignment="1">
      <alignment horizontal="right"/>
      <protection/>
    </xf>
    <xf numFmtId="0" fontId="11" fillId="0" borderId="96" xfId="60" applyFont="1" applyFill="1" applyBorder="1" applyAlignment="1">
      <alignment vertical="top" wrapText="1"/>
      <protection/>
    </xf>
    <xf numFmtId="0" fontId="10" fillId="0" borderId="96" xfId="60" applyFont="1" applyFill="1" applyBorder="1" applyAlignment="1">
      <alignment horizontal="left" vertical="top" wrapText="1" indent="1"/>
      <protection/>
    </xf>
    <xf numFmtId="0" fontId="42" fillId="0" borderId="96" xfId="60" applyFont="1" applyFill="1" applyBorder="1" applyAlignment="1">
      <alignment vertical="top" wrapText="1"/>
      <protection/>
    </xf>
    <xf numFmtId="3" fontId="5" fillId="0" borderId="33" xfId="72" applyNumberFormat="1" applyFont="1" applyFill="1" applyBorder="1" applyAlignment="1">
      <alignment horizontal="right" vertical="top"/>
      <protection/>
    </xf>
    <xf numFmtId="3" fontId="11" fillId="0" borderId="33" xfId="72" applyNumberFormat="1" applyFont="1" applyFill="1" applyBorder="1" applyAlignment="1">
      <alignment horizontal="right" vertical="top"/>
      <protection/>
    </xf>
    <xf numFmtId="3" fontId="5" fillId="0" borderId="97" xfId="72" applyNumberFormat="1" applyFont="1" applyFill="1" applyBorder="1" applyAlignment="1">
      <alignment horizontal="right" vertical="top"/>
      <protection/>
    </xf>
    <xf numFmtId="0" fontId="11" fillId="0" borderId="96" xfId="72" applyNumberFormat="1" applyFont="1" applyFill="1" applyBorder="1" applyAlignment="1">
      <alignment vertical="top" wrapText="1"/>
      <protection/>
    </xf>
    <xf numFmtId="3" fontId="11" fillId="0" borderId="33" xfId="72" applyNumberFormat="1" applyFont="1" applyFill="1" applyBorder="1" applyAlignment="1">
      <alignment horizontal="right" vertical="center"/>
      <protection/>
    </xf>
    <xf numFmtId="3" fontId="11" fillId="0" borderId="97" xfId="72" applyNumberFormat="1" applyFont="1" applyFill="1" applyBorder="1" applyAlignment="1">
      <alignment horizontal="right" vertical="center"/>
      <protection/>
    </xf>
    <xf numFmtId="0" fontId="10" fillId="0" borderId="96" xfId="72" applyFont="1" applyFill="1" applyBorder="1" applyAlignment="1">
      <alignment vertical="top" wrapText="1"/>
      <protection/>
    </xf>
    <xf numFmtId="0" fontId="5" fillId="0" borderId="96" xfId="72" applyFont="1" applyFill="1" applyBorder="1" applyAlignment="1">
      <alignment wrapText="1"/>
      <protection/>
    </xf>
    <xf numFmtId="0" fontId="10" fillId="0" borderId="96" xfId="60" applyFont="1" applyFill="1" applyBorder="1" applyAlignment="1">
      <alignment wrapText="1"/>
      <protection/>
    </xf>
    <xf numFmtId="0" fontId="5" fillId="0" borderId="127" xfId="60" applyFont="1" applyFill="1" applyBorder="1" applyAlignment="1">
      <alignment wrapText="1"/>
      <protection/>
    </xf>
    <xf numFmtId="3" fontId="5" fillId="0" borderId="85" xfId="72" applyNumberFormat="1" applyFont="1" applyFill="1" applyBorder="1" applyAlignment="1">
      <alignment horizontal="right" vertical="center"/>
      <protection/>
    </xf>
    <xf numFmtId="3" fontId="5" fillId="0" borderId="85" xfId="72" applyNumberFormat="1" applyFont="1" applyFill="1" applyBorder="1" applyAlignment="1">
      <alignment horizontal="right"/>
      <protection/>
    </xf>
    <xf numFmtId="3" fontId="11" fillId="0" borderId="85" xfId="72" applyNumberFormat="1" applyFont="1" applyFill="1" applyBorder="1" applyAlignment="1">
      <alignment horizontal="right"/>
      <protection/>
    </xf>
    <xf numFmtId="3" fontId="11" fillId="0" borderId="98" xfId="72" applyNumberFormat="1" applyFont="1" applyFill="1" applyBorder="1" applyAlignment="1">
      <alignment horizontal="right"/>
      <protection/>
    </xf>
    <xf numFmtId="0" fontId="14" fillId="0" borderId="124" xfId="60" applyFont="1" applyFill="1" applyBorder="1" applyAlignment="1">
      <alignment horizontal="right" vertical="center" wrapText="1"/>
      <protection/>
    </xf>
    <xf numFmtId="3" fontId="14" fillId="0" borderId="125" xfId="72" applyNumberFormat="1" applyFont="1" applyFill="1" applyBorder="1" applyAlignment="1">
      <alignment horizontal="right" vertical="center"/>
      <protection/>
    </xf>
    <xf numFmtId="3" fontId="14" fillId="0" borderId="126" xfId="72" applyNumberFormat="1" applyFont="1" applyFill="1" applyBorder="1" applyAlignment="1">
      <alignment horizontal="right" vertical="center"/>
      <protection/>
    </xf>
    <xf numFmtId="3" fontId="9" fillId="0" borderId="131" xfId="56" applyNumberFormat="1" applyFont="1" applyFill="1" applyBorder="1" applyAlignment="1">
      <alignment horizontal="center" vertical="center"/>
      <protection/>
    </xf>
    <xf numFmtId="3" fontId="8" fillId="0" borderId="132" xfId="56" applyNumberFormat="1" applyFont="1" applyFill="1" applyBorder="1">
      <alignment/>
      <protection/>
    </xf>
    <xf numFmtId="3" fontId="8" fillId="0" borderId="132" xfId="56" applyNumberFormat="1" applyFont="1" applyFill="1" applyBorder="1" applyAlignment="1">
      <alignment vertical="top"/>
      <protection/>
    </xf>
    <xf numFmtId="3" fontId="9" fillId="0" borderId="132" xfId="56" applyNumberFormat="1" applyFont="1" applyFill="1" applyBorder="1">
      <alignment/>
      <protection/>
    </xf>
    <xf numFmtId="3" fontId="8" fillId="0" borderId="132" xfId="56" applyNumberFormat="1" applyFont="1" applyFill="1" applyBorder="1" applyAlignment="1">
      <alignment horizontal="center"/>
      <protection/>
    </xf>
    <xf numFmtId="3" fontId="17" fillId="0" borderId="132" xfId="56" applyNumberFormat="1" applyFont="1" applyFill="1" applyBorder="1">
      <alignment/>
      <protection/>
    </xf>
    <xf numFmtId="3" fontId="8" fillId="0" borderId="132" xfId="56" applyNumberFormat="1" applyFont="1" applyFill="1" applyBorder="1" applyAlignment="1">
      <alignment vertical="center"/>
      <protection/>
    </xf>
    <xf numFmtId="3" fontId="10" fillId="0" borderId="133" xfId="56" applyNumberFormat="1" applyFont="1" applyFill="1" applyBorder="1" applyAlignment="1">
      <alignment horizontal="center" vertical="center"/>
      <protection/>
    </xf>
    <xf numFmtId="3" fontId="10" fillId="0" borderId="103" xfId="56" applyNumberFormat="1" applyFont="1" applyFill="1" applyBorder="1" applyAlignment="1">
      <alignment horizontal="center" vertical="center"/>
      <protection/>
    </xf>
    <xf numFmtId="3" fontId="9" fillId="0" borderId="103" xfId="56" applyNumberFormat="1" applyFont="1" applyFill="1" applyBorder="1" applyAlignment="1">
      <alignment vertical="center" wrapText="1"/>
      <protection/>
    </xf>
    <xf numFmtId="3" fontId="9" fillId="0" borderId="103" xfId="56" applyNumberFormat="1" applyFont="1" applyFill="1" applyBorder="1" applyAlignment="1">
      <alignment horizontal="right" vertical="center"/>
      <protection/>
    </xf>
    <xf numFmtId="3" fontId="10" fillId="0" borderId="134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left" vertical="center"/>
    </xf>
    <xf numFmtId="3" fontId="11" fillId="0" borderId="20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102" xfId="70" applyNumberFormat="1" applyFont="1" applyBorder="1" applyAlignment="1">
      <alignment horizontal="center" vertical="center" wrapText="1"/>
      <protection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30" xfId="70" applyNumberFormat="1" applyFont="1" applyBorder="1" applyAlignment="1">
      <alignment horizontal="center" wrapText="1"/>
      <protection/>
    </xf>
    <xf numFmtId="3" fontId="11" fillId="0" borderId="0" xfId="0" applyNumberFormat="1" applyFont="1" applyAlignment="1">
      <alignment horizontal="center" vertical="center"/>
    </xf>
    <xf numFmtId="3" fontId="10" fillId="0" borderId="135" xfId="0" applyNumberFormat="1" applyFont="1" applyBorder="1" applyAlignment="1">
      <alignment horizontal="center" vertical="center" wrapText="1"/>
    </xf>
    <xf numFmtId="3" fontId="10" fillId="0" borderId="41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left" vertical="center"/>
    </xf>
    <xf numFmtId="3" fontId="11" fillId="0" borderId="90" xfId="70" applyNumberFormat="1" applyFont="1" applyBorder="1" applyAlignment="1">
      <alignment horizontal="left" wrapText="1"/>
      <protection/>
    </xf>
    <xf numFmtId="3" fontId="11" fillId="0" borderId="0" xfId="0" applyNumberFormat="1" applyFont="1" applyBorder="1" applyAlignment="1">
      <alignment horizontal="left" vertical="center" wrapText="1"/>
    </xf>
    <xf numFmtId="3" fontId="11" fillId="0" borderId="53" xfId="70" applyNumberFormat="1" applyFont="1" applyBorder="1" applyAlignment="1">
      <alignment horizontal="center" wrapText="1"/>
      <protection/>
    </xf>
    <xf numFmtId="3" fontId="43" fillId="0" borderId="136" xfId="0" applyNumberFormat="1" applyFont="1" applyBorder="1" applyAlignment="1">
      <alignment horizontal="center" vertical="center" textRotation="90"/>
    </xf>
    <xf numFmtId="3" fontId="43" fillId="0" borderId="137" xfId="0" applyNumberFormat="1" applyFont="1" applyBorder="1" applyAlignment="1">
      <alignment horizontal="center" vertical="center" textRotation="90"/>
    </xf>
    <xf numFmtId="3" fontId="11" fillId="0" borderId="30" xfId="0" applyNumberFormat="1" applyFont="1" applyBorder="1" applyAlignment="1">
      <alignment horizontal="left" vertical="center"/>
    </xf>
    <xf numFmtId="3" fontId="43" fillId="0" borderId="64" xfId="0" applyNumberFormat="1" applyFont="1" applyBorder="1" applyAlignment="1">
      <alignment horizontal="center" vertical="center"/>
    </xf>
    <xf numFmtId="3" fontId="43" fillId="0" borderId="76" xfId="0" applyNumberFormat="1" applyFont="1" applyBorder="1" applyAlignment="1">
      <alignment horizontal="center" vertical="center" wrapText="1"/>
    </xf>
    <xf numFmtId="3" fontId="43" fillId="0" borderId="54" xfId="0" applyNumberFormat="1" applyFont="1" applyBorder="1" applyAlignment="1">
      <alignment horizontal="center" vertical="center" wrapText="1"/>
    </xf>
    <xf numFmtId="3" fontId="43" fillId="0" borderId="15" xfId="0" applyNumberFormat="1" applyFont="1" applyBorder="1" applyAlignment="1">
      <alignment horizontal="center" vertical="center"/>
    </xf>
    <xf numFmtId="3" fontId="43" fillId="0" borderId="65" xfId="0" applyNumberFormat="1" applyFont="1" applyBorder="1" applyAlignment="1">
      <alignment horizontal="center" vertical="center"/>
    </xf>
    <xf numFmtId="3" fontId="43" fillId="0" borderId="15" xfId="0" applyNumberFormat="1" applyFont="1" applyBorder="1" applyAlignment="1">
      <alignment horizontal="center" vertical="center" wrapText="1"/>
    </xf>
    <xf numFmtId="3" fontId="43" fillId="0" borderId="65" xfId="0" applyNumberFormat="1" applyFont="1" applyBorder="1" applyAlignment="1">
      <alignment horizontal="center" vertical="center" wrapText="1"/>
    </xf>
    <xf numFmtId="3" fontId="39" fillId="0" borderId="0" xfId="0" applyNumberFormat="1" applyFont="1" applyAlignment="1">
      <alignment horizontal="center"/>
    </xf>
    <xf numFmtId="3" fontId="43" fillId="0" borderId="135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166" fontId="43" fillId="0" borderId="76" xfId="0" applyNumberFormat="1" applyFont="1" applyFill="1" applyBorder="1" applyAlignment="1">
      <alignment horizontal="left" vertical="center" wrapText="1" indent="1"/>
    </xf>
    <xf numFmtId="166" fontId="43" fillId="0" borderId="12" xfId="0" applyNumberFormat="1" applyFont="1" applyFill="1" applyBorder="1" applyAlignment="1">
      <alignment horizontal="left" vertical="center" wrapText="1" indent="1"/>
    </xf>
    <xf numFmtId="166" fontId="43" fillId="0" borderId="123" xfId="0" applyNumberFormat="1" applyFont="1" applyFill="1" applyBorder="1" applyAlignment="1">
      <alignment horizontal="left" vertical="center" wrapText="1" indent="1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58" applyFont="1" applyAlignment="1">
      <alignment horizontal="center" vertical="center"/>
      <protection/>
    </xf>
    <xf numFmtId="3" fontId="7" fillId="0" borderId="0" xfId="58" applyNumberFormat="1" applyFont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65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7" fillId="0" borderId="0" xfId="56" applyNumberFormat="1" applyFont="1" applyAlignment="1">
      <alignment horizontal="left"/>
      <protection/>
    </xf>
    <xf numFmtId="3" fontId="8" fillId="0" borderId="0" xfId="56" applyNumberFormat="1" applyFont="1" applyBorder="1" applyAlignment="1">
      <alignment horizontal="right"/>
      <protection/>
    </xf>
    <xf numFmtId="3" fontId="9" fillId="0" borderId="0" xfId="56" applyNumberFormat="1" applyFont="1" applyBorder="1" applyAlignment="1">
      <alignment horizontal="center"/>
      <protection/>
    </xf>
    <xf numFmtId="3" fontId="9" fillId="0" borderId="0" xfId="56" applyNumberFormat="1" applyFont="1" applyAlignment="1">
      <alignment horizontal="center"/>
      <protection/>
    </xf>
    <xf numFmtId="3" fontId="11" fillId="0" borderId="11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left"/>
    </xf>
    <xf numFmtId="3" fontId="43" fillId="0" borderId="0" xfId="0" applyNumberFormat="1" applyFont="1" applyAlignment="1">
      <alignment horizontal="left" vertical="top"/>
    </xf>
    <xf numFmtId="3" fontId="11" fillId="0" borderId="13" xfId="70" applyNumberFormat="1" applyFont="1" applyBorder="1" applyAlignment="1">
      <alignment horizontal="left" vertical="center" wrapText="1"/>
      <protection/>
    </xf>
    <xf numFmtId="3" fontId="11" fillId="0" borderId="53" xfId="70" applyNumberFormat="1" applyFont="1" applyBorder="1" applyAlignment="1">
      <alignment horizontal="left" vertical="center" wrapText="1"/>
      <protection/>
    </xf>
    <xf numFmtId="3" fontId="11" fillId="0" borderId="30" xfId="70" applyNumberFormat="1" applyFont="1" applyBorder="1" applyAlignment="1">
      <alignment horizontal="left" vertical="center" wrapText="1"/>
      <protection/>
    </xf>
    <xf numFmtId="3" fontId="43" fillId="0" borderId="135" xfId="0" applyNumberFormat="1" applyFont="1" applyBorder="1" applyAlignment="1">
      <alignment horizontal="center" vertical="center" wrapText="1"/>
    </xf>
    <xf numFmtId="3" fontId="43" fillId="0" borderId="64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3" fontId="10" fillId="0" borderId="0" xfId="70" applyNumberFormat="1" applyFont="1" applyFill="1" applyBorder="1" applyAlignment="1">
      <alignment horizontal="left" wrapText="1"/>
      <protection/>
    </xf>
    <xf numFmtId="3" fontId="5" fillId="0" borderId="0" xfId="70" applyNumberFormat="1" applyFont="1" applyFill="1" applyBorder="1" applyAlignment="1">
      <alignment horizontal="left" wrapText="1"/>
      <protection/>
    </xf>
    <xf numFmtId="3" fontId="11" fillId="0" borderId="19" xfId="70" applyNumberFormat="1" applyFont="1" applyBorder="1" applyAlignment="1">
      <alignment horizontal="center" wrapText="1"/>
      <protection/>
    </xf>
    <xf numFmtId="3" fontId="11" fillId="0" borderId="11" xfId="70" applyNumberFormat="1" applyFont="1" applyBorder="1" applyAlignment="1">
      <alignment horizontal="center" wrapText="1"/>
      <protection/>
    </xf>
    <xf numFmtId="3" fontId="11" fillId="0" borderId="18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1" fillId="0" borderId="76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63" xfId="0" applyNumberFormat="1" applyFont="1" applyBorder="1" applyAlignment="1">
      <alignment horizontal="center" vertical="center" wrapText="1"/>
    </xf>
    <xf numFmtId="3" fontId="43" fillId="0" borderId="0" xfId="70" applyNumberFormat="1" applyFont="1" applyBorder="1" applyAlignment="1">
      <alignment horizontal="left" wrapText="1"/>
      <protection/>
    </xf>
    <xf numFmtId="3" fontId="11" fillId="0" borderId="10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center"/>
    </xf>
    <xf numFmtId="3" fontId="5" fillId="0" borderId="62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3" fontId="11" fillId="0" borderId="62" xfId="0" applyNumberFormat="1" applyFont="1" applyBorder="1" applyAlignment="1">
      <alignment horizontal="center" vertical="center" wrapText="1"/>
    </xf>
    <xf numFmtId="3" fontId="11" fillId="0" borderId="32" xfId="0" applyNumberFormat="1" applyFont="1" applyBorder="1" applyAlignment="1">
      <alignment horizontal="center" vertical="center" wrapText="1"/>
    </xf>
    <xf numFmtId="3" fontId="11" fillId="0" borderId="6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left" vertical="top"/>
    </xf>
    <xf numFmtId="3" fontId="8" fillId="0" borderId="0" xfId="56" applyNumberFormat="1" applyFont="1" applyAlignment="1">
      <alignment horizontal="left"/>
      <protection/>
    </xf>
    <xf numFmtId="3" fontId="8" fillId="0" borderId="0" xfId="56" applyNumberFormat="1" applyFont="1" applyFill="1" applyAlignment="1">
      <alignment horizontal="right"/>
      <protection/>
    </xf>
    <xf numFmtId="3" fontId="8" fillId="0" borderId="33" xfId="0" applyNumberFormat="1" applyFont="1" applyBorder="1" applyAlignment="1">
      <alignment horizontal="center" vertical="center" wrapText="1"/>
    </xf>
    <xf numFmtId="3" fontId="8" fillId="0" borderId="138" xfId="0" applyNumberFormat="1" applyFont="1" applyBorder="1" applyAlignment="1">
      <alignment horizontal="center" vertical="center" wrapText="1"/>
    </xf>
    <xf numFmtId="3" fontId="8" fillId="0" borderId="33" xfId="0" applyNumberFormat="1" applyFont="1" applyBorder="1" applyAlignment="1">
      <alignment horizontal="center" vertical="center"/>
    </xf>
    <xf numFmtId="3" fontId="8" fillId="0" borderId="138" xfId="0" applyNumberFormat="1" applyFont="1" applyBorder="1" applyAlignment="1">
      <alignment horizontal="center" vertical="center"/>
    </xf>
    <xf numFmtId="3" fontId="8" fillId="0" borderId="33" xfId="56" applyNumberFormat="1" applyFont="1" applyFill="1" applyBorder="1" applyAlignment="1">
      <alignment horizontal="center" vertical="center" wrapText="1"/>
      <protection/>
    </xf>
    <xf numFmtId="3" fontId="8" fillId="0" borderId="138" xfId="56" applyNumberFormat="1" applyFont="1" applyFill="1" applyBorder="1" applyAlignment="1">
      <alignment horizontal="center" vertical="center" wrapText="1"/>
      <protection/>
    </xf>
    <xf numFmtId="3" fontId="39" fillId="0" borderId="33" xfId="56" applyNumberFormat="1" applyFont="1" applyFill="1" applyBorder="1" applyAlignment="1">
      <alignment horizontal="center" vertical="center" textRotation="90"/>
      <protection/>
    </xf>
    <xf numFmtId="3" fontId="39" fillId="0" borderId="138" xfId="56" applyNumberFormat="1" applyFont="1" applyFill="1" applyBorder="1" applyAlignment="1">
      <alignment horizontal="center" vertical="center" textRotation="90"/>
      <protection/>
    </xf>
    <xf numFmtId="3" fontId="9" fillId="0" borderId="0" xfId="56" applyNumberFormat="1" applyFont="1" applyFill="1" applyAlignment="1">
      <alignment horizontal="center" vertical="center"/>
      <protection/>
    </xf>
    <xf numFmtId="3" fontId="11" fillId="0" borderId="33" xfId="56" applyNumberFormat="1" applyFont="1" applyFill="1" applyBorder="1" applyAlignment="1">
      <alignment horizontal="center" vertical="center" textRotation="90"/>
      <protection/>
    </xf>
    <xf numFmtId="3" fontId="11" fillId="0" borderId="138" xfId="56" applyNumberFormat="1" applyFont="1" applyFill="1" applyBorder="1" applyAlignment="1">
      <alignment horizontal="center" vertical="center" textRotation="90"/>
      <protection/>
    </xf>
    <xf numFmtId="3" fontId="48" fillId="0" borderId="86" xfId="56" applyNumberFormat="1" applyFont="1" applyFill="1" applyBorder="1" applyAlignment="1">
      <alignment horizontal="left" wrapText="1"/>
      <protection/>
    </xf>
    <xf numFmtId="3" fontId="9" fillId="0" borderId="33" xfId="56" applyNumberFormat="1" applyFont="1" applyFill="1" applyBorder="1" applyAlignment="1">
      <alignment horizontal="center" vertical="center" wrapText="1"/>
      <protection/>
    </xf>
    <xf numFmtId="3" fontId="47" fillId="0" borderId="33" xfId="0" applyNumberFormat="1" applyFont="1" applyFill="1" applyBorder="1" applyAlignment="1">
      <alignment horizontal="center" vertical="center"/>
    </xf>
    <xf numFmtId="3" fontId="47" fillId="0" borderId="138" xfId="0" applyNumberFormat="1" applyFont="1" applyFill="1" applyBorder="1" applyAlignment="1">
      <alignment horizontal="center" vertical="center"/>
    </xf>
    <xf numFmtId="0" fontId="9" fillId="0" borderId="33" xfId="56" applyFont="1" applyFill="1" applyBorder="1" applyAlignment="1">
      <alignment horizontal="center" vertical="center" wrapText="1"/>
      <protection/>
    </xf>
    <xf numFmtId="0" fontId="9" fillId="0" borderId="138" xfId="56" applyFont="1" applyFill="1" applyBorder="1" applyAlignment="1">
      <alignment horizontal="center" vertical="center" wrapText="1"/>
      <protection/>
    </xf>
    <xf numFmtId="0" fontId="48" fillId="0" borderId="139" xfId="56" applyFont="1" applyFill="1" applyBorder="1" applyAlignment="1">
      <alignment horizontal="left" wrapText="1"/>
      <protection/>
    </xf>
    <xf numFmtId="0" fontId="48" fillId="0" borderId="122" xfId="56" applyFont="1" applyFill="1" applyBorder="1" applyAlignment="1">
      <alignment horizontal="left" wrapText="1"/>
      <protection/>
    </xf>
    <xf numFmtId="0" fontId="48" fillId="0" borderId="140" xfId="56" applyFont="1" applyFill="1" applyBorder="1" applyAlignment="1">
      <alignment horizontal="left" wrapText="1"/>
      <protection/>
    </xf>
    <xf numFmtId="3" fontId="8" fillId="0" borderId="33" xfId="56" applyNumberFormat="1" applyFont="1" applyBorder="1" applyAlignment="1">
      <alignment horizontal="center" vertical="center" wrapText="1"/>
      <protection/>
    </xf>
    <xf numFmtId="3" fontId="8" fillId="0" borderId="138" xfId="56" applyNumberFormat="1" applyFont="1" applyBorder="1" applyAlignment="1">
      <alignment horizontal="center" vertical="center" wrapText="1"/>
      <protection/>
    </xf>
    <xf numFmtId="0" fontId="5" fillId="0" borderId="85" xfId="72" applyFont="1" applyFill="1" applyBorder="1" applyAlignment="1">
      <alignment horizontal="left" vertical="center" wrapText="1"/>
      <protection/>
    </xf>
    <xf numFmtId="0" fontId="5" fillId="0" borderId="87" xfId="72" applyFont="1" applyFill="1" applyBorder="1" applyAlignment="1">
      <alignment horizontal="left" vertical="center" wrapText="1"/>
      <protection/>
    </xf>
    <xf numFmtId="0" fontId="5" fillId="0" borderId="86" xfId="72" applyFont="1" applyFill="1" applyBorder="1" applyAlignment="1">
      <alignment horizontal="left" vertical="center" wrapText="1"/>
      <protection/>
    </xf>
    <xf numFmtId="3" fontId="11" fillId="0" borderId="141" xfId="57" applyNumberFormat="1" applyFont="1" applyFill="1" applyBorder="1" applyAlignment="1">
      <alignment horizontal="center" vertical="center" wrapText="1"/>
      <protection/>
    </xf>
    <xf numFmtId="3" fontId="11" fillId="0" borderId="142" xfId="57" applyNumberFormat="1" applyFont="1" applyFill="1" applyBorder="1" applyAlignment="1">
      <alignment horizontal="center" vertical="center" wrapText="1"/>
      <protection/>
    </xf>
    <xf numFmtId="3" fontId="11" fillId="0" borderId="143" xfId="57" applyNumberFormat="1" applyFont="1" applyFill="1" applyBorder="1" applyAlignment="1">
      <alignment horizontal="center" vertical="center" wrapText="1"/>
      <protection/>
    </xf>
    <xf numFmtId="0" fontId="0" fillId="0" borderId="14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1" fillId="0" borderId="141" xfId="57" applyFont="1" applyFill="1" applyBorder="1" applyAlignment="1">
      <alignment horizontal="center" vertical="center" wrapText="1"/>
      <protection/>
    </xf>
    <xf numFmtId="0" fontId="11" fillId="0" borderId="142" xfId="57" applyFont="1" applyFill="1" applyBorder="1" applyAlignment="1">
      <alignment horizontal="center" vertical="center" wrapText="1"/>
      <protection/>
    </xf>
    <xf numFmtId="0" fontId="0" fillId="0" borderId="142" xfId="0" applyFont="1" applyFill="1" applyBorder="1" applyAlignment="1">
      <alignment horizontal="center" vertical="center" wrapText="1"/>
    </xf>
    <xf numFmtId="0" fontId="40" fillId="0" borderId="145" xfId="57" applyFont="1" applyFill="1" applyBorder="1" applyAlignment="1">
      <alignment horizontal="center" vertical="center" textRotation="90"/>
      <protection/>
    </xf>
    <xf numFmtId="0" fontId="40" fillId="0" borderId="146" xfId="57" applyFont="1" applyFill="1" applyBorder="1" applyAlignment="1">
      <alignment horizontal="center" vertical="center" textRotation="90"/>
      <protection/>
    </xf>
    <xf numFmtId="0" fontId="6" fillId="0" borderId="0" xfId="72" applyFont="1" applyFill="1" applyBorder="1" applyAlignment="1">
      <alignment horizontal="center" vertical="center"/>
      <protection/>
    </xf>
    <xf numFmtId="0" fontId="5" fillId="0" borderId="0" xfId="72" applyFont="1" applyFill="1" applyBorder="1" applyAlignment="1">
      <alignment horizontal="right" vertical="center"/>
      <protection/>
    </xf>
    <xf numFmtId="0" fontId="11" fillId="0" borderId="147" xfId="57" applyFont="1" applyFill="1" applyBorder="1" applyAlignment="1">
      <alignment horizontal="center" vertical="center" wrapText="1"/>
      <protection/>
    </xf>
    <xf numFmtId="0" fontId="11" fillId="0" borderId="148" xfId="57" applyFont="1" applyFill="1" applyBorder="1" applyAlignment="1">
      <alignment horizontal="center" vertical="center" wrapText="1"/>
      <protection/>
    </xf>
    <xf numFmtId="3" fontId="11" fillId="0" borderId="149" xfId="72" applyNumberFormat="1" applyFont="1" applyFill="1" applyBorder="1" applyAlignment="1">
      <alignment horizontal="center" vertical="center" wrapText="1"/>
      <protection/>
    </xf>
    <xf numFmtId="3" fontId="11" fillId="0" borderId="27" xfId="72" applyNumberFormat="1" applyFont="1" applyFill="1" applyBorder="1" applyAlignment="1">
      <alignment horizontal="center" vertical="center" wrapText="1"/>
      <protection/>
    </xf>
    <xf numFmtId="0" fontId="9" fillId="0" borderId="0" xfId="72" applyFont="1" applyBorder="1" applyAlignment="1">
      <alignment horizontal="center" vertical="center"/>
      <protection/>
    </xf>
    <xf numFmtId="0" fontId="9" fillId="0" borderId="94" xfId="72" applyFont="1" applyFill="1" applyBorder="1" applyAlignment="1">
      <alignment horizontal="left" wrapText="1"/>
      <protection/>
    </xf>
    <xf numFmtId="0" fontId="9" fillId="0" borderId="86" xfId="72" applyFont="1" applyFill="1" applyBorder="1" applyAlignment="1">
      <alignment horizontal="left" wrapText="1"/>
      <protection/>
    </xf>
    <xf numFmtId="3" fontId="5" fillId="0" borderId="0" xfId="72" applyNumberFormat="1" applyFont="1" applyBorder="1" applyAlignment="1">
      <alignment horizontal="right"/>
      <protection/>
    </xf>
    <xf numFmtId="3" fontId="11" fillId="0" borderId="114" xfId="72" applyNumberFormat="1" applyFont="1" applyFill="1" applyBorder="1" applyAlignment="1">
      <alignment horizontal="center" vertical="center" wrapText="1"/>
      <protection/>
    </xf>
    <xf numFmtId="3" fontId="11" fillId="0" borderId="150" xfId="72" applyNumberFormat="1" applyFont="1" applyFill="1" applyBorder="1" applyAlignment="1">
      <alignment horizontal="center" vertical="center" wrapText="1"/>
      <protection/>
    </xf>
    <xf numFmtId="3" fontId="11" fillId="0" borderId="149" xfId="72" applyNumberFormat="1" applyFont="1" applyFill="1" applyBorder="1" applyAlignment="1">
      <alignment horizontal="center"/>
      <protection/>
    </xf>
    <xf numFmtId="0" fontId="5" fillId="0" borderId="0" xfId="72" applyFont="1" applyBorder="1" applyAlignment="1">
      <alignment horizontal="left" vertical="center"/>
      <protection/>
    </xf>
    <xf numFmtId="0" fontId="9" fillId="0" borderId="151" xfId="72" applyFont="1" applyFill="1" applyBorder="1" applyAlignment="1">
      <alignment horizontal="center" vertical="center" wrapText="1"/>
      <protection/>
    </xf>
    <xf numFmtId="0" fontId="9" fillId="0" borderId="152" xfId="72" applyFont="1" applyFill="1" applyBorder="1" applyAlignment="1">
      <alignment horizontal="center" vertical="center" wrapText="1"/>
      <protection/>
    </xf>
    <xf numFmtId="3" fontId="9" fillId="0" borderId="149" xfId="72" applyNumberFormat="1" applyFont="1" applyFill="1" applyBorder="1" applyAlignment="1">
      <alignment horizontal="center" vertical="center" wrapText="1"/>
      <protection/>
    </xf>
    <xf numFmtId="3" fontId="9" fillId="0" borderId="27" xfId="72" applyNumberFormat="1" applyFont="1" applyFill="1" applyBorder="1" applyAlignment="1">
      <alignment horizontal="center" vertical="center" wrapText="1"/>
      <protection/>
    </xf>
    <xf numFmtId="0" fontId="11" fillId="0" borderId="96" xfId="72" applyFont="1" applyFill="1" applyBorder="1" applyAlignment="1">
      <alignment horizontal="left" wrapText="1"/>
      <protection/>
    </xf>
    <xf numFmtId="0" fontId="11" fillId="0" borderId="33" xfId="72" applyFont="1" applyFill="1" applyBorder="1" applyAlignment="1">
      <alignment horizontal="left" wrapText="1"/>
      <protection/>
    </xf>
    <xf numFmtId="0" fontId="11" fillId="0" borderId="97" xfId="72" applyFont="1" applyFill="1" applyBorder="1" applyAlignment="1">
      <alignment horizontal="left" wrapText="1"/>
      <protection/>
    </xf>
    <xf numFmtId="0" fontId="5" fillId="0" borderId="0" xfId="72" applyFont="1" applyFill="1" applyBorder="1" applyAlignment="1">
      <alignment horizontal="left" wrapText="1"/>
      <protection/>
    </xf>
    <xf numFmtId="3" fontId="5" fillId="0" borderId="0" xfId="72" applyNumberFormat="1" applyFont="1" applyFill="1" applyBorder="1" applyAlignment="1">
      <alignment horizontal="right"/>
      <protection/>
    </xf>
    <xf numFmtId="0" fontId="11" fillId="0" borderId="0" xfId="72" applyFont="1" applyFill="1" applyBorder="1" applyAlignment="1">
      <alignment horizontal="center"/>
      <protection/>
    </xf>
    <xf numFmtId="0" fontId="5" fillId="0" borderId="0" xfId="0" applyFont="1" applyBorder="1" applyAlignment="1">
      <alignment horizontal="left" vertical="center"/>
    </xf>
    <xf numFmtId="0" fontId="5" fillId="0" borderId="153" xfId="0" applyFont="1" applyBorder="1" applyAlignment="1">
      <alignment horizontal="left" wrapText="1"/>
    </xf>
    <xf numFmtId="0" fontId="5" fillId="0" borderId="66" xfId="0" applyFont="1" applyBorder="1" applyAlignment="1">
      <alignment horizontal="left" wrapText="1"/>
    </xf>
    <xf numFmtId="179" fontId="7" fillId="0" borderId="18" xfId="70" applyNumberFormat="1" applyFont="1" applyFill="1" applyBorder="1" applyAlignment="1">
      <alignment horizontal="left" vertical="center" wrapText="1"/>
      <protection/>
    </xf>
    <xf numFmtId="179" fontId="7" fillId="0" borderId="14" xfId="70" applyNumberFormat="1" applyFont="1" applyFill="1" applyBorder="1" applyAlignment="1">
      <alignment horizontal="left" vertical="center" wrapText="1"/>
      <protection/>
    </xf>
    <xf numFmtId="179" fontId="7" fillId="0" borderId="121" xfId="70" applyNumberFormat="1" applyFont="1" applyFill="1" applyBorder="1" applyAlignment="1">
      <alignment horizontal="left" vertical="center" wrapText="1"/>
      <protection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12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13" xfId="69" applyFont="1" applyBorder="1" applyAlignment="1">
      <alignment horizontal="left" vertical="center"/>
      <protection/>
    </xf>
    <xf numFmtId="3" fontId="5" fillId="0" borderId="16" xfId="67" applyNumberFormat="1" applyFont="1" applyBorder="1" applyAlignment="1">
      <alignment horizontal="center" vertical="center" wrapText="1"/>
      <protection/>
    </xf>
    <xf numFmtId="0" fontId="11" fillId="0" borderId="0" xfId="67" applyFont="1" applyAlignment="1">
      <alignment horizontal="center" vertical="center"/>
      <protection/>
    </xf>
    <xf numFmtId="0" fontId="6" fillId="0" borderId="0" xfId="67" applyFont="1" applyAlignment="1">
      <alignment horizontal="center" vertical="center"/>
      <protection/>
    </xf>
    <xf numFmtId="0" fontId="5" fillId="0" borderId="0" xfId="0" applyFont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3" fontId="11" fillId="0" borderId="12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154" xfId="0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39" xfId="64" applyFont="1" applyFill="1" applyBorder="1" applyAlignment="1">
      <alignment horizontal="left" vertical="center" wrapText="1"/>
      <protection/>
    </xf>
    <xf numFmtId="0" fontId="11" fillId="0" borderId="155" xfId="64" applyFont="1" applyFill="1" applyBorder="1" applyAlignment="1">
      <alignment horizontal="left" vertical="center" wrapText="1"/>
      <protection/>
    </xf>
    <xf numFmtId="0" fontId="11" fillId="0" borderId="0" xfId="64" applyFont="1" applyFill="1" applyAlignment="1">
      <alignment horizontal="center" vertical="center" wrapText="1"/>
      <protection/>
    </xf>
    <xf numFmtId="0" fontId="5" fillId="0" borderId="0" xfId="65" applyFont="1" applyFill="1" applyAlignment="1">
      <alignment horizontal="center" vertical="center"/>
      <protection/>
    </xf>
    <xf numFmtId="0" fontId="5" fillId="0" borderId="0" xfId="64" applyFont="1" applyFill="1" applyBorder="1" applyAlignment="1">
      <alignment horizontal="center"/>
      <protection/>
    </xf>
    <xf numFmtId="0" fontId="11" fillId="0" borderId="151" xfId="64" applyFont="1" applyFill="1" applyBorder="1" applyAlignment="1">
      <alignment horizontal="center" vertical="center"/>
      <protection/>
    </xf>
    <xf numFmtId="0" fontId="11" fillId="0" borderId="149" xfId="64" applyFont="1" applyFill="1" applyBorder="1" applyAlignment="1">
      <alignment horizontal="center" vertical="center"/>
      <protection/>
    </xf>
    <xf numFmtId="0" fontId="5" fillId="0" borderId="0" xfId="64" applyFont="1" applyAlignment="1">
      <alignment horizontal="left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horizontal="center" vertical="center" wrapText="1"/>
      <protection/>
    </xf>
    <xf numFmtId="0" fontId="6" fillId="0" borderId="20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3" fontId="7" fillId="0" borderId="149" xfId="63" applyNumberFormat="1" applyFont="1" applyBorder="1" applyAlignment="1">
      <alignment horizontal="center" vertical="center" wrapText="1"/>
      <protection/>
    </xf>
    <xf numFmtId="3" fontId="7" fillId="0" borderId="156" xfId="63" applyNumberFormat="1" applyFont="1" applyBorder="1" applyAlignment="1">
      <alignment horizontal="center" vertical="center" wrapText="1"/>
      <protection/>
    </xf>
    <xf numFmtId="3" fontId="7" fillId="0" borderId="157" xfId="63" applyNumberFormat="1" applyFont="1" applyBorder="1" applyAlignment="1">
      <alignment horizontal="center" vertical="center" wrapText="1"/>
      <protection/>
    </xf>
    <xf numFmtId="3" fontId="7" fillId="0" borderId="70" xfId="63" applyNumberFormat="1" applyFont="1" applyBorder="1" applyAlignment="1">
      <alignment horizontal="center" vertical="center" wrapText="1"/>
      <protection/>
    </xf>
    <xf numFmtId="3" fontId="7" fillId="0" borderId="158" xfId="63" applyNumberFormat="1" applyFont="1" applyBorder="1" applyAlignment="1">
      <alignment horizontal="center" vertical="center" wrapText="1"/>
      <protection/>
    </xf>
    <xf numFmtId="3" fontId="7" fillId="0" borderId="38" xfId="63" applyNumberFormat="1" applyFont="1" applyBorder="1" applyAlignment="1">
      <alignment horizontal="center" vertical="center" wrapText="1"/>
      <protection/>
    </xf>
    <xf numFmtId="3" fontId="7" fillId="0" borderId="48" xfId="63" applyNumberFormat="1" applyFont="1" applyBorder="1" applyAlignment="1">
      <alignment horizontal="center" vertical="center" wrapText="1"/>
      <protection/>
    </xf>
    <xf numFmtId="3" fontId="7" fillId="0" borderId="36" xfId="63" applyNumberFormat="1" applyFont="1" applyBorder="1" applyAlignment="1">
      <alignment horizontal="center" vertical="center" wrapText="1"/>
      <protection/>
    </xf>
    <xf numFmtId="3" fontId="7" fillId="0" borderId="39" xfId="63" applyNumberFormat="1" applyFont="1" applyBorder="1" applyAlignment="1">
      <alignment horizontal="center" vertical="center" wrapText="1"/>
      <protection/>
    </xf>
    <xf numFmtId="3" fontId="7" fillId="0" borderId="37" xfId="63" applyNumberFormat="1" applyFont="1" applyBorder="1" applyAlignment="1">
      <alignment horizontal="center" vertical="center" wrapText="1"/>
      <protection/>
    </xf>
    <xf numFmtId="3" fontId="7" fillId="0" borderId="21" xfId="63" applyNumberFormat="1" applyFont="1" applyBorder="1" applyAlignment="1">
      <alignment horizontal="center" vertical="center" wrapText="1"/>
      <protection/>
    </xf>
    <xf numFmtId="0" fontId="7" fillId="0" borderId="67" xfId="63" applyFont="1" applyBorder="1" applyAlignment="1">
      <alignment horizontal="center" vertical="center" wrapText="1"/>
      <protection/>
    </xf>
    <xf numFmtId="0" fontId="7" fillId="0" borderId="68" xfId="63" applyFont="1" applyBorder="1" applyAlignment="1">
      <alignment horizontal="center" vertical="center" wrapText="1"/>
      <protection/>
    </xf>
    <xf numFmtId="3" fontId="7" fillId="0" borderId="0" xfId="63" applyNumberFormat="1" applyFont="1" applyAlignment="1">
      <alignment horizontal="right"/>
      <protection/>
    </xf>
    <xf numFmtId="0" fontId="9" fillId="0" borderId="0" xfId="63" applyFont="1" applyAlignment="1">
      <alignment horizontal="center"/>
      <protection/>
    </xf>
    <xf numFmtId="0" fontId="6" fillId="0" borderId="0" xfId="63" applyFont="1" applyAlignment="1">
      <alignment horizontal="center"/>
      <protection/>
    </xf>
    <xf numFmtId="3" fontId="7" fillId="0" borderId="0" xfId="63" applyNumberFormat="1" applyFont="1" applyBorder="1" applyAlignment="1">
      <alignment horizontal="right"/>
      <protection/>
    </xf>
    <xf numFmtId="0" fontId="7" fillId="0" borderId="18" xfId="63" applyFont="1" applyBorder="1" applyAlignment="1">
      <alignment horizontal="center" vertical="center" textRotation="90" wrapText="1"/>
      <protection/>
    </xf>
    <xf numFmtId="0" fontId="7" fillId="0" borderId="14" xfId="63" applyFont="1" applyBorder="1" applyAlignment="1">
      <alignment horizontal="center" vertical="center" textRotation="90" wrapText="1"/>
      <protection/>
    </xf>
    <xf numFmtId="0" fontId="7" fillId="0" borderId="57" xfId="63" applyFont="1" applyBorder="1" applyAlignment="1">
      <alignment horizontal="center" vertical="center" textRotation="90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0" xfId="63" applyFont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3" fontId="7" fillId="0" borderId="10" xfId="63" applyNumberFormat="1" applyFont="1" applyBorder="1" applyAlignment="1">
      <alignment horizontal="center" vertical="center" wrapText="1"/>
      <protection/>
    </xf>
    <xf numFmtId="3" fontId="7" fillId="0" borderId="0" xfId="63" applyNumberFormat="1" applyFont="1" applyBorder="1" applyAlignment="1">
      <alignment horizontal="center" vertical="center" wrapText="1"/>
      <protection/>
    </xf>
    <xf numFmtId="3" fontId="7" fillId="0" borderId="159" xfId="63" applyNumberFormat="1" applyFont="1" applyBorder="1" applyAlignment="1">
      <alignment horizontal="center" vertical="center" wrapText="1"/>
      <protection/>
    </xf>
    <xf numFmtId="3" fontId="7" fillId="0" borderId="160" xfId="63" applyNumberFormat="1" applyFont="1" applyBorder="1" applyAlignment="1">
      <alignment horizontal="center" vertical="center" wrapText="1"/>
      <protection/>
    </xf>
  </cellXfs>
  <cellStyles count="6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07.évi konc. összefoglaló bevétel" xfId="56"/>
    <cellStyle name="Normál_2008.évi költségvetési javaslat" xfId="57"/>
    <cellStyle name="Normál_2011koltsegvetes (2)" xfId="58"/>
    <cellStyle name="Normál_2012. évi KONCEPCIÓ_2011_11_04" xfId="59"/>
    <cellStyle name="Normál_Beruházási tábla 2007" xfId="60"/>
    <cellStyle name="Normál_EU projektek tábla" xfId="61"/>
    <cellStyle name="Normál_EU-s tábla kv-hez" xfId="62"/>
    <cellStyle name="Normál_EU-s tábla kv-hez_EU projektek tábla" xfId="63"/>
    <cellStyle name="Normál_fejlesztesi hitel" xfId="64"/>
    <cellStyle name="Normál_felhalm hitel_módosított_vers2" xfId="65"/>
    <cellStyle name="Normál_Hitel tábla 2011 Ktv (3)" xfId="66"/>
    <cellStyle name="Normál_Hitel tábla 2012 terv" xfId="67"/>
    <cellStyle name="Normál_Hitel tábla 2012 terv (2)" xfId="68"/>
    <cellStyle name="Normál_Hitel tábla 2013_terv" xfId="69"/>
    <cellStyle name="Normál_Intézményi bevétel-kiadás" xfId="70"/>
    <cellStyle name="Normál_irodai végleges intézményekkel" xfId="71"/>
    <cellStyle name="Normál_Városfejlesztési Iroda - 2008. kv. tervezés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chartsheet" Target="chartsheets/sheet1.xml" /><Relationship Id="rId19" Type="http://schemas.openxmlformats.org/officeDocument/2006/relationships/chartsheet" Target="chartsheets/sheet2.xml" /><Relationship Id="rId20" Type="http://schemas.openxmlformats.org/officeDocument/2006/relationships/chartsheet" Target="chartsheets/sheet3.xml" /><Relationship Id="rId21" Type="http://schemas.openxmlformats.org/officeDocument/2006/relationships/chartsheet" Target="chartsheets/sheet4.xml" /><Relationship Id="rId22" Type="http://schemas.openxmlformats.org/officeDocument/2006/relationships/chartsheet" Target="chartsheets/sheet5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AZ ÖNKORMÁNYZAT BEVÉTELEINEK ALAKULÁSA 2011-2013
 ÉVEKBEN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75"/>
          <c:w val="0.6515"/>
          <c:h val="0.91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'[1]Munka1'!$A$6</c:f>
              <c:strCache>
                <c:ptCount val="1"/>
                <c:pt idx="0">
                  <c:v>Normatív állami támogatás és normatív módon elosztott SZJA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('[1]Munka1'!$B$4:$D$4,'[1]Munka1'!$B$17:$D$17)</c:f>
              <c:strCache>
                <c:ptCount val="3"/>
                <c:pt idx="0">
                  <c:v>2011.ÉVI TÉNY  20.931.219 </c:v>
                </c:pt>
                <c:pt idx="1">
                  <c:v>2012.ÉVI VÁRHATÓ    20.094.952</c:v>
                </c:pt>
                <c:pt idx="2">
                  <c:v>2013.ÉVI TERV 13.995.665</c:v>
                </c:pt>
              </c:strCache>
            </c:strRef>
          </c:cat>
          <c:val>
            <c:numRef>
              <c:f>'[1]Munka1'!$B$6:$D$6</c:f>
              <c:numCache>
                <c:ptCount val="3"/>
                <c:pt idx="0">
                  <c:v>3806298</c:v>
                </c:pt>
                <c:pt idx="1">
                  <c:v>3946911</c:v>
                </c:pt>
                <c:pt idx="2">
                  <c:v>2162435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'[1]Munka1'!$A$8</c:f>
              <c:strCache>
                <c:ptCount val="1"/>
                <c:pt idx="0">
                  <c:v>Támogatásértékű bevételek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('[1]Munka1'!$B$4:$D$4,'[1]Munka1'!$B$17:$D$17)</c:f>
              <c:strCache>
                <c:ptCount val="3"/>
                <c:pt idx="0">
                  <c:v>2011.ÉVI TÉNY  20.931.219 </c:v>
                </c:pt>
                <c:pt idx="1">
                  <c:v>2012.ÉVI VÁRHATÓ    20.094.952</c:v>
                </c:pt>
                <c:pt idx="2">
                  <c:v>2013.ÉVI TERV 13.995.665</c:v>
                </c:pt>
              </c:strCache>
            </c:strRef>
          </c:cat>
          <c:val>
            <c:numRef>
              <c:f>'[1]Munka1'!$B$8:$D$8</c:f>
              <c:numCache>
                <c:ptCount val="3"/>
                <c:pt idx="0">
                  <c:v>174129</c:v>
                </c:pt>
                <c:pt idx="1">
                  <c:v>2479714</c:v>
                </c:pt>
                <c:pt idx="2">
                  <c:v>2197548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'[1]Munka1'!$A$9</c:f>
              <c:strCache>
                <c:ptCount val="1"/>
                <c:pt idx="0">
                  <c:v>Közhatalmi bevételek (helyi adók, illetékek, gépjárműadó, SZJA helyben maradó része)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('[1]Munka1'!$B$4:$D$4,'[1]Munka1'!$B$17:$D$17)</c:f>
              <c:strCache>
                <c:ptCount val="3"/>
                <c:pt idx="0">
                  <c:v>2011.ÉVI TÉNY  20.931.219 </c:v>
                </c:pt>
                <c:pt idx="1">
                  <c:v>2012.ÉVI VÁRHATÓ    20.094.952</c:v>
                </c:pt>
                <c:pt idx="2">
                  <c:v>2013.ÉVI TERV 13.995.665</c:v>
                </c:pt>
              </c:strCache>
            </c:strRef>
          </c:cat>
          <c:val>
            <c:numRef>
              <c:f>'[1]Munka1'!$B$9:$D$9</c:f>
              <c:numCache>
                <c:ptCount val="3"/>
                <c:pt idx="0">
                  <c:v>6745101</c:v>
                </c:pt>
                <c:pt idx="1">
                  <c:v>6677502</c:v>
                </c:pt>
                <c:pt idx="2">
                  <c:v>5527500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'[1]Munka1'!$A$10</c:f>
              <c:strCache>
                <c:ptCount val="1"/>
                <c:pt idx="0">
                  <c:v>Telek,ingatlanértékesítés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('[1]Munka1'!$B$4:$D$4,'[1]Munka1'!$B$17:$D$17)</c:f>
              <c:strCache>
                <c:ptCount val="3"/>
                <c:pt idx="0">
                  <c:v>2011.ÉVI TÉNY  20.931.219 </c:v>
                </c:pt>
                <c:pt idx="1">
                  <c:v>2012.ÉVI VÁRHATÓ    20.094.952</c:v>
                </c:pt>
                <c:pt idx="2">
                  <c:v>2013.ÉVI TERV 13.995.665</c:v>
                </c:pt>
              </c:strCache>
            </c:strRef>
          </c:cat>
          <c:val>
            <c:numRef>
              <c:f>'[1]Munka1'!$B$10:$D$10</c:f>
              <c:numCache>
                <c:ptCount val="3"/>
                <c:pt idx="0">
                  <c:v>161839</c:v>
                </c:pt>
                <c:pt idx="1">
                  <c:v>740492</c:v>
                </c:pt>
                <c:pt idx="2">
                  <c:v>602000</c:v>
                </c:pt>
              </c:numCache>
            </c:numRef>
          </c:val>
          <c:shape val="box"/>
        </c:ser>
        <c:ser>
          <c:idx val="5"/>
          <c:order val="4"/>
          <c:tx>
            <c:strRef>
              <c:f>'[1]Munka1'!$A$11</c:f>
              <c:strCache>
                <c:ptCount val="1"/>
                <c:pt idx="0">
                  <c:v>Intézményi működési bevételek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('[1]Munka1'!$B$4:$D$4,'[1]Munka1'!$B$17:$D$17)</c:f>
              <c:strCache>
                <c:ptCount val="3"/>
                <c:pt idx="0">
                  <c:v>2011.ÉVI TÉNY  20.931.219 </c:v>
                </c:pt>
                <c:pt idx="1">
                  <c:v>2012.ÉVI VÁRHATÓ    20.094.952</c:v>
                </c:pt>
                <c:pt idx="2">
                  <c:v>2013.ÉVI TERV 13.995.665</c:v>
                </c:pt>
              </c:strCache>
            </c:strRef>
          </c:cat>
          <c:val>
            <c:numRef>
              <c:f>'[1]Munka1'!$B$11:$D$11</c:f>
              <c:numCache>
                <c:ptCount val="3"/>
                <c:pt idx="0">
                  <c:v>1843107</c:v>
                </c:pt>
                <c:pt idx="1">
                  <c:v>1504708</c:v>
                </c:pt>
                <c:pt idx="2">
                  <c:v>1467558</c:v>
                </c:pt>
              </c:numCache>
            </c:numRef>
          </c:val>
          <c:shape val="box"/>
        </c:ser>
        <c:ser>
          <c:idx val="7"/>
          <c:order val="5"/>
          <c:tx>
            <c:strRef>
              <c:f>'[1]Munka1'!$A$12</c:f>
              <c:strCache>
                <c:ptCount val="1"/>
                <c:pt idx="0">
                  <c:v>Átvett pénzeszközök,felhalmozási bevételek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('[1]Munka1'!$B$4:$D$4,'[1]Munka1'!$B$17:$D$17)</c:f>
              <c:strCache>
                <c:ptCount val="3"/>
                <c:pt idx="0">
                  <c:v>2011.ÉVI TÉNY  20.931.219 </c:v>
                </c:pt>
                <c:pt idx="1">
                  <c:v>2012.ÉVI VÁRHATÓ    20.094.952</c:v>
                </c:pt>
                <c:pt idx="2">
                  <c:v>2013.ÉVI TERV 13.995.665</c:v>
                </c:pt>
              </c:strCache>
            </c:strRef>
          </c:cat>
          <c:val>
            <c:numRef>
              <c:f>'[1]Munka1'!$B$12:$D$12</c:f>
              <c:numCache>
                <c:ptCount val="3"/>
                <c:pt idx="0">
                  <c:v>1131738</c:v>
                </c:pt>
                <c:pt idx="1">
                  <c:v>179577</c:v>
                </c:pt>
                <c:pt idx="2">
                  <c:v>0</c:v>
                </c:pt>
              </c:numCache>
            </c:numRef>
          </c:val>
          <c:shape val="box"/>
        </c:ser>
        <c:ser>
          <c:idx val="8"/>
          <c:order val="6"/>
          <c:tx>
            <c:strRef>
              <c:f>'[1]Munka1'!$A$13</c:f>
              <c:strCache>
                <c:ptCount val="1"/>
                <c:pt idx="0">
                  <c:v>Pénzmaradvány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('[1]Munka1'!$B$4:$D$4,'[1]Munka1'!$B$17:$D$17)</c:f>
              <c:strCache>
                <c:ptCount val="3"/>
                <c:pt idx="0">
                  <c:v>2011.ÉVI TÉNY  20.931.219 </c:v>
                </c:pt>
                <c:pt idx="1">
                  <c:v>2012.ÉVI VÁRHATÓ    20.094.952</c:v>
                </c:pt>
                <c:pt idx="2">
                  <c:v>2013.ÉVI TERV 13.995.665</c:v>
                </c:pt>
              </c:strCache>
            </c:strRef>
          </c:cat>
          <c:val>
            <c:numRef>
              <c:f>'[1]Munka1'!$B$13:$D$13</c:f>
              <c:numCache>
                <c:ptCount val="3"/>
                <c:pt idx="0">
                  <c:v>1019982</c:v>
                </c:pt>
                <c:pt idx="1">
                  <c:v>490819</c:v>
                </c:pt>
                <c:pt idx="2">
                  <c:v>280886</c:v>
                </c:pt>
              </c:numCache>
            </c:numRef>
          </c:val>
          <c:shape val="box"/>
        </c:ser>
        <c:ser>
          <c:idx val="9"/>
          <c:order val="7"/>
          <c:tx>
            <c:strRef>
              <c:f>'[1]Munka1'!$A$15</c:f>
              <c:strCache>
                <c:ptCount val="1"/>
                <c:pt idx="0">
                  <c:v>Hitelfelvétel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('[1]Munka1'!$B$4:$D$4,'[1]Munka1'!$B$17:$D$17)</c:f>
              <c:strCache>
                <c:ptCount val="3"/>
                <c:pt idx="0">
                  <c:v>2011.ÉVI TÉNY  20.931.219 </c:v>
                </c:pt>
                <c:pt idx="1">
                  <c:v>2012.ÉVI VÁRHATÓ    20.094.952</c:v>
                </c:pt>
                <c:pt idx="2">
                  <c:v>2013.ÉVI TERV 13.995.665</c:v>
                </c:pt>
              </c:strCache>
            </c:strRef>
          </c:cat>
          <c:val>
            <c:numRef>
              <c:f>'[1]Munka1'!$B$15:$D$15</c:f>
              <c:numCache>
                <c:ptCount val="3"/>
                <c:pt idx="0">
                  <c:v>4756481</c:v>
                </c:pt>
                <c:pt idx="1">
                  <c:v>1809697</c:v>
                </c:pt>
                <c:pt idx="2">
                  <c:v>1757738</c:v>
                </c:pt>
              </c:numCache>
            </c:numRef>
          </c:val>
          <c:shape val="box"/>
        </c:ser>
        <c:ser>
          <c:idx val="10"/>
          <c:order val="8"/>
          <c:tx>
            <c:strRef>
              <c:f>'[1]Munka1'!$A$16</c:f>
              <c:strCache>
                <c:ptCount val="1"/>
                <c:pt idx="0">
                  <c:v>Lakásalap bevétele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('[1]Munka1'!$B$4:$D$4,'[1]Munka1'!$B$17:$D$17)</c:f>
              <c:strCache>
                <c:ptCount val="3"/>
                <c:pt idx="0">
                  <c:v>2011.ÉVI TÉNY  20.931.219 </c:v>
                </c:pt>
                <c:pt idx="1">
                  <c:v>2012.ÉVI VÁRHATÓ    20.094.952</c:v>
                </c:pt>
                <c:pt idx="2">
                  <c:v>2013.ÉVI TERV 13.995.665</c:v>
                </c:pt>
              </c:strCache>
            </c:strRef>
          </c:cat>
          <c:val>
            <c:numRef>
              <c:f>'[1]Munka1'!$B$16:$D$16</c:f>
              <c:numCache>
                <c:ptCount val="3"/>
                <c:pt idx="0">
                  <c:v>3314</c:v>
                </c:pt>
                <c:pt idx="1">
                  <c:v>2600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9"/>
          <c:tx>
            <c:strRef>
              <c:f>'[1]Munka1'!$A$7</c:f>
              <c:strCache>
                <c:ptCount val="1"/>
                <c:pt idx="0">
                  <c:v>Egyéb kapott támogatás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('[1]Munka1'!$B$4:$D$4,'[1]Munka1'!$B$17:$D$17)</c:f>
              <c:strCache>
                <c:ptCount val="3"/>
                <c:pt idx="0">
                  <c:v>2011.ÉVI TÉNY  20.931.219 </c:v>
                </c:pt>
                <c:pt idx="1">
                  <c:v>2012.ÉVI VÁRHATÓ    20.094.952</c:v>
                </c:pt>
                <c:pt idx="2">
                  <c:v>2013.ÉVI TERV 13.995.665</c:v>
                </c:pt>
              </c:strCache>
            </c:strRef>
          </c:cat>
          <c:val>
            <c:numRef>
              <c:f>'[1]Munka1'!$B$7:$D$7</c:f>
              <c:numCache>
                <c:ptCount val="3"/>
                <c:pt idx="0">
                  <c:v>616035</c:v>
                </c:pt>
                <c:pt idx="1">
                  <c:v>2262932</c:v>
                </c:pt>
                <c:pt idx="2">
                  <c:v>0</c:v>
                </c:pt>
              </c:numCache>
            </c:numRef>
          </c:val>
          <c:shape val="box"/>
        </c:ser>
        <c:ser>
          <c:idx val="6"/>
          <c:order val="10"/>
          <c:tx>
            <c:strRef>
              <c:f>'[1]Munka1'!$A$14</c:f>
              <c:strCache>
                <c:ptCount val="1"/>
                <c:pt idx="0">
                  <c:v>Társulások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('[1]Munka1'!$B$4:$D$4,'[1]Munka1'!$B$17:$D$17)</c:f>
              <c:strCache>
                <c:ptCount val="3"/>
                <c:pt idx="0">
                  <c:v>2011.ÉVI TÉNY  20.931.219 </c:v>
                </c:pt>
                <c:pt idx="1">
                  <c:v>2012.ÉVI VÁRHATÓ    20.094.952</c:v>
                </c:pt>
                <c:pt idx="2">
                  <c:v>2013.ÉVI TERV 13.995.665</c:v>
                </c:pt>
              </c:strCache>
            </c:strRef>
          </c:cat>
          <c:val>
            <c:numRef>
              <c:f>'[1]Munka1'!$B$14:$D$14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overlap val="100"/>
        <c:shape val="box"/>
        <c:axId val="23210408"/>
        <c:axId val="7567081"/>
      </c:bar3DChart>
      <c:catAx>
        <c:axId val="23210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7567081"/>
        <c:crosses val="autoZero"/>
        <c:auto val="1"/>
        <c:lblOffset val="100"/>
        <c:noMultiLvlLbl val="0"/>
      </c:catAx>
      <c:valAx>
        <c:axId val="75670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75" b="1" i="0" u="none" baseline="0"/>
                  <a:t>Ezer forint</a:t>
                </a:r>
              </a:p>
            </c:rich>
          </c:tx>
          <c:layout>
            <c:manualLayout>
              <c:xMode val="factor"/>
              <c:yMode val="factor"/>
              <c:x val="0.071"/>
              <c:y val="-0.36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104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25"/>
          <c:y val="0.29575"/>
          <c:w val="0.25975"/>
          <c:h val="0.5575"/>
        </c:manualLayout>
      </c:layout>
      <c:overlay val="0"/>
    </c:legend>
    <c:floor>
      <c:thickness val="0"/>
    </c:floor>
    <c:sideWall>
      <c:spPr>
        <a:solidFill>
          <a:srgbClr val="FFFFCC"/>
        </a:solidFill>
        <a:ln w="12700">
          <a:solidFill/>
        </a:ln>
      </c:spPr>
      <c:thickness val="0"/>
    </c:sideWall>
    <c:backWall>
      <c:spPr>
        <a:solidFill>
          <a:srgbClr val="FFFFCC"/>
        </a:solidFill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AZ ÖNKORMÁNYZAT KIADÁSAINAK ALAKULÁSA A 2011-2013 ÉVEKBEN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225"/>
          <c:y val="0.07925"/>
          <c:w val="0.7065"/>
          <c:h val="0.9207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'[2]Munka1'!$B$8</c:f>
              <c:strCache>
                <c:ptCount val="1"/>
                <c:pt idx="0">
                  <c:v>Lakásalap és egyéb kiadások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'[2]Munka1'!$C$6:$E$6</c:f>
              <c:strCache>
                <c:ptCount val="3"/>
                <c:pt idx="0">
                  <c:v>2011.évi tény</c:v>
                </c:pt>
                <c:pt idx="1">
                  <c:v>2012.évi várható</c:v>
                </c:pt>
                <c:pt idx="2">
                  <c:v>2013.évi terv</c:v>
                </c:pt>
              </c:strCache>
            </c:strRef>
          </c:cat>
          <c:val>
            <c:numRef>
              <c:f>'[2]Munka1'!$C$8:$E$8</c:f>
              <c:numCache>
                <c:ptCount val="3"/>
                <c:pt idx="0">
                  <c:v>107631</c:v>
                </c:pt>
                <c:pt idx="1">
                  <c:v>48712</c:v>
                </c:pt>
                <c:pt idx="2">
                  <c:v>16872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'[2]Munka1'!$B$9</c:f>
              <c:strCache>
                <c:ptCount val="1"/>
                <c:pt idx="0">
                  <c:v>Hiteltörlesztés és kamatfizetés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cat>
            <c:strRef>
              <c:f>'[2]Munka1'!$C$6:$E$6</c:f>
              <c:strCache>
                <c:ptCount val="3"/>
                <c:pt idx="0">
                  <c:v>2011.évi tény</c:v>
                </c:pt>
                <c:pt idx="1">
                  <c:v>2012.évi várható</c:v>
                </c:pt>
                <c:pt idx="2">
                  <c:v>2013.évi terv</c:v>
                </c:pt>
              </c:strCache>
            </c:strRef>
          </c:cat>
          <c:val>
            <c:numRef>
              <c:f>'[2]Munka1'!$C$9:$E$9</c:f>
              <c:numCache>
                <c:ptCount val="3"/>
                <c:pt idx="0">
                  <c:v>3680854</c:v>
                </c:pt>
                <c:pt idx="1">
                  <c:v>2241682</c:v>
                </c:pt>
                <c:pt idx="2">
                  <c:v>772204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'[2]Munka1'!$B$10</c:f>
              <c:strCache>
                <c:ptCount val="1"/>
                <c:pt idx="0">
                  <c:v>Beruházás, felújítás, egyéb felhalmozás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'[2]Munka1'!$C$6:$E$6</c:f>
              <c:strCache>
                <c:ptCount val="3"/>
                <c:pt idx="0">
                  <c:v>2011.évi tény</c:v>
                </c:pt>
                <c:pt idx="1">
                  <c:v>2012.évi várható</c:v>
                </c:pt>
                <c:pt idx="2">
                  <c:v>2013.évi terv</c:v>
                </c:pt>
              </c:strCache>
            </c:strRef>
          </c:cat>
          <c:val>
            <c:numRef>
              <c:f>'[2]Munka1'!$C$10:$E$10</c:f>
              <c:numCache>
                <c:ptCount val="3"/>
                <c:pt idx="0">
                  <c:v>2320440</c:v>
                </c:pt>
                <c:pt idx="1">
                  <c:v>3970639</c:v>
                </c:pt>
                <c:pt idx="2">
                  <c:v>2327576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'[2]Munka1'!$B$11</c:f>
              <c:strCache>
                <c:ptCount val="1"/>
                <c:pt idx="0">
                  <c:v>Polgármesteri Hivatal működési kiadásai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'[2]Munka1'!$C$6:$E$6</c:f>
              <c:strCache>
                <c:ptCount val="3"/>
                <c:pt idx="0">
                  <c:v>2011.évi tény</c:v>
                </c:pt>
                <c:pt idx="1">
                  <c:v>2012.évi várható</c:v>
                </c:pt>
                <c:pt idx="2">
                  <c:v>2013.évi terv</c:v>
                </c:pt>
              </c:strCache>
            </c:strRef>
          </c:cat>
          <c:val>
            <c:numRef>
              <c:f>'[2]Munka1'!$C$11:$E$11</c:f>
              <c:numCache>
                <c:ptCount val="3"/>
                <c:pt idx="0">
                  <c:v>1580494</c:v>
                </c:pt>
                <c:pt idx="1">
                  <c:v>1569209</c:v>
                </c:pt>
                <c:pt idx="2">
                  <c:v>1426264</c:v>
                </c:pt>
              </c:numCache>
            </c:numRef>
          </c:val>
          <c:shape val="box"/>
        </c:ser>
        <c:ser>
          <c:idx val="5"/>
          <c:order val="4"/>
          <c:tx>
            <c:strRef>
              <c:f>'[2]Munka1'!$B$12</c:f>
              <c:strCache>
                <c:ptCount val="1"/>
                <c:pt idx="0">
                  <c:v>Önkormányzati feladatok és kötelezettségek működési kiadásai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'[2]Munka1'!$C$6:$E$6</c:f>
              <c:strCache>
                <c:ptCount val="3"/>
                <c:pt idx="0">
                  <c:v>2011.évi tény</c:v>
                </c:pt>
                <c:pt idx="1">
                  <c:v>2012.évi várható</c:v>
                </c:pt>
                <c:pt idx="2">
                  <c:v>2013.évi terv</c:v>
                </c:pt>
              </c:strCache>
            </c:strRef>
          </c:cat>
          <c:val>
            <c:numRef>
              <c:f>'[2]Munka1'!$C$12:$E$12</c:f>
              <c:numCache>
                <c:ptCount val="3"/>
                <c:pt idx="0">
                  <c:v>3027055</c:v>
                </c:pt>
                <c:pt idx="1">
                  <c:v>2855260</c:v>
                </c:pt>
                <c:pt idx="2">
                  <c:v>3686640</c:v>
                </c:pt>
              </c:numCache>
            </c:numRef>
          </c:val>
          <c:shape val="box"/>
        </c:ser>
        <c:ser>
          <c:idx val="6"/>
          <c:order val="5"/>
          <c:tx>
            <c:strRef>
              <c:f>'[2]Munka1'!$B$14</c:f>
              <c:strCache>
                <c:ptCount val="1"/>
                <c:pt idx="0">
                  <c:v>Intézményi működési kiadások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'[2]Munka1'!$C$6:$E$6</c:f>
              <c:strCache>
                <c:ptCount val="3"/>
                <c:pt idx="0">
                  <c:v>2011.évi tény</c:v>
                </c:pt>
                <c:pt idx="1">
                  <c:v>2012.évi várható</c:v>
                </c:pt>
                <c:pt idx="2">
                  <c:v>2013.évi terv</c:v>
                </c:pt>
              </c:strCache>
            </c:strRef>
          </c:cat>
          <c:val>
            <c:numRef>
              <c:f>'[2]Munka1'!$C$14:$E$14</c:f>
              <c:numCache>
                <c:ptCount val="3"/>
                <c:pt idx="0">
                  <c:v>8908623</c:v>
                </c:pt>
                <c:pt idx="1">
                  <c:v>9151529</c:v>
                </c:pt>
                <c:pt idx="2">
                  <c:v>4269068</c:v>
                </c:pt>
              </c:numCache>
            </c:numRef>
          </c:val>
          <c:shape val="box"/>
        </c:ser>
        <c:shape val="box"/>
        <c:axId val="994866"/>
        <c:axId val="8953795"/>
        <c:axId val="13475292"/>
      </c:bar3DChart>
      <c:catAx>
        <c:axId val="99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953795"/>
        <c:crosses val="autoZero"/>
        <c:auto val="1"/>
        <c:lblOffset val="100"/>
        <c:noMultiLvlLbl val="0"/>
      </c:catAx>
      <c:valAx>
        <c:axId val="89537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Ezer forint</a:t>
                </a:r>
              </a:p>
            </c:rich>
          </c:tx>
          <c:layout>
            <c:manualLayout>
              <c:xMode val="factor"/>
              <c:yMode val="factor"/>
              <c:x val="0.0935"/>
              <c:y val="-0.3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4866"/>
        <c:crossesAt val="1"/>
        <c:crossBetween val="between"/>
        <c:dispUnits/>
      </c:valAx>
      <c:serAx>
        <c:axId val="13475292"/>
        <c:scaling>
          <c:orientation val="minMax"/>
        </c:scaling>
        <c:axPos val="b"/>
        <c:delete val="1"/>
        <c:majorTickMark val="out"/>
        <c:minorTickMark val="none"/>
        <c:tickLblPos val="low"/>
        <c:crossAx val="895379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"/>
          <c:y val="0.113"/>
          <c:w val="0.2905"/>
          <c:h val="0.612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AZ ÖNKORMÁNYZAT KÖZPONTI SZABÁLYOZÁSBÓL SZÁRMAZÓ FORRÁSAI 2011 - 2013 ÉVEKBEN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0725"/>
          <c:w val="0.731"/>
          <c:h val="0.8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'[3]Munka1'!$A$5</c:f>
              <c:strCache>
                <c:ptCount val="1"/>
                <c:pt idx="0">
                  <c:v>Normatív állami támogatás és normatív módon elosztott SZJA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'[3]Munka1'!$B$3:$D$3</c:f>
              <c:strCache>
                <c:ptCount val="3"/>
                <c:pt idx="0">
                  <c:v>2011.évi tény</c:v>
                </c:pt>
                <c:pt idx="1">
                  <c:v>2012. évi várható</c:v>
                </c:pt>
                <c:pt idx="2">
                  <c:v>2013.évi terv</c:v>
                </c:pt>
              </c:strCache>
            </c:strRef>
          </c:cat>
          <c:val>
            <c:numRef>
              <c:f>'[3]Munka1'!$B$5:$D$5</c:f>
              <c:numCache>
                <c:ptCount val="3"/>
                <c:pt idx="0">
                  <c:v>3759598</c:v>
                </c:pt>
                <c:pt idx="1">
                  <c:v>3673211</c:v>
                </c:pt>
                <c:pt idx="2">
                  <c:v>1629435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'[3]Munka1'!$A$6</c:f>
              <c:strCache>
                <c:ptCount val="1"/>
                <c:pt idx="0">
                  <c:v>Petőfi Színház és Kabóca Bábszínház, Laczkó Dezső Múzeum, Eötvös Károly Megyei Könyvtár támogatása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'[3]Munka1'!$B$3:$D$3</c:f>
              <c:strCache>
                <c:ptCount val="3"/>
                <c:pt idx="0">
                  <c:v>2011.évi tény</c:v>
                </c:pt>
                <c:pt idx="1">
                  <c:v>2012. évi várható</c:v>
                </c:pt>
                <c:pt idx="2">
                  <c:v>2013.évi terv</c:v>
                </c:pt>
              </c:strCache>
            </c:strRef>
          </c:cat>
          <c:val>
            <c:numRef>
              <c:f>'[3]Munka1'!$B$6:$D$6</c:f>
              <c:numCache>
                <c:ptCount val="3"/>
                <c:pt idx="0">
                  <c:v>46700</c:v>
                </c:pt>
                <c:pt idx="1">
                  <c:v>273700</c:v>
                </c:pt>
                <c:pt idx="2">
                  <c:v>533000</c:v>
                </c:pt>
              </c:numCache>
            </c:numRef>
          </c:val>
          <c:shape val="cylinder"/>
        </c:ser>
        <c:ser>
          <c:idx val="3"/>
          <c:order val="2"/>
          <c:tx>
            <c:strRef>
              <c:f>'[3]Munka1'!$A$8</c:f>
              <c:strCache>
                <c:ptCount val="1"/>
                <c:pt idx="0">
                  <c:v>Gépjárműadó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'[3]Munka1'!$B$3:$D$3</c:f>
              <c:strCache>
                <c:ptCount val="3"/>
                <c:pt idx="0">
                  <c:v>2011.évi tény</c:v>
                </c:pt>
                <c:pt idx="1">
                  <c:v>2012. évi várható</c:v>
                </c:pt>
                <c:pt idx="2">
                  <c:v>2013.évi terv</c:v>
                </c:pt>
              </c:strCache>
            </c:strRef>
          </c:cat>
          <c:val>
            <c:numRef>
              <c:f>'[3]Munka1'!$B$8:$D$8</c:f>
              <c:numCache>
                <c:ptCount val="3"/>
                <c:pt idx="0">
                  <c:v>503195</c:v>
                </c:pt>
                <c:pt idx="1">
                  <c:v>476400</c:v>
                </c:pt>
                <c:pt idx="2">
                  <c:v>210000</c:v>
                </c:pt>
              </c:numCache>
            </c:numRef>
          </c:val>
          <c:shape val="cylinder"/>
        </c:ser>
        <c:ser>
          <c:idx val="2"/>
          <c:order val="3"/>
          <c:tx>
            <c:strRef>
              <c:f>'[3]Munka1'!$A$7</c:f>
              <c:strCache>
                <c:ptCount val="1"/>
                <c:pt idx="0">
                  <c:v>Átengedett bevételek (SZJA helyben maradó része)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'[3]Munka1'!$B$7:$D$7</c:f>
              <c:numCache>
                <c:ptCount val="3"/>
                <c:pt idx="0">
                  <c:v>983662</c:v>
                </c:pt>
                <c:pt idx="1">
                  <c:v>885768</c:v>
                </c:pt>
                <c:pt idx="2">
                  <c:v>0</c:v>
                </c:pt>
              </c:numCache>
            </c:numRef>
          </c:val>
          <c:shape val="cylinder"/>
        </c:ser>
        <c:overlap val="100"/>
        <c:shape val="cylinder"/>
        <c:axId val="54168765"/>
        <c:axId val="17756838"/>
      </c:bar3DChart>
      <c:catAx>
        <c:axId val="5416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756838"/>
        <c:crosses val="autoZero"/>
        <c:auto val="1"/>
        <c:lblOffset val="100"/>
        <c:noMultiLvlLbl val="0"/>
      </c:catAx>
      <c:valAx>
        <c:axId val="177568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Ezer forint</a:t>
                </a:r>
              </a:p>
            </c:rich>
          </c:tx>
          <c:layout>
            <c:manualLayout>
              <c:xMode val="factor"/>
              <c:yMode val="factor"/>
              <c:x val="0.071"/>
              <c:y val="-0.34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687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5"/>
          <c:y val="0.31825"/>
          <c:w val="0.222"/>
          <c:h val="0.45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AZ EGYES ÁGAZATOK ÁLLAMI TÁMOGATÁSSAL VALÓ LEFEDETTSÉGE 2013 ÉVBEN
adatok ezer forintban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75"/>
          <c:w val="0.86825"/>
          <c:h val="0.86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'[5]Munka1'!$E$5</c:f>
              <c:strCache>
                <c:ptCount val="1"/>
                <c:pt idx="0">
                  <c:v>Állami támogatás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'[5]Munka1'!$D$6:$D$10</c:f>
              <c:strCache>
                <c:ptCount val="5"/>
                <c:pt idx="0">
                  <c:v>Oktatási ágazat</c:v>
                </c:pt>
                <c:pt idx="1">
                  <c:v>Egészségügyi és Szociális kiadások</c:v>
                </c:pt>
                <c:pt idx="2">
                  <c:v>Közművelődés</c:v>
                </c:pt>
                <c:pt idx="3">
                  <c:v>Városműködtetési kiadások</c:v>
                </c:pt>
                <c:pt idx="4">
                  <c:v>Igazgatási és gazdasági feladatok, informatikai kiadások</c:v>
                </c:pt>
              </c:strCache>
            </c:strRef>
          </c:cat>
          <c:val>
            <c:numRef>
              <c:f>'[5]Munka1'!$E$6:$E$10</c:f>
              <c:numCache>
                <c:ptCount val="5"/>
                <c:pt idx="0">
                  <c:v>981064</c:v>
                </c:pt>
                <c:pt idx="1">
                  <c:v>418576</c:v>
                </c:pt>
                <c:pt idx="2">
                  <c:v>568267</c:v>
                </c:pt>
                <c:pt idx="3">
                  <c:v>156870</c:v>
                </c:pt>
                <c:pt idx="4">
                  <c:v>37658</c:v>
                </c:pt>
              </c:numCache>
            </c:numRef>
          </c:val>
        </c:ser>
        <c:ser>
          <c:idx val="1"/>
          <c:order val="1"/>
          <c:tx>
            <c:strRef>
              <c:f>'[5]Munka1'!$F$5</c:f>
              <c:strCache>
                <c:ptCount val="1"/>
                <c:pt idx="0">
                  <c:v>Önkormányzati forrás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'[5]Munka1'!$D$6:$D$10</c:f>
              <c:strCache>
                <c:ptCount val="5"/>
                <c:pt idx="0">
                  <c:v>Oktatási ágazat</c:v>
                </c:pt>
                <c:pt idx="1">
                  <c:v>Egészségügyi és Szociális kiadások</c:v>
                </c:pt>
                <c:pt idx="2">
                  <c:v>Közművelődés</c:v>
                </c:pt>
                <c:pt idx="3">
                  <c:v>Városműködtetési kiadások</c:v>
                </c:pt>
                <c:pt idx="4">
                  <c:v>Igazgatási és gazdasági feladatok, informatikai kiadások</c:v>
                </c:pt>
              </c:strCache>
            </c:strRef>
          </c:cat>
          <c:val>
            <c:numRef>
              <c:f>'[5]Munka1'!$F$6:$F$10</c:f>
              <c:numCache>
                <c:ptCount val="5"/>
                <c:pt idx="0">
                  <c:v>798297</c:v>
                </c:pt>
                <c:pt idx="1">
                  <c:v>721339</c:v>
                </c:pt>
                <c:pt idx="2">
                  <c:v>867152</c:v>
                </c:pt>
                <c:pt idx="3">
                  <c:v>2394030</c:v>
                </c:pt>
                <c:pt idx="4">
                  <c:v>1434255</c:v>
                </c:pt>
              </c:numCache>
            </c:numRef>
          </c:val>
        </c:ser>
        <c:overlap val="100"/>
        <c:axId val="25593815"/>
        <c:axId val="29017744"/>
      </c:barChart>
      <c:catAx>
        <c:axId val="25593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9017744"/>
        <c:crosses val="autoZero"/>
        <c:auto val="1"/>
        <c:lblOffset val="100"/>
        <c:noMultiLvlLbl val="0"/>
      </c:catAx>
      <c:valAx>
        <c:axId val="290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93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49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AZ ÖNKORMÁNYZAT MŰKÖDÉSI KIADÁSAINAK MEGOSZLÁSA 2013. ÉVBEN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8080"/>
              </a:solidFill>
            </c:spPr>
          </c:dPt>
          <c:dPt>
            <c:idx val="5"/>
            <c:spPr>
              <a:solidFill>
                <a:srgbClr val="99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'[4]Munka1'!$B$7:$B$12</c:f>
              <c:strCache>
                <c:ptCount val="6"/>
                <c:pt idx="0">
                  <c:v>Oktatási ágazat kiadásai</c:v>
                </c:pt>
                <c:pt idx="1">
                  <c:v>Szociális és egészségügyi feladatok kiadásai</c:v>
                </c:pt>
                <c:pt idx="2">
                  <c:v>Közművelődés és kulturális ágazat kiadásai</c:v>
                </c:pt>
                <c:pt idx="3">
                  <c:v>Városműködtetési kiadások</c:v>
                </c:pt>
                <c:pt idx="4">
                  <c:v>Igazgatási és gazdasági feladatok, informatikai kiadások</c:v>
                </c:pt>
                <c:pt idx="5">
                  <c:v>Sport és egyéb működési kiadások</c:v>
                </c:pt>
              </c:strCache>
            </c:strRef>
          </c:cat>
          <c:val>
            <c:numRef>
              <c:f>'[4]Munka1'!$C$7:$C$12</c:f>
              <c:numCache>
                <c:ptCount val="6"/>
                <c:pt idx="0">
                  <c:v>2719543</c:v>
                </c:pt>
                <c:pt idx="1">
                  <c:v>1425935.7</c:v>
                </c:pt>
                <c:pt idx="2">
                  <c:v>1968498.7</c:v>
                </c:pt>
                <c:pt idx="3">
                  <c:v>1375059</c:v>
                </c:pt>
                <c:pt idx="4">
                  <c:v>1674391.6</c:v>
                </c:pt>
                <c:pt idx="5">
                  <c:v>1014244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25</xdr:row>
      <xdr:rowOff>114300</xdr:rowOff>
    </xdr:from>
    <xdr:to>
      <xdr:col>5</xdr:col>
      <xdr:colOff>104775</xdr:colOff>
      <xdr:row>27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6238875" y="6953250"/>
          <a:ext cx="85725" cy="1038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18</xdr:row>
      <xdr:rowOff>180975</xdr:rowOff>
    </xdr:from>
    <xdr:to>
      <xdr:col>6</xdr:col>
      <xdr:colOff>285750</xdr:colOff>
      <xdr:row>21</xdr:row>
      <xdr:rowOff>381000</xdr:rowOff>
    </xdr:to>
    <xdr:sp>
      <xdr:nvSpPr>
        <xdr:cNvPr id="1" name="AutoShape 1"/>
        <xdr:cNvSpPr>
          <a:spLocks/>
        </xdr:cNvSpPr>
      </xdr:nvSpPr>
      <xdr:spPr>
        <a:xfrm>
          <a:off x="5057775" y="6438900"/>
          <a:ext cx="238125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180975</xdr:rowOff>
    </xdr:from>
    <xdr:to>
      <xdr:col>6</xdr:col>
      <xdr:colOff>285750</xdr:colOff>
      <xdr:row>21</xdr:row>
      <xdr:rowOff>381000</xdr:rowOff>
    </xdr:to>
    <xdr:sp>
      <xdr:nvSpPr>
        <xdr:cNvPr id="2" name="AutoShape 3"/>
        <xdr:cNvSpPr>
          <a:spLocks/>
        </xdr:cNvSpPr>
      </xdr:nvSpPr>
      <xdr:spPr>
        <a:xfrm>
          <a:off x="5057775" y="6438900"/>
          <a:ext cx="238125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667375"/>
    <xdr:graphicFrame>
      <xdr:nvGraphicFramePr>
        <xdr:cNvPr id="1" name="Shape 1025"/>
        <xdr:cNvGraphicFramePr/>
      </xdr:nvGraphicFramePr>
      <xdr:xfrm>
        <a:off x="0" y="0"/>
        <a:ext cx="92583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667375"/>
    <xdr:graphicFrame>
      <xdr:nvGraphicFramePr>
        <xdr:cNvPr id="1" name="Shape 1025"/>
        <xdr:cNvGraphicFramePr/>
      </xdr:nvGraphicFramePr>
      <xdr:xfrm>
        <a:off x="0" y="0"/>
        <a:ext cx="92583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667375"/>
    <xdr:graphicFrame>
      <xdr:nvGraphicFramePr>
        <xdr:cNvPr id="1" name="Shape 1025"/>
        <xdr:cNvGraphicFramePr/>
      </xdr:nvGraphicFramePr>
      <xdr:xfrm>
        <a:off x="0" y="0"/>
        <a:ext cx="92583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667375"/>
    <xdr:graphicFrame>
      <xdr:nvGraphicFramePr>
        <xdr:cNvPr id="1" name="Shape 1025"/>
        <xdr:cNvGraphicFramePr/>
      </xdr:nvGraphicFramePr>
      <xdr:xfrm>
        <a:off x="0" y="0"/>
        <a:ext cx="92583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667375"/>
    <xdr:graphicFrame>
      <xdr:nvGraphicFramePr>
        <xdr:cNvPr id="1" name="Shape 1025"/>
        <xdr:cNvGraphicFramePr/>
      </xdr:nvGraphicFramePr>
      <xdr:xfrm>
        <a:off x="0" y="0"/>
        <a:ext cx="92583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M&#243;ni\K&#246;lts&#233;gvet&#233;s%202013%20munkat&#225;bl&#225;k\Diagramok%202013\Bev&#233;telek%20alakul&#225;sa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M&#243;ni\K&#246;lts&#233;gvet&#233;s%202013%20munkat&#225;bl&#225;k\Diagramok%202013\Kiad&#225;sok%20alakul&#225;sa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M&#243;ni\K&#246;lts&#233;gvet&#233;s%202013%20munkat&#225;bl&#225;k\Diagramok%202013\K&#246;zp%20t&#225;m%20%20gafikon%20&#233;s%20adatok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M&#243;ni\K&#246;lts&#233;gvet&#233;s%202013%20munkat&#225;bl&#225;k\Diagramok%202013\M&#369;k&#246;d&#233;s%20megoszl&#225;s%20grafikon%20&#233;s%20adatok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M&#243;ni\K&#246;lts&#233;gvet&#233;s%202013%20munkat&#225;bl&#225;k\Diagramok%202013\Lefedetts&#233;g%20graf%20&#233;s%20adatok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"/>
      <sheetName val="Diagram1"/>
      <sheetName val="Munka1"/>
    </sheetNames>
    <sheetDataSet>
      <sheetData sheetId="2">
        <row r="4">
          <cell r="B4" t="str">
            <v>2011.ÉVI TÉNY  20.931.219 </v>
          </cell>
          <cell r="C4" t="str">
            <v>2012.ÉVI VÁRHATÓ    20.094.952</v>
          </cell>
          <cell r="D4" t="str">
            <v>2013.ÉVI TERV 13.995.665</v>
          </cell>
        </row>
        <row r="6">
          <cell r="A6" t="str">
            <v>Normatív állami támogatás és normatív módon elosztott SZJA</v>
          </cell>
          <cell r="B6">
            <v>3806298</v>
          </cell>
          <cell r="C6">
            <v>3946911</v>
          </cell>
          <cell r="D6">
            <v>2162435</v>
          </cell>
        </row>
        <row r="7">
          <cell r="A7" t="str">
            <v>Egyéb kapott támogatás</v>
          </cell>
          <cell r="B7">
            <v>616035</v>
          </cell>
          <cell r="C7">
            <v>2262932</v>
          </cell>
          <cell r="D7">
            <v>0</v>
          </cell>
        </row>
        <row r="8">
          <cell r="A8" t="str">
            <v>Támogatásértékű bevételek </v>
          </cell>
          <cell r="B8">
            <v>174129</v>
          </cell>
          <cell r="C8">
            <v>2479714</v>
          </cell>
          <cell r="D8">
            <v>2197548</v>
          </cell>
        </row>
        <row r="9">
          <cell r="A9" t="str">
            <v>Közhatalmi bevételek (helyi adók, illetékek, gépjárműadó, SZJA helyben maradó része)</v>
          </cell>
          <cell r="B9">
            <v>6745101</v>
          </cell>
          <cell r="C9">
            <v>6677502</v>
          </cell>
          <cell r="D9">
            <v>5527500</v>
          </cell>
        </row>
        <row r="10">
          <cell r="A10" t="str">
            <v>Telek,ingatlanértékesítés</v>
          </cell>
          <cell r="B10">
            <v>161839</v>
          </cell>
          <cell r="C10">
            <v>740492</v>
          </cell>
          <cell r="D10">
            <v>602000</v>
          </cell>
        </row>
        <row r="11">
          <cell r="A11" t="str">
            <v>Intézményi működési bevételek </v>
          </cell>
          <cell r="B11">
            <v>1843107</v>
          </cell>
          <cell r="C11">
            <v>1504708</v>
          </cell>
          <cell r="D11">
            <v>1467558</v>
          </cell>
        </row>
        <row r="12">
          <cell r="A12" t="str">
            <v>Átvett pénzeszközök,felhalmozási bevételek</v>
          </cell>
          <cell r="B12">
            <v>1131738</v>
          </cell>
          <cell r="C12">
            <v>179577</v>
          </cell>
          <cell r="D12">
            <v>0</v>
          </cell>
        </row>
        <row r="13">
          <cell r="A13" t="str">
            <v>Pénzmaradvány</v>
          </cell>
          <cell r="B13">
            <v>1019982</v>
          </cell>
          <cell r="C13">
            <v>490819</v>
          </cell>
          <cell r="D13">
            <v>280886</v>
          </cell>
        </row>
        <row r="14">
          <cell r="A14" t="str">
            <v>Társulások</v>
          </cell>
          <cell r="B14">
            <v>0</v>
          </cell>
          <cell r="C14">
            <v>0</v>
          </cell>
          <cell r="D14">
            <v>0</v>
          </cell>
        </row>
        <row r="15">
          <cell r="A15" t="str">
            <v>Hitelfelvétel</v>
          </cell>
          <cell r="B15">
            <v>4756481</v>
          </cell>
          <cell r="C15">
            <v>1809697</v>
          </cell>
          <cell r="D15">
            <v>1757738</v>
          </cell>
        </row>
        <row r="16">
          <cell r="A16" t="str">
            <v>Lakásalap bevétele</v>
          </cell>
          <cell r="B16">
            <v>3314</v>
          </cell>
          <cell r="C16">
            <v>2600</v>
          </cell>
          <cell r="D16">
            <v>0</v>
          </cell>
        </row>
        <row r="17">
          <cell r="B17">
            <v>20258024</v>
          </cell>
          <cell r="C17">
            <v>20094952</v>
          </cell>
          <cell r="D17">
            <v>13995665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gram1"/>
      <sheetName val="Munka1"/>
    </sheetNames>
    <sheetDataSet>
      <sheetData sheetId="1">
        <row r="6">
          <cell r="C6" t="str">
            <v>2011.évi tény</v>
          </cell>
          <cell r="D6" t="str">
            <v>2012.évi várható</v>
          </cell>
          <cell r="E6" t="str">
            <v>2013.évi terv</v>
          </cell>
        </row>
        <row r="8">
          <cell r="B8" t="str">
            <v>Lakásalap és egyéb kiadások</v>
          </cell>
          <cell r="C8">
            <v>107631</v>
          </cell>
          <cell r="D8">
            <v>48712</v>
          </cell>
          <cell r="E8">
            <v>16872</v>
          </cell>
        </row>
        <row r="9">
          <cell r="B9" t="str">
            <v>Hiteltörlesztés és kamatfizetés</v>
          </cell>
          <cell r="C9">
            <v>3680854</v>
          </cell>
          <cell r="D9">
            <v>2241682</v>
          </cell>
          <cell r="E9">
            <v>772204</v>
          </cell>
        </row>
        <row r="10">
          <cell r="B10" t="str">
            <v>Beruházás, felújítás, egyéb felhalmozás</v>
          </cell>
          <cell r="C10">
            <v>2320440</v>
          </cell>
          <cell r="D10">
            <v>3970639</v>
          </cell>
          <cell r="E10">
            <v>2327576</v>
          </cell>
        </row>
        <row r="11">
          <cell r="B11" t="str">
            <v>Polgármesteri Hivatal működési kiadásai</v>
          </cell>
          <cell r="C11">
            <v>1580494</v>
          </cell>
          <cell r="D11">
            <v>1569209</v>
          </cell>
          <cell r="E11">
            <v>1426264</v>
          </cell>
        </row>
        <row r="12">
          <cell r="B12" t="str">
            <v>Önkormányzati feladatok és kötelezettségek működési kiadásai</v>
          </cell>
          <cell r="C12">
            <v>3027055</v>
          </cell>
          <cell r="D12">
            <v>2855260</v>
          </cell>
          <cell r="E12">
            <v>3686640</v>
          </cell>
        </row>
        <row r="14">
          <cell r="B14" t="str">
            <v>Intézményi működési kiadások</v>
          </cell>
          <cell r="C14">
            <v>8908623</v>
          </cell>
          <cell r="D14">
            <v>9151529</v>
          </cell>
          <cell r="E14">
            <v>4269068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gram2"/>
      <sheetName val="Munka1"/>
    </sheetNames>
    <sheetDataSet>
      <sheetData sheetId="1">
        <row r="3">
          <cell r="B3" t="str">
            <v>2011.évi tény</v>
          </cell>
          <cell r="C3" t="str">
            <v>2012. évi várható</v>
          </cell>
          <cell r="D3" t="str">
            <v>2013.évi terv</v>
          </cell>
        </row>
        <row r="5">
          <cell r="A5" t="str">
            <v>Normatív állami támogatás és normatív módon elosztott SZJA</v>
          </cell>
          <cell r="B5">
            <v>3759598</v>
          </cell>
          <cell r="C5">
            <v>3673211</v>
          </cell>
          <cell r="D5">
            <v>1629435</v>
          </cell>
        </row>
        <row r="6">
          <cell r="A6" t="str">
            <v>Petőfi Színház és Kabóca Bábszínház, Laczkó Dezső Múzeum, Eötvös Károly Megyei Könyvtár támogatása</v>
          </cell>
          <cell r="B6">
            <v>46700</v>
          </cell>
          <cell r="C6">
            <v>273700</v>
          </cell>
          <cell r="D6">
            <v>533000</v>
          </cell>
        </row>
        <row r="7">
          <cell r="A7" t="str">
            <v>Átengedett bevételek (SZJA helyben maradó része)</v>
          </cell>
          <cell r="B7">
            <v>983662</v>
          </cell>
          <cell r="C7">
            <v>885768</v>
          </cell>
          <cell r="D7">
            <v>0</v>
          </cell>
        </row>
        <row r="8">
          <cell r="A8" t="str">
            <v>Gépjárműadó</v>
          </cell>
          <cell r="B8">
            <v>503195</v>
          </cell>
          <cell r="C8">
            <v>476400</v>
          </cell>
          <cell r="D8">
            <v>210000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gram1"/>
      <sheetName val="Munka1"/>
      <sheetName val="Munka2"/>
      <sheetName val="7.Önkorm.kiad"/>
    </sheetNames>
    <sheetDataSet>
      <sheetData sheetId="1">
        <row r="7">
          <cell r="B7" t="str">
            <v>Oktatási ágazat kiadásai</v>
          </cell>
          <cell r="C7">
            <v>2719543</v>
          </cell>
        </row>
        <row r="8">
          <cell r="B8" t="str">
            <v>Szociális és egészségügyi feladatok kiadásai</v>
          </cell>
          <cell r="C8">
            <v>1425935.7</v>
          </cell>
        </row>
        <row r="9">
          <cell r="B9" t="str">
            <v>Közművelődés és kulturális ágazat kiadásai</v>
          </cell>
          <cell r="C9">
            <v>1968498.7</v>
          </cell>
        </row>
        <row r="10">
          <cell r="B10" t="str">
            <v>Városműködtetési kiadások</v>
          </cell>
          <cell r="C10">
            <v>1375059</v>
          </cell>
        </row>
        <row r="11">
          <cell r="B11" t="str">
            <v>Igazgatási és gazdasági feladatok, informatikai kiadások</v>
          </cell>
          <cell r="C11">
            <v>1674391.6</v>
          </cell>
        </row>
        <row r="12">
          <cell r="B12" t="str">
            <v>Sport és egyéb működési kiadások</v>
          </cell>
          <cell r="C12">
            <v>1014244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gram2"/>
      <sheetName val="Munka1"/>
    </sheetNames>
    <sheetDataSet>
      <sheetData sheetId="1">
        <row r="5">
          <cell r="E5" t="str">
            <v>Állami támogatás</v>
          </cell>
          <cell r="F5" t="str">
            <v>Önkormányzati forrás</v>
          </cell>
        </row>
        <row r="6">
          <cell r="D6" t="str">
            <v>Oktatási ágazat</v>
          </cell>
          <cell r="E6">
            <v>981064</v>
          </cell>
          <cell r="F6">
            <v>798297</v>
          </cell>
        </row>
        <row r="7">
          <cell r="D7" t="str">
            <v>Egészségügyi és Szociális kiadások</v>
          </cell>
          <cell r="E7">
            <v>418576</v>
          </cell>
          <cell r="F7">
            <v>721339</v>
          </cell>
        </row>
        <row r="8">
          <cell r="D8" t="str">
            <v>Közművelődés</v>
          </cell>
          <cell r="E8">
            <v>568267</v>
          </cell>
          <cell r="F8">
            <v>867152</v>
          </cell>
        </row>
        <row r="9">
          <cell r="D9" t="str">
            <v>Városműködtetési kiadások</v>
          </cell>
          <cell r="E9">
            <v>156870</v>
          </cell>
          <cell r="F9">
            <v>2394030</v>
          </cell>
        </row>
        <row r="10">
          <cell r="D10" t="str">
            <v>Igazgatási és gazdasági feladatok, informatikai kiadások</v>
          </cell>
          <cell r="E10">
            <v>37658</v>
          </cell>
          <cell r="F10">
            <v>1434255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0"/>
  <dimension ref="A1:AB87"/>
  <sheetViews>
    <sheetView view="pageBreakPreview" zoomScaleSheetLayoutView="100" workbookViewId="0" topLeftCell="A1">
      <selection activeCell="F4" sqref="F4"/>
    </sheetView>
  </sheetViews>
  <sheetFormatPr defaultColWidth="9.00390625" defaultRowHeight="12.75"/>
  <cols>
    <col min="1" max="1" width="3.00390625" style="578" bestFit="1" customWidth="1"/>
    <col min="2" max="2" width="6.75390625" style="80" bestFit="1" customWidth="1"/>
    <col min="3" max="3" width="3.75390625" style="80" bestFit="1" customWidth="1"/>
    <col min="4" max="5" width="5.625" style="80" bestFit="1" customWidth="1"/>
    <col min="6" max="6" width="46.875" style="43" bestFit="1" customWidth="1"/>
    <col min="7" max="7" width="9.875" style="1" bestFit="1" customWidth="1"/>
    <col min="8" max="8" width="10.875" style="1" bestFit="1" customWidth="1"/>
    <col min="9" max="10" width="9.875" style="1" bestFit="1" customWidth="1"/>
    <col min="11" max="16384" width="9.125" style="43" customWidth="1"/>
  </cols>
  <sheetData>
    <row r="1" spans="2:10" ht="15">
      <c r="B1" s="948" t="s">
        <v>230</v>
      </c>
      <c r="C1" s="948"/>
      <c r="D1" s="948"/>
      <c r="E1" s="948"/>
      <c r="F1" s="948"/>
      <c r="G1" s="948"/>
      <c r="H1" s="948"/>
      <c r="I1" s="948"/>
      <c r="J1" s="948"/>
    </row>
    <row r="2" spans="1:10" s="158" customFormat="1" ht="15">
      <c r="A2" s="578"/>
      <c r="B2" s="949" t="s">
        <v>890</v>
      </c>
      <c r="C2" s="949"/>
      <c r="D2" s="949"/>
      <c r="E2" s="949"/>
      <c r="F2" s="949"/>
      <c r="G2" s="949"/>
      <c r="H2" s="949"/>
      <c r="I2" s="949"/>
      <c r="J2" s="949"/>
    </row>
    <row r="3" spans="1:10" s="158" customFormat="1" ht="15">
      <c r="A3" s="578"/>
      <c r="B3" s="950" t="s">
        <v>488</v>
      </c>
      <c r="C3" s="950"/>
      <c r="D3" s="950"/>
      <c r="E3" s="950"/>
      <c r="F3" s="950"/>
      <c r="G3" s="950"/>
      <c r="H3" s="950"/>
      <c r="I3" s="950"/>
      <c r="J3" s="950"/>
    </row>
    <row r="4" spans="2:10" ht="15">
      <c r="B4" s="159"/>
      <c r="C4" s="159"/>
      <c r="D4" s="159"/>
      <c r="E4" s="159"/>
      <c r="F4" s="159"/>
      <c r="G4" s="2"/>
      <c r="H4" s="2"/>
      <c r="I4" s="947" t="s">
        <v>851</v>
      </c>
      <c r="J4" s="947"/>
    </row>
    <row r="5" spans="2:10" ht="15.75" thickBot="1">
      <c r="B5" s="160" t="s">
        <v>318</v>
      </c>
      <c r="C5" s="160" t="s">
        <v>319</v>
      </c>
      <c r="D5" s="160" t="s">
        <v>320</v>
      </c>
      <c r="E5" s="160" t="s">
        <v>321</v>
      </c>
      <c r="F5" s="160" t="s">
        <v>322</v>
      </c>
      <c r="G5" s="170" t="s">
        <v>323</v>
      </c>
      <c r="H5" s="170" t="s">
        <v>324</v>
      </c>
      <c r="I5" s="170" t="s">
        <v>325</v>
      </c>
      <c r="J5" s="170" t="s">
        <v>326</v>
      </c>
    </row>
    <row r="6" spans="1:28" s="56" customFormat="1" ht="60" customHeight="1" thickBot="1">
      <c r="A6" s="579"/>
      <c r="B6" s="169" t="s">
        <v>895</v>
      </c>
      <c r="C6" s="169" t="s">
        <v>896</v>
      </c>
      <c r="D6" s="94" t="s">
        <v>931</v>
      </c>
      <c r="E6" s="94" t="s">
        <v>932</v>
      </c>
      <c r="F6" s="93" t="s">
        <v>852</v>
      </c>
      <c r="G6" s="94" t="s">
        <v>489</v>
      </c>
      <c r="H6" s="95" t="s">
        <v>490</v>
      </c>
      <c r="I6" s="96" t="s">
        <v>491</v>
      </c>
      <c r="J6" s="182" t="s">
        <v>975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</row>
    <row r="7" spans="1:10" s="44" customFormat="1" ht="21.75" customHeight="1">
      <c r="A7" s="580">
        <v>1</v>
      </c>
      <c r="B7" s="307" t="s">
        <v>902</v>
      </c>
      <c r="C7" s="161"/>
      <c r="D7" s="161">
        <v>1</v>
      </c>
      <c r="E7" s="161"/>
      <c r="F7" s="162" t="s">
        <v>378</v>
      </c>
      <c r="G7" s="171">
        <f>SUM(G8:G15)</f>
        <v>4422333</v>
      </c>
      <c r="H7" s="171">
        <f>SUM(H8:H15)</f>
        <v>3712395</v>
      </c>
      <c r="I7" s="171">
        <f>SUM(I8:I15)</f>
        <v>6214043</v>
      </c>
      <c r="J7" s="308">
        <f>SUM(J8:J15)</f>
        <v>2162435</v>
      </c>
    </row>
    <row r="8" spans="1:10" ht="30">
      <c r="A8" s="578">
        <v>2</v>
      </c>
      <c r="B8" s="309"/>
      <c r="C8" s="310"/>
      <c r="D8" s="310"/>
      <c r="E8" s="310">
        <v>1</v>
      </c>
      <c r="F8" s="211" t="s">
        <v>516</v>
      </c>
      <c r="G8" s="10">
        <v>3759598</v>
      </c>
      <c r="H8" s="10">
        <v>3438695</v>
      </c>
      <c r="I8" s="10">
        <v>3673211</v>
      </c>
      <c r="J8" s="293">
        <v>1629435</v>
      </c>
    </row>
    <row r="9" spans="1:10" ht="15">
      <c r="A9" s="578">
        <v>3</v>
      </c>
      <c r="B9" s="311"/>
      <c r="C9" s="159"/>
      <c r="D9" s="159"/>
      <c r="E9" s="159"/>
      <c r="F9" s="179" t="s">
        <v>30</v>
      </c>
      <c r="G9" s="10">
        <v>46700</v>
      </c>
      <c r="H9" s="10">
        <v>273700</v>
      </c>
      <c r="I9" s="10">
        <v>273700</v>
      </c>
      <c r="J9" s="293">
        <v>292500</v>
      </c>
    </row>
    <row r="10" spans="1:10" ht="15" customHeight="1">
      <c r="A10" s="578">
        <v>4</v>
      </c>
      <c r="B10" s="311"/>
      <c r="C10" s="310"/>
      <c r="D10" s="310"/>
      <c r="E10" s="310"/>
      <c r="F10" s="211" t="s">
        <v>527</v>
      </c>
      <c r="G10" s="10"/>
      <c r="H10" s="10"/>
      <c r="I10" s="10"/>
      <c r="J10" s="293">
        <v>109500</v>
      </c>
    </row>
    <row r="11" spans="1:10" ht="15" customHeight="1">
      <c r="A11" s="578">
        <v>5</v>
      </c>
      <c r="B11" s="311"/>
      <c r="C11" s="310"/>
      <c r="D11" s="310"/>
      <c r="E11" s="310"/>
      <c r="F11" s="211" t="s">
        <v>528</v>
      </c>
      <c r="G11" s="10"/>
      <c r="H11" s="10"/>
      <c r="I11" s="10"/>
      <c r="J11" s="293">
        <v>131000</v>
      </c>
    </row>
    <row r="12" spans="1:10" ht="15" customHeight="1">
      <c r="A12" s="578">
        <v>6</v>
      </c>
      <c r="B12" s="311"/>
      <c r="C12" s="310"/>
      <c r="D12" s="310"/>
      <c r="E12" s="310"/>
      <c r="F12" s="211" t="s">
        <v>333</v>
      </c>
      <c r="G12" s="10">
        <v>191090</v>
      </c>
      <c r="H12" s="10">
        <v>0</v>
      </c>
      <c r="I12" s="10">
        <v>512932</v>
      </c>
      <c r="J12" s="293">
        <v>0</v>
      </c>
    </row>
    <row r="13" spans="1:10" ht="15" customHeight="1">
      <c r="A13" s="578">
        <v>7</v>
      </c>
      <c r="B13" s="311"/>
      <c r="C13" s="310"/>
      <c r="D13" s="310"/>
      <c r="E13" s="310"/>
      <c r="F13" s="211" t="s">
        <v>169</v>
      </c>
      <c r="G13" s="10">
        <v>424945</v>
      </c>
      <c r="H13" s="10"/>
      <c r="I13" s="10">
        <v>0</v>
      </c>
      <c r="J13" s="293">
        <v>0</v>
      </c>
    </row>
    <row r="14" spans="1:10" ht="15" customHeight="1">
      <c r="A14" s="578">
        <v>8</v>
      </c>
      <c r="B14" s="311"/>
      <c r="C14" s="310"/>
      <c r="D14" s="310"/>
      <c r="E14" s="310"/>
      <c r="F14" s="211" t="s">
        <v>170</v>
      </c>
      <c r="G14" s="10">
        <v>0</v>
      </c>
      <c r="H14" s="10"/>
      <c r="I14" s="10">
        <v>4200</v>
      </c>
      <c r="J14" s="293">
        <v>0</v>
      </c>
    </row>
    <row r="15" spans="1:10" ht="15" customHeight="1">
      <c r="A15" s="578">
        <v>9</v>
      </c>
      <c r="B15" s="311"/>
      <c r="C15" s="310"/>
      <c r="D15" s="310"/>
      <c r="E15" s="310"/>
      <c r="F15" s="211" t="s">
        <v>460</v>
      </c>
      <c r="G15" s="10"/>
      <c r="H15" s="10"/>
      <c r="I15" s="10">
        <v>1750000</v>
      </c>
      <c r="J15" s="293">
        <v>0</v>
      </c>
    </row>
    <row r="16" spans="1:10" s="44" customFormat="1" ht="21.75" customHeight="1">
      <c r="A16" s="580">
        <v>10</v>
      </c>
      <c r="B16" s="312"/>
      <c r="C16" s="163"/>
      <c r="D16" s="163">
        <v>2</v>
      </c>
      <c r="E16" s="163"/>
      <c r="F16" s="164" t="s">
        <v>517</v>
      </c>
      <c r="G16" s="172">
        <f>SUM(G17:G21)</f>
        <v>1571541</v>
      </c>
      <c r="H16" s="172">
        <f>SUM(H17:H21)</f>
        <v>2061196</v>
      </c>
      <c r="I16" s="172">
        <f>SUM(I17:I21)</f>
        <v>2479714</v>
      </c>
      <c r="J16" s="313">
        <f>SUM(J17:J21)</f>
        <v>2197548</v>
      </c>
    </row>
    <row r="17" spans="1:10" ht="30">
      <c r="A17" s="578">
        <v>11</v>
      </c>
      <c r="B17" s="309" t="s">
        <v>902</v>
      </c>
      <c r="C17" s="310"/>
      <c r="D17" s="310"/>
      <c r="E17" s="310">
        <v>1</v>
      </c>
      <c r="F17" s="515" t="s">
        <v>479</v>
      </c>
      <c r="G17" s="10">
        <v>142781</v>
      </c>
      <c r="H17" s="10">
        <v>533417</v>
      </c>
      <c r="I17" s="10">
        <v>301612</v>
      </c>
      <c r="J17" s="293">
        <v>839566</v>
      </c>
    </row>
    <row r="18" spans="1:10" ht="15">
      <c r="A18" s="578">
        <v>12</v>
      </c>
      <c r="B18" s="309"/>
      <c r="C18" s="310">
        <v>7</v>
      </c>
      <c r="D18" s="310"/>
      <c r="E18" s="310"/>
      <c r="F18" s="515" t="s">
        <v>480</v>
      </c>
      <c r="G18" s="10">
        <v>174129</v>
      </c>
      <c r="H18" s="10">
        <v>161196</v>
      </c>
      <c r="I18" s="10">
        <v>163307</v>
      </c>
      <c r="J18" s="293">
        <v>163116</v>
      </c>
    </row>
    <row r="19" spans="1:10" ht="30">
      <c r="A19" s="578">
        <v>13</v>
      </c>
      <c r="B19" s="309" t="s">
        <v>902</v>
      </c>
      <c r="C19" s="310"/>
      <c r="D19" s="310"/>
      <c r="E19" s="310">
        <v>2</v>
      </c>
      <c r="F19" s="515" t="s">
        <v>481</v>
      </c>
      <c r="G19" s="10">
        <v>904180</v>
      </c>
      <c r="H19" s="10">
        <v>1366583</v>
      </c>
      <c r="I19" s="10">
        <v>1885660</v>
      </c>
      <c r="J19" s="293">
        <v>994752</v>
      </c>
    </row>
    <row r="20" spans="1:10" ht="30">
      <c r="A20" s="578">
        <v>14</v>
      </c>
      <c r="B20" s="514" t="s">
        <v>465</v>
      </c>
      <c r="C20" s="310"/>
      <c r="D20" s="310"/>
      <c r="E20" s="310">
        <v>1</v>
      </c>
      <c r="F20" s="515" t="s">
        <v>482</v>
      </c>
      <c r="G20" s="10">
        <v>347001</v>
      </c>
      <c r="H20" s="10"/>
      <c r="I20" s="10">
        <v>127200</v>
      </c>
      <c r="J20" s="293">
        <v>186114</v>
      </c>
    </row>
    <row r="21" spans="1:10" ht="30">
      <c r="A21" s="578">
        <v>15</v>
      </c>
      <c r="B21" s="514" t="s">
        <v>465</v>
      </c>
      <c r="C21" s="310"/>
      <c r="D21" s="310"/>
      <c r="E21" s="310">
        <v>2</v>
      </c>
      <c r="F21" s="515" t="s">
        <v>483</v>
      </c>
      <c r="G21" s="10">
        <v>3450</v>
      </c>
      <c r="H21" s="10"/>
      <c r="I21" s="10">
        <v>1935</v>
      </c>
      <c r="J21" s="293">
        <v>14000</v>
      </c>
    </row>
    <row r="22" spans="1:10" s="44" customFormat="1" ht="21.75" customHeight="1">
      <c r="A22" s="580">
        <v>16</v>
      </c>
      <c r="B22" s="312" t="s">
        <v>902</v>
      </c>
      <c r="C22" s="163"/>
      <c r="D22" s="163">
        <v>3</v>
      </c>
      <c r="E22" s="163"/>
      <c r="F22" s="164" t="s">
        <v>332</v>
      </c>
      <c r="G22" s="172">
        <f>SUM(G30:G34,G23)</f>
        <v>6745101</v>
      </c>
      <c r="H22" s="172">
        <f>SUM(H30:H34,H23)</f>
        <v>6925468</v>
      </c>
      <c r="I22" s="172">
        <f>SUM(I30:I34,I23)</f>
        <v>6677502</v>
      </c>
      <c r="J22" s="313">
        <f>SUM(J30:J34,J23)</f>
        <v>5527500</v>
      </c>
    </row>
    <row r="23" spans="1:10" s="44" customFormat="1" ht="15">
      <c r="A23" s="578">
        <v>17</v>
      </c>
      <c r="B23" s="314" t="s">
        <v>902</v>
      </c>
      <c r="C23" s="267"/>
      <c r="D23" s="267"/>
      <c r="E23" s="267">
        <v>1</v>
      </c>
      <c r="F23" s="315" t="s">
        <v>949</v>
      </c>
      <c r="G23" s="11">
        <f>SUM(G24:G29)</f>
        <v>5066088</v>
      </c>
      <c r="H23" s="11">
        <f>SUM(H24:H29)</f>
        <v>5285000</v>
      </c>
      <c r="I23" s="11">
        <f>SUM(I24:I29)</f>
        <v>5013219</v>
      </c>
      <c r="J23" s="316">
        <f>SUM(J24:J29)</f>
        <v>5260000</v>
      </c>
    </row>
    <row r="24" spans="1:10" ht="15">
      <c r="A24" s="578">
        <v>18</v>
      </c>
      <c r="B24" s="311"/>
      <c r="C24" s="159"/>
      <c r="D24" s="159"/>
      <c r="E24" s="159"/>
      <c r="F24" s="317" t="s">
        <v>753</v>
      </c>
      <c r="G24" s="10">
        <v>3807699</v>
      </c>
      <c r="H24" s="10">
        <v>3800000</v>
      </c>
      <c r="I24" s="10">
        <v>3576000</v>
      </c>
      <c r="J24" s="293">
        <v>3800000</v>
      </c>
    </row>
    <row r="25" spans="1:10" ht="15">
      <c r="A25" s="578">
        <v>19</v>
      </c>
      <c r="B25" s="311"/>
      <c r="C25" s="159"/>
      <c r="D25" s="159"/>
      <c r="E25" s="159"/>
      <c r="F25" s="317" t="s">
        <v>754</v>
      </c>
      <c r="G25" s="10">
        <v>1060714</v>
      </c>
      <c r="H25" s="10">
        <v>1090000</v>
      </c>
      <c r="I25" s="10">
        <v>1100932</v>
      </c>
      <c r="J25" s="293">
        <v>1100000</v>
      </c>
    </row>
    <row r="26" spans="1:10" ht="15">
      <c r="A26" s="578">
        <v>20</v>
      </c>
      <c r="B26" s="311"/>
      <c r="C26" s="159"/>
      <c r="D26" s="159"/>
      <c r="E26" s="159"/>
      <c r="F26" s="317" t="s">
        <v>756</v>
      </c>
      <c r="G26" s="10">
        <v>25105</v>
      </c>
      <c r="H26" s="10">
        <v>20000</v>
      </c>
      <c r="I26" s="10">
        <v>30840</v>
      </c>
      <c r="J26" s="293">
        <v>30000</v>
      </c>
    </row>
    <row r="27" spans="1:10" ht="15">
      <c r="A27" s="578">
        <v>21</v>
      </c>
      <c r="B27" s="311"/>
      <c r="C27" s="159"/>
      <c r="D27" s="159"/>
      <c r="E27" s="159"/>
      <c r="F27" s="317" t="s">
        <v>755</v>
      </c>
      <c r="G27" s="10">
        <v>137140</v>
      </c>
      <c r="H27" s="10">
        <v>135000</v>
      </c>
      <c r="I27" s="10">
        <v>139085</v>
      </c>
      <c r="J27" s="293">
        <v>140000</v>
      </c>
    </row>
    <row r="28" spans="1:10" ht="15">
      <c r="A28" s="578">
        <v>22</v>
      </c>
      <c r="B28" s="311"/>
      <c r="C28" s="159"/>
      <c r="D28" s="159"/>
      <c r="E28" s="159"/>
      <c r="F28" s="317" t="s">
        <v>635</v>
      </c>
      <c r="G28" s="10">
        <v>0</v>
      </c>
      <c r="H28" s="10">
        <v>210000</v>
      </c>
      <c r="I28" s="10">
        <v>128456</v>
      </c>
      <c r="J28" s="293">
        <v>150000</v>
      </c>
    </row>
    <row r="29" spans="1:10" ht="15">
      <c r="A29" s="578">
        <v>23</v>
      </c>
      <c r="B29" s="311"/>
      <c r="C29" s="159"/>
      <c r="D29" s="159"/>
      <c r="E29" s="159"/>
      <c r="F29" s="317" t="s">
        <v>336</v>
      </c>
      <c r="G29" s="10">
        <v>35430</v>
      </c>
      <c r="H29" s="10">
        <v>30000</v>
      </c>
      <c r="I29" s="10">
        <v>37906</v>
      </c>
      <c r="J29" s="293">
        <v>40000</v>
      </c>
    </row>
    <row r="30" spans="1:10" s="44" customFormat="1" ht="21.75" customHeight="1">
      <c r="A30" s="580">
        <v>24</v>
      </c>
      <c r="B30" s="314" t="s">
        <v>902</v>
      </c>
      <c r="C30" s="267"/>
      <c r="D30" s="267"/>
      <c r="E30" s="267">
        <v>2</v>
      </c>
      <c r="F30" s="315" t="s">
        <v>950</v>
      </c>
      <c r="G30" s="11">
        <v>192156</v>
      </c>
      <c r="H30" s="11">
        <v>200000</v>
      </c>
      <c r="I30" s="11">
        <v>227915</v>
      </c>
      <c r="J30" s="316"/>
    </row>
    <row r="31" spans="1:10" s="44" customFormat="1" ht="21.75" customHeight="1">
      <c r="A31" s="580">
        <v>25</v>
      </c>
      <c r="B31" s="314" t="s">
        <v>902</v>
      </c>
      <c r="C31" s="267"/>
      <c r="D31" s="267"/>
      <c r="E31" s="267">
        <v>3</v>
      </c>
      <c r="F31" s="315" t="s">
        <v>334</v>
      </c>
      <c r="G31" s="11">
        <v>983662</v>
      </c>
      <c r="H31" s="11">
        <v>885768</v>
      </c>
      <c r="I31" s="11">
        <v>885768</v>
      </c>
      <c r="J31" s="316"/>
    </row>
    <row r="32" spans="1:10" s="44" customFormat="1" ht="21.75" customHeight="1">
      <c r="A32" s="580">
        <v>26</v>
      </c>
      <c r="B32" s="314" t="s">
        <v>902</v>
      </c>
      <c r="C32" s="267"/>
      <c r="D32" s="267"/>
      <c r="E32" s="267">
        <v>4</v>
      </c>
      <c r="F32" s="315" t="s">
        <v>746</v>
      </c>
      <c r="G32" s="11">
        <v>503195</v>
      </c>
      <c r="H32" s="11">
        <v>500000</v>
      </c>
      <c r="I32" s="11">
        <v>476400</v>
      </c>
      <c r="J32" s="316">
        <v>210000</v>
      </c>
    </row>
    <row r="33" spans="1:10" s="44" customFormat="1" ht="21.75" customHeight="1">
      <c r="A33" s="580">
        <v>27</v>
      </c>
      <c r="B33" s="314" t="s">
        <v>902</v>
      </c>
      <c r="C33" s="267"/>
      <c r="D33" s="267"/>
      <c r="E33" s="267">
        <v>5</v>
      </c>
      <c r="F33" s="315" t="s">
        <v>936</v>
      </c>
      <c r="G33" s="11"/>
      <c r="H33" s="11">
        <v>26600</v>
      </c>
      <c r="I33" s="11">
        <v>26600</v>
      </c>
      <c r="J33" s="316">
        <v>27500</v>
      </c>
    </row>
    <row r="34" spans="1:10" s="44" customFormat="1" ht="21.75" customHeight="1">
      <c r="A34" s="580">
        <v>28</v>
      </c>
      <c r="B34" s="314" t="s">
        <v>902</v>
      </c>
      <c r="C34" s="267"/>
      <c r="D34" s="267"/>
      <c r="E34" s="267">
        <v>6</v>
      </c>
      <c r="F34" s="315" t="s">
        <v>423</v>
      </c>
      <c r="G34" s="11"/>
      <c r="H34" s="11">
        <v>28100</v>
      </c>
      <c r="I34" s="11">
        <v>47600</v>
      </c>
      <c r="J34" s="316">
        <v>30000</v>
      </c>
    </row>
    <row r="35" spans="1:10" s="44" customFormat="1" ht="21.75" customHeight="1">
      <c r="A35" s="580">
        <v>29</v>
      </c>
      <c r="B35" s="312"/>
      <c r="C35" s="163"/>
      <c r="D35" s="163">
        <v>4</v>
      </c>
      <c r="E35" s="163"/>
      <c r="F35" s="164" t="s">
        <v>849</v>
      </c>
      <c r="G35" s="172">
        <f>SUM(G36:G40)</f>
        <v>1522916</v>
      </c>
      <c r="H35" s="172">
        <f>SUM(H36:H40)</f>
        <v>1702126</v>
      </c>
      <c r="I35" s="172">
        <f>SUM(I36:I40)</f>
        <v>1504708</v>
      </c>
      <c r="J35" s="313">
        <f>SUM(J36:J40)</f>
        <v>1467558</v>
      </c>
    </row>
    <row r="36" spans="1:10" ht="15">
      <c r="A36" s="578">
        <v>30</v>
      </c>
      <c r="B36" s="311">
        <v>6</v>
      </c>
      <c r="C36" s="159"/>
      <c r="D36" s="159"/>
      <c r="E36" s="159">
        <v>1</v>
      </c>
      <c r="F36" s="179" t="s">
        <v>424</v>
      </c>
      <c r="G36" s="10">
        <v>40382</v>
      </c>
      <c r="H36" s="10">
        <v>35000</v>
      </c>
      <c r="I36" s="10">
        <v>35000</v>
      </c>
      <c r="J36" s="293">
        <v>40000</v>
      </c>
    </row>
    <row r="37" spans="1:10" ht="15">
      <c r="A37" s="578">
        <v>31</v>
      </c>
      <c r="B37" s="311">
        <v>6</v>
      </c>
      <c r="C37" s="159"/>
      <c r="D37" s="159"/>
      <c r="E37" s="159">
        <v>2</v>
      </c>
      <c r="F37" s="179" t="s">
        <v>425</v>
      </c>
      <c r="G37" s="10">
        <v>475432</v>
      </c>
      <c r="H37" s="10">
        <v>269900</v>
      </c>
      <c r="I37" s="10">
        <v>184389</v>
      </c>
      <c r="J37" s="293">
        <v>436000</v>
      </c>
    </row>
    <row r="38" spans="1:10" ht="15">
      <c r="A38" s="578">
        <v>32</v>
      </c>
      <c r="B38" s="311">
        <v>6</v>
      </c>
      <c r="C38" s="159"/>
      <c r="D38" s="159"/>
      <c r="E38" s="159">
        <v>3</v>
      </c>
      <c r="F38" s="179" t="s">
        <v>335</v>
      </c>
      <c r="G38" s="10">
        <v>183886</v>
      </c>
      <c r="H38" s="10">
        <v>287300</v>
      </c>
      <c r="I38" s="10">
        <v>246282</v>
      </c>
      <c r="J38" s="293">
        <v>195800</v>
      </c>
    </row>
    <row r="39" spans="1:10" ht="15">
      <c r="A39" s="578">
        <v>33</v>
      </c>
      <c r="B39" s="311">
        <v>6</v>
      </c>
      <c r="C39" s="159"/>
      <c r="D39" s="159"/>
      <c r="E39" s="159">
        <v>4</v>
      </c>
      <c r="F39" s="179" t="s">
        <v>937</v>
      </c>
      <c r="G39" s="10">
        <v>2444</v>
      </c>
      <c r="H39" s="10">
        <v>0</v>
      </c>
      <c r="I39" s="10">
        <v>2049</v>
      </c>
      <c r="J39" s="293"/>
    </row>
    <row r="40" spans="1:10" ht="15">
      <c r="A40" s="578">
        <v>34</v>
      </c>
      <c r="B40" s="318" t="s">
        <v>465</v>
      </c>
      <c r="C40" s="159"/>
      <c r="D40" s="159"/>
      <c r="E40" s="159">
        <v>5</v>
      </c>
      <c r="F40" s="179" t="s">
        <v>592</v>
      </c>
      <c r="G40" s="10">
        <v>820772</v>
      </c>
      <c r="H40" s="10">
        <v>1109926</v>
      </c>
      <c r="I40" s="10">
        <v>1036988</v>
      </c>
      <c r="J40" s="293">
        <v>795758</v>
      </c>
    </row>
    <row r="41" spans="1:10" s="44" customFormat="1" ht="24.75" customHeight="1">
      <c r="A41" s="580">
        <v>35</v>
      </c>
      <c r="B41" s="312"/>
      <c r="C41" s="163"/>
      <c r="D41" s="163">
        <v>5</v>
      </c>
      <c r="E41" s="163"/>
      <c r="F41" s="164" t="s">
        <v>308</v>
      </c>
      <c r="G41" s="172">
        <f>SUM(G42:G46)</f>
        <v>162125</v>
      </c>
      <c r="H41" s="172">
        <f>SUM(H42:H46)</f>
        <v>828650</v>
      </c>
      <c r="I41" s="172">
        <f>SUM(I42:I46)</f>
        <v>740492</v>
      </c>
      <c r="J41" s="172">
        <f>SUM(J42:J46)</f>
        <v>602000</v>
      </c>
    </row>
    <row r="42" spans="1:10" ht="15">
      <c r="A42" s="578">
        <v>36</v>
      </c>
      <c r="B42" s="311">
        <v>6</v>
      </c>
      <c r="C42" s="159"/>
      <c r="D42" s="159"/>
      <c r="E42" s="159">
        <v>1</v>
      </c>
      <c r="F42" s="179" t="s">
        <v>938</v>
      </c>
      <c r="G42" s="10">
        <v>161839</v>
      </c>
      <c r="H42" s="10">
        <v>780000</v>
      </c>
      <c r="I42" s="10">
        <v>665120</v>
      </c>
      <c r="J42" s="293">
        <v>550000</v>
      </c>
    </row>
    <row r="43" spans="1:10" ht="15">
      <c r="A43" s="578">
        <v>37</v>
      </c>
      <c r="B43" s="311">
        <v>6</v>
      </c>
      <c r="C43" s="159"/>
      <c r="D43" s="159"/>
      <c r="E43" s="159">
        <v>2</v>
      </c>
      <c r="F43" s="179" t="s">
        <v>939</v>
      </c>
      <c r="G43" s="10"/>
      <c r="H43" s="10"/>
      <c r="I43" s="10">
        <v>18100</v>
      </c>
      <c r="J43" s="293"/>
    </row>
    <row r="44" spans="1:10" ht="15">
      <c r="A44" s="578">
        <v>38</v>
      </c>
      <c r="B44" s="311">
        <v>6</v>
      </c>
      <c r="C44" s="159"/>
      <c r="D44" s="159"/>
      <c r="E44" s="159">
        <v>3</v>
      </c>
      <c r="F44" s="179" t="s">
        <v>940</v>
      </c>
      <c r="G44" s="10"/>
      <c r="H44" s="10"/>
      <c r="I44" s="10">
        <v>0</v>
      </c>
      <c r="J44" s="293"/>
    </row>
    <row r="45" spans="1:10" ht="15">
      <c r="A45" s="578">
        <v>39</v>
      </c>
      <c r="B45" s="311">
        <v>6</v>
      </c>
      <c r="C45" s="159"/>
      <c r="D45" s="159"/>
      <c r="E45" s="159">
        <v>4</v>
      </c>
      <c r="F45" s="179" t="s">
        <v>379</v>
      </c>
      <c r="G45" s="10"/>
      <c r="H45" s="10">
        <v>48650</v>
      </c>
      <c r="I45" s="10">
        <v>48650</v>
      </c>
      <c r="J45" s="293">
        <v>52000</v>
      </c>
    </row>
    <row r="46" spans="1:10" ht="15">
      <c r="A46" s="578">
        <v>40</v>
      </c>
      <c r="B46" s="311"/>
      <c r="C46" s="159"/>
      <c r="D46" s="159"/>
      <c r="E46" s="159"/>
      <c r="F46" s="179" t="s">
        <v>470</v>
      </c>
      <c r="G46" s="10">
        <v>286</v>
      </c>
      <c r="H46" s="10"/>
      <c r="I46" s="10">
        <v>8622</v>
      </c>
      <c r="J46" s="293"/>
    </row>
    <row r="47" spans="1:10" s="44" customFormat="1" ht="30" customHeight="1">
      <c r="A47" s="580">
        <v>41</v>
      </c>
      <c r="B47" s="312"/>
      <c r="C47" s="163"/>
      <c r="D47" s="163">
        <v>6</v>
      </c>
      <c r="E47" s="163"/>
      <c r="F47" s="164" t="s">
        <v>951</v>
      </c>
      <c r="G47" s="172">
        <f>SUM(G48:G51)</f>
        <v>134650</v>
      </c>
      <c r="H47" s="172">
        <f>SUM(H48:H51)</f>
        <v>0</v>
      </c>
      <c r="I47" s="172">
        <f>SUM(I48:I51)</f>
        <v>179577</v>
      </c>
      <c r="J47" s="313">
        <f>SUM(J48:J49)</f>
        <v>0</v>
      </c>
    </row>
    <row r="48" spans="1:10" ht="15">
      <c r="A48" s="578">
        <v>42</v>
      </c>
      <c r="B48" s="311">
        <v>6</v>
      </c>
      <c r="C48" s="159"/>
      <c r="D48" s="159"/>
      <c r="E48" s="159">
        <v>1</v>
      </c>
      <c r="F48" s="179" t="s">
        <v>573</v>
      </c>
      <c r="G48" s="10">
        <v>247</v>
      </c>
      <c r="H48" s="10"/>
      <c r="I48" s="10">
        <v>4557</v>
      </c>
      <c r="J48" s="293"/>
    </row>
    <row r="49" spans="1:10" ht="15">
      <c r="A49" s="578">
        <v>43</v>
      </c>
      <c r="B49" s="311">
        <v>6</v>
      </c>
      <c r="C49" s="159"/>
      <c r="D49" s="159"/>
      <c r="E49" s="159">
        <v>2</v>
      </c>
      <c r="F49" s="179" t="s">
        <v>574</v>
      </c>
      <c r="G49" s="10">
        <v>84530</v>
      </c>
      <c r="H49" s="10"/>
      <c r="I49" s="10">
        <v>27466</v>
      </c>
      <c r="J49" s="293"/>
    </row>
    <row r="50" spans="1:10" ht="30">
      <c r="A50" s="578">
        <v>44</v>
      </c>
      <c r="B50" s="309" t="s">
        <v>465</v>
      </c>
      <c r="C50" s="159"/>
      <c r="D50" s="159"/>
      <c r="E50" s="159">
        <v>1</v>
      </c>
      <c r="F50" s="515" t="s">
        <v>575</v>
      </c>
      <c r="G50" s="10">
        <v>38930</v>
      </c>
      <c r="H50" s="10"/>
      <c r="I50" s="10">
        <v>147404</v>
      </c>
      <c r="J50" s="293"/>
    </row>
    <row r="51" spans="1:10" ht="30">
      <c r="A51" s="578">
        <v>45</v>
      </c>
      <c r="B51" s="309" t="s">
        <v>465</v>
      </c>
      <c r="C51" s="159"/>
      <c r="D51" s="159"/>
      <c r="E51" s="159">
        <v>2</v>
      </c>
      <c r="F51" s="515" t="s">
        <v>576</v>
      </c>
      <c r="G51" s="10">
        <v>10943</v>
      </c>
      <c r="H51" s="10"/>
      <c r="I51" s="10">
        <v>150</v>
      </c>
      <c r="J51" s="293"/>
    </row>
    <row r="52" spans="1:10" s="44" customFormat="1" ht="19.5" customHeight="1">
      <c r="A52" s="580">
        <v>46</v>
      </c>
      <c r="B52" s="312">
        <v>6</v>
      </c>
      <c r="C52" s="163"/>
      <c r="D52" s="163">
        <v>7</v>
      </c>
      <c r="E52" s="163"/>
      <c r="F52" s="164" t="s">
        <v>941</v>
      </c>
      <c r="G52" s="172"/>
      <c r="H52" s="172"/>
      <c r="I52" s="172"/>
      <c r="J52" s="313"/>
    </row>
    <row r="53" spans="1:10" s="44" customFormat="1" ht="19.5" customHeight="1">
      <c r="A53" s="580">
        <v>47</v>
      </c>
      <c r="B53" s="312"/>
      <c r="C53" s="163"/>
      <c r="D53" s="163">
        <v>8</v>
      </c>
      <c r="E53" s="163"/>
      <c r="F53" s="212" t="s">
        <v>835</v>
      </c>
      <c r="G53" s="213"/>
      <c r="H53" s="213"/>
      <c r="I53" s="213"/>
      <c r="J53" s="319"/>
    </row>
    <row r="54" spans="1:10" ht="30">
      <c r="A54" s="578">
        <v>48</v>
      </c>
      <c r="B54" s="483">
        <v>6</v>
      </c>
      <c r="C54" s="484" t="s">
        <v>182</v>
      </c>
      <c r="D54" s="159"/>
      <c r="E54" s="159"/>
      <c r="F54" s="211" t="s">
        <v>50</v>
      </c>
      <c r="G54" s="83">
        <v>287425</v>
      </c>
      <c r="H54" s="83"/>
      <c r="I54" s="83"/>
      <c r="J54" s="298"/>
    </row>
    <row r="55" spans="1:10" ht="30">
      <c r="A55" s="578">
        <v>49</v>
      </c>
      <c r="B55" s="483">
        <v>6</v>
      </c>
      <c r="C55" s="484" t="s">
        <v>183</v>
      </c>
      <c r="D55" s="159"/>
      <c r="E55" s="159"/>
      <c r="F55" s="211" t="s">
        <v>836</v>
      </c>
      <c r="G55" s="83">
        <v>385770</v>
      </c>
      <c r="H55" s="83"/>
      <c r="I55" s="83"/>
      <c r="J55" s="298"/>
    </row>
    <row r="56" spans="1:10" s="44" customFormat="1" ht="19.5" customHeight="1">
      <c r="A56" s="580">
        <v>50</v>
      </c>
      <c r="B56" s="312">
        <v>7</v>
      </c>
      <c r="C56" s="163"/>
      <c r="D56" s="163">
        <v>9</v>
      </c>
      <c r="E56" s="163"/>
      <c r="F56" s="164" t="s">
        <v>998</v>
      </c>
      <c r="G56" s="172">
        <v>3314</v>
      </c>
      <c r="H56" s="172">
        <v>2600</v>
      </c>
      <c r="I56" s="172">
        <v>2600</v>
      </c>
      <c r="J56" s="313"/>
    </row>
    <row r="57" spans="1:10" s="44" customFormat="1" ht="30">
      <c r="A57" s="578">
        <v>51</v>
      </c>
      <c r="B57" s="485"/>
      <c r="C57" s="486"/>
      <c r="D57" s="486">
        <v>10</v>
      </c>
      <c r="E57" s="486"/>
      <c r="F57" s="482" t="s">
        <v>812</v>
      </c>
      <c r="G57" s="213">
        <f>SUM(G68,G58)</f>
        <v>1019982</v>
      </c>
      <c r="H57" s="213">
        <f>SUM(H68,H58)</f>
        <v>431505</v>
      </c>
      <c r="I57" s="213">
        <f>SUM(I68,I58)</f>
        <v>490819</v>
      </c>
      <c r="J57" s="319">
        <f>SUM(J68,J58)</f>
        <v>280886</v>
      </c>
    </row>
    <row r="58" spans="1:10" s="44" customFormat="1" ht="15">
      <c r="A58" s="578">
        <v>52</v>
      </c>
      <c r="B58" s="314"/>
      <c r="C58" s="267"/>
      <c r="D58" s="267"/>
      <c r="E58" s="267">
        <v>1</v>
      </c>
      <c r="F58" s="315" t="s">
        <v>945</v>
      </c>
      <c r="G58" s="11">
        <f>SUM(G59:G67)</f>
        <v>1019982</v>
      </c>
      <c r="H58" s="11">
        <f>SUM(H59:H67)</f>
        <v>431505</v>
      </c>
      <c r="I58" s="11">
        <f>SUM(I59:I67)</f>
        <v>444916</v>
      </c>
      <c r="J58" s="316">
        <f>SUM(J59:J67)</f>
        <v>280886</v>
      </c>
    </row>
    <row r="59" spans="1:10" ht="15">
      <c r="A59" s="578">
        <v>53</v>
      </c>
      <c r="B59" s="311"/>
      <c r="C59" s="159"/>
      <c r="D59" s="159"/>
      <c r="E59" s="159"/>
      <c r="F59" s="317" t="s">
        <v>338</v>
      </c>
      <c r="G59" s="10"/>
      <c r="H59" s="10"/>
      <c r="I59" s="10"/>
      <c r="J59" s="293"/>
    </row>
    <row r="60" spans="1:10" ht="15">
      <c r="A60" s="578">
        <v>54</v>
      </c>
      <c r="B60" s="311"/>
      <c r="C60" s="159"/>
      <c r="D60" s="159"/>
      <c r="E60" s="159"/>
      <c r="F60" s="317" t="s">
        <v>298</v>
      </c>
      <c r="G60" s="10"/>
      <c r="H60" s="10"/>
      <c r="I60" s="10"/>
      <c r="J60" s="293"/>
    </row>
    <row r="61" spans="1:10" ht="15">
      <c r="A61" s="578">
        <v>55</v>
      </c>
      <c r="B61" s="311">
        <v>6</v>
      </c>
      <c r="C61" s="159"/>
      <c r="D61" s="159"/>
      <c r="E61" s="159"/>
      <c r="F61" s="317" t="s">
        <v>341</v>
      </c>
      <c r="G61" s="10">
        <v>1387</v>
      </c>
      <c r="H61" s="10"/>
      <c r="I61" s="10"/>
      <c r="J61" s="293"/>
    </row>
    <row r="62" spans="1:10" ht="15">
      <c r="A62" s="578">
        <v>56</v>
      </c>
      <c r="B62" s="318" t="s">
        <v>486</v>
      </c>
      <c r="C62" s="159"/>
      <c r="D62" s="159"/>
      <c r="E62" s="159"/>
      <c r="F62" s="317" t="s">
        <v>342</v>
      </c>
      <c r="G62" s="10">
        <v>444412</v>
      </c>
      <c r="H62" s="10">
        <v>338693</v>
      </c>
      <c r="I62" s="10">
        <v>323147</v>
      </c>
      <c r="J62" s="293">
        <v>34459</v>
      </c>
    </row>
    <row r="63" spans="1:10" ht="15">
      <c r="A63" s="578">
        <v>57</v>
      </c>
      <c r="B63" s="309">
        <v>5</v>
      </c>
      <c r="C63" s="159"/>
      <c r="D63" s="159"/>
      <c r="E63" s="159"/>
      <c r="F63" s="517" t="s">
        <v>935</v>
      </c>
      <c r="G63" s="10">
        <v>419420</v>
      </c>
      <c r="H63" s="10">
        <v>92812</v>
      </c>
      <c r="J63" s="293">
        <v>131843</v>
      </c>
    </row>
    <row r="64" spans="1:10" ht="15">
      <c r="A64" s="578">
        <v>58</v>
      </c>
      <c r="B64" s="309">
        <v>6</v>
      </c>
      <c r="C64" s="159"/>
      <c r="D64" s="159"/>
      <c r="E64" s="159"/>
      <c r="F64" s="517" t="s">
        <v>933</v>
      </c>
      <c r="G64" s="10"/>
      <c r="H64" s="10"/>
      <c r="I64" s="10">
        <v>92911</v>
      </c>
      <c r="J64" s="293">
        <v>114584</v>
      </c>
    </row>
    <row r="65" spans="1:10" ht="15">
      <c r="A65" s="578">
        <v>59</v>
      </c>
      <c r="B65" s="311">
        <v>6</v>
      </c>
      <c r="C65" s="159"/>
      <c r="D65" s="159"/>
      <c r="E65" s="159"/>
      <c r="F65" s="317" t="s">
        <v>469</v>
      </c>
      <c r="G65" s="10"/>
      <c r="H65" s="10"/>
      <c r="I65" s="10">
        <v>28455</v>
      </c>
      <c r="J65" s="293"/>
    </row>
    <row r="66" spans="1:10" ht="15">
      <c r="A66" s="578">
        <v>60</v>
      </c>
      <c r="B66" s="311">
        <v>6</v>
      </c>
      <c r="C66" s="323" t="s">
        <v>184</v>
      </c>
      <c r="D66" s="159"/>
      <c r="E66" s="159"/>
      <c r="F66" s="317" t="s">
        <v>835</v>
      </c>
      <c r="G66" s="10">
        <v>154728</v>
      </c>
      <c r="H66" s="10"/>
      <c r="I66" s="10"/>
      <c r="J66" s="293"/>
    </row>
    <row r="67" spans="1:10" ht="15">
      <c r="A67" s="578">
        <v>61</v>
      </c>
      <c r="B67" s="311">
        <v>7</v>
      </c>
      <c r="C67" s="159"/>
      <c r="D67" s="159"/>
      <c r="E67" s="159"/>
      <c r="F67" s="317" t="s">
        <v>998</v>
      </c>
      <c r="G67" s="10">
        <v>35</v>
      </c>
      <c r="H67" s="10"/>
      <c r="I67" s="10">
        <v>403</v>
      </c>
      <c r="J67" s="293"/>
    </row>
    <row r="68" spans="1:10" s="44" customFormat="1" ht="15">
      <c r="A68" s="578">
        <v>62</v>
      </c>
      <c r="B68" s="314"/>
      <c r="C68" s="267"/>
      <c r="D68" s="267"/>
      <c r="E68" s="267">
        <v>2</v>
      </c>
      <c r="F68" s="315" t="s">
        <v>946</v>
      </c>
      <c r="G68" s="11">
        <f>SUM(G69:G75)</f>
        <v>0</v>
      </c>
      <c r="H68" s="11">
        <f>SUM(H69:H75)</f>
        <v>0</v>
      </c>
      <c r="I68" s="11">
        <f>SUM(I69:I75)</f>
        <v>45903</v>
      </c>
      <c r="J68" s="316">
        <f>SUM(J69:J75)</f>
        <v>0</v>
      </c>
    </row>
    <row r="69" spans="1:10" s="44" customFormat="1" ht="15">
      <c r="A69" s="578">
        <v>63</v>
      </c>
      <c r="B69" s="314"/>
      <c r="C69" s="267"/>
      <c r="D69" s="267"/>
      <c r="E69" s="267"/>
      <c r="F69" s="317" t="s">
        <v>338</v>
      </c>
      <c r="G69" s="10"/>
      <c r="H69" s="10"/>
      <c r="I69" s="10"/>
      <c r="J69" s="293"/>
    </row>
    <row r="70" spans="1:10" s="44" customFormat="1" ht="15">
      <c r="A70" s="578">
        <v>64</v>
      </c>
      <c r="B70" s="314"/>
      <c r="C70" s="267"/>
      <c r="D70" s="267"/>
      <c r="E70" s="267"/>
      <c r="F70" s="317" t="s">
        <v>298</v>
      </c>
      <c r="G70" s="10"/>
      <c r="H70" s="10"/>
      <c r="I70" s="10"/>
      <c r="J70" s="293"/>
    </row>
    <row r="71" spans="1:10" s="44" customFormat="1" ht="15">
      <c r="A71" s="578">
        <v>65</v>
      </c>
      <c r="B71" s="311">
        <v>6</v>
      </c>
      <c r="C71" s="159"/>
      <c r="D71" s="267"/>
      <c r="E71" s="267"/>
      <c r="F71" s="317" t="s">
        <v>341</v>
      </c>
      <c r="G71" s="10"/>
      <c r="H71" s="10"/>
      <c r="I71" s="10"/>
      <c r="J71" s="293"/>
    </row>
    <row r="72" spans="1:10" s="44" customFormat="1" ht="15">
      <c r="A72" s="578">
        <v>66</v>
      </c>
      <c r="B72" s="318" t="s">
        <v>486</v>
      </c>
      <c r="C72" s="159"/>
      <c r="D72" s="267"/>
      <c r="E72" s="267"/>
      <c r="F72" s="317" t="s">
        <v>342</v>
      </c>
      <c r="G72" s="10"/>
      <c r="H72" s="10"/>
      <c r="I72" s="10">
        <v>27536</v>
      </c>
      <c r="J72" s="293"/>
    </row>
    <row r="73" spans="1:10" s="44" customFormat="1" ht="30">
      <c r="A73" s="578">
        <v>67</v>
      </c>
      <c r="B73" s="514" t="s">
        <v>727</v>
      </c>
      <c r="C73" s="159"/>
      <c r="D73" s="267"/>
      <c r="E73" s="267"/>
      <c r="F73" s="517" t="s">
        <v>468</v>
      </c>
      <c r="G73" s="10"/>
      <c r="H73" s="10"/>
      <c r="I73" s="10">
        <v>18367</v>
      </c>
      <c r="J73" s="293"/>
    </row>
    <row r="74" spans="1:10" s="44" customFormat="1" ht="15">
      <c r="A74" s="578">
        <v>68</v>
      </c>
      <c r="B74" s="311">
        <v>6</v>
      </c>
      <c r="C74" s="159"/>
      <c r="D74" s="267"/>
      <c r="E74" s="267"/>
      <c r="F74" s="317" t="s">
        <v>469</v>
      </c>
      <c r="G74" s="10"/>
      <c r="H74" s="10"/>
      <c r="I74" s="10"/>
      <c r="J74" s="293"/>
    </row>
    <row r="75" spans="1:10" s="44" customFormat="1" ht="15">
      <c r="A75" s="578">
        <v>69</v>
      </c>
      <c r="B75" s="311">
        <v>6</v>
      </c>
      <c r="C75" s="323" t="s">
        <v>184</v>
      </c>
      <c r="D75" s="267"/>
      <c r="E75" s="267"/>
      <c r="F75" s="317" t="s">
        <v>835</v>
      </c>
      <c r="G75" s="10"/>
      <c r="H75" s="10"/>
      <c r="I75" s="10"/>
      <c r="J75" s="293"/>
    </row>
    <row r="76" spans="1:10" s="44" customFormat="1" ht="19.5" customHeight="1" thickBot="1">
      <c r="A76" s="580">
        <v>70</v>
      </c>
      <c r="B76" s="320"/>
      <c r="C76" s="165"/>
      <c r="D76" s="165"/>
      <c r="E76" s="165"/>
      <c r="F76" s="166" t="s">
        <v>943</v>
      </c>
      <c r="G76" s="173">
        <f>SUM(G56,G55,G54,G52,G47,G41,G35,G22,G16,G7)+G57</f>
        <v>16255157</v>
      </c>
      <c r="H76" s="173">
        <f>SUM(H56,H55,H54,H52,H47,H41,H35,H22,H16,H7)+H57</f>
        <v>15663940</v>
      </c>
      <c r="I76" s="173">
        <f>SUM(I56,I55,I54,I52,I47,I41,I35,I22,I16,I7)+I57</f>
        <v>18289455</v>
      </c>
      <c r="J76" s="555">
        <f>SUM(J56,J55,J54,J52,J47,J41,J35,J22,J16,J7)+J57</f>
        <v>12237927</v>
      </c>
    </row>
    <row r="77" spans="1:10" s="44" customFormat="1" ht="19.5" customHeight="1" thickBot="1" thickTop="1">
      <c r="A77" s="580">
        <v>71</v>
      </c>
      <c r="B77" s="321"/>
      <c r="C77" s="167"/>
      <c r="D77" s="167"/>
      <c r="E77" s="167"/>
      <c r="F77" s="168" t="s">
        <v>944</v>
      </c>
      <c r="G77" s="174">
        <v>-476249</v>
      </c>
      <c r="H77" s="174">
        <v>-1973077</v>
      </c>
      <c r="I77" s="174">
        <v>-116228</v>
      </c>
      <c r="J77" s="322">
        <v>-1260883</v>
      </c>
    </row>
    <row r="78" spans="1:10" s="44" customFormat="1" ht="19.5" customHeight="1" thickTop="1">
      <c r="A78" s="580">
        <v>72</v>
      </c>
      <c r="B78" s="312"/>
      <c r="C78" s="163"/>
      <c r="D78" s="163">
        <v>10</v>
      </c>
      <c r="E78" s="163">
        <v>2</v>
      </c>
      <c r="F78" s="164" t="s">
        <v>337</v>
      </c>
      <c r="G78" s="172">
        <f>SUM(G79,G81)</f>
        <v>4756481</v>
      </c>
      <c r="H78" s="172">
        <f>SUM(H79,H81)</f>
        <v>5965177</v>
      </c>
      <c r="I78" s="172">
        <f>SUM(I79,I81)</f>
        <v>1809697</v>
      </c>
      <c r="J78" s="313">
        <f>SUM(J79,J81)</f>
        <v>1757738</v>
      </c>
    </row>
    <row r="79" spans="1:10" s="44" customFormat="1" ht="22.5" customHeight="1">
      <c r="A79" s="580">
        <v>73</v>
      </c>
      <c r="B79" s="314"/>
      <c r="C79" s="267"/>
      <c r="D79" s="267"/>
      <c r="E79" s="267">
        <v>1</v>
      </c>
      <c r="F79" s="324" t="s">
        <v>653</v>
      </c>
      <c r="G79" s="11">
        <f>SUM(G80)</f>
        <v>3486387</v>
      </c>
      <c r="H79" s="11">
        <f>SUM(H80)</f>
        <v>3600000</v>
      </c>
      <c r="I79" s="11">
        <f>SUM(I80)</f>
        <v>0</v>
      </c>
      <c r="J79" s="316">
        <f>SUM(J80)</f>
        <v>0</v>
      </c>
    </row>
    <row r="80" spans="1:10" ht="30">
      <c r="A80" s="578">
        <v>74</v>
      </c>
      <c r="B80" s="311">
        <v>6</v>
      </c>
      <c r="C80" s="159"/>
      <c r="D80" s="159"/>
      <c r="E80" s="159"/>
      <c r="F80" s="517" t="s">
        <v>577</v>
      </c>
      <c r="G80" s="10">
        <v>3486387</v>
      </c>
      <c r="H80" s="10">
        <v>3600000</v>
      </c>
      <c r="I80" s="10"/>
      <c r="J80" s="293"/>
    </row>
    <row r="81" spans="1:10" ht="22.5" customHeight="1">
      <c r="A81" s="580">
        <v>75</v>
      </c>
      <c r="B81" s="311"/>
      <c r="C81" s="159"/>
      <c r="D81" s="159"/>
      <c r="E81" s="267">
        <v>2</v>
      </c>
      <c r="F81" s="324" t="s">
        <v>652</v>
      </c>
      <c r="G81" s="11">
        <f>SUM(G82:G83)</f>
        <v>1270094</v>
      </c>
      <c r="H81" s="11">
        <f>SUM(H82:H83)</f>
        <v>2365177</v>
      </c>
      <c r="I81" s="11">
        <f>SUM(I82:I83)</f>
        <v>1809697</v>
      </c>
      <c r="J81" s="316">
        <f>SUM(J82:J83)</f>
        <v>1757738</v>
      </c>
    </row>
    <row r="82" spans="1:10" ht="15">
      <c r="A82" s="578">
        <v>76</v>
      </c>
      <c r="B82" s="311">
        <v>6</v>
      </c>
      <c r="C82" s="159"/>
      <c r="D82" s="159"/>
      <c r="E82" s="159"/>
      <c r="F82" s="317" t="s">
        <v>339</v>
      </c>
      <c r="G82" s="10">
        <v>1270094</v>
      </c>
      <c r="H82" s="10">
        <v>530000</v>
      </c>
      <c r="I82" s="10"/>
      <c r="J82" s="293">
        <v>850000</v>
      </c>
    </row>
    <row r="83" spans="1:10" ht="15">
      <c r="A83" s="578">
        <v>77</v>
      </c>
      <c r="B83" s="311">
        <v>6</v>
      </c>
      <c r="C83" s="159"/>
      <c r="D83" s="159"/>
      <c r="E83" s="159"/>
      <c r="F83" s="279" t="s">
        <v>340</v>
      </c>
      <c r="G83" s="280"/>
      <c r="H83" s="280">
        <v>1835177</v>
      </c>
      <c r="I83" s="280">
        <v>1809697</v>
      </c>
      <c r="J83" s="304">
        <v>907738</v>
      </c>
    </row>
    <row r="84" spans="1:10" s="44" customFormat="1" ht="15">
      <c r="A84" s="578">
        <v>78</v>
      </c>
      <c r="B84" s="314"/>
      <c r="C84" s="267"/>
      <c r="D84" s="267"/>
      <c r="E84" s="267"/>
      <c r="F84" s="315" t="s">
        <v>171</v>
      </c>
      <c r="G84" s="11"/>
      <c r="H84" s="11"/>
      <c r="I84" s="11"/>
      <c r="J84" s="316"/>
    </row>
    <row r="85" spans="1:10" ht="15">
      <c r="A85" s="578">
        <v>79</v>
      </c>
      <c r="B85" s="311"/>
      <c r="C85" s="159"/>
      <c r="D85" s="159"/>
      <c r="E85" s="159"/>
      <c r="F85" s="317" t="s">
        <v>893</v>
      </c>
      <c r="G85" s="10">
        <v>-45308</v>
      </c>
      <c r="H85" s="10"/>
      <c r="I85" s="10"/>
      <c r="J85" s="293"/>
    </row>
    <row r="86" spans="1:10" ht="15">
      <c r="A86" s="578">
        <v>80</v>
      </c>
      <c r="B86" s="311"/>
      <c r="C86" s="159"/>
      <c r="D86" s="159"/>
      <c r="E86" s="159"/>
      <c r="F86" s="317" t="s">
        <v>342</v>
      </c>
      <c r="G86" s="10">
        <v>-390481</v>
      </c>
      <c r="H86" s="10"/>
      <c r="I86" s="10"/>
      <c r="J86" s="293"/>
    </row>
    <row r="87" spans="1:10" s="525" customFormat="1" ht="19.5" customHeight="1" thickBot="1">
      <c r="A87" s="578">
        <v>81</v>
      </c>
      <c r="B87" s="521"/>
      <c r="C87" s="522"/>
      <c r="D87" s="522"/>
      <c r="E87" s="522"/>
      <c r="F87" s="523" t="s">
        <v>180</v>
      </c>
      <c r="G87" s="524">
        <f>SUM(G85:G86,G78,G76)</f>
        <v>20575849</v>
      </c>
      <c r="H87" s="524">
        <f>SUM(H85:H86,H78,H76)</f>
        <v>21629117</v>
      </c>
      <c r="I87" s="524">
        <f>SUM(I85:I86,I78,I76)</f>
        <v>20099152</v>
      </c>
      <c r="J87" s="556">
        <f>SUM(J85:J86,J78,J76)</f>
        <v>13995665</v>
      </c>
    </row>
  </sheetData>
  <mergeCells count="4">
    <mergeCell ref="I4:J4"/>
    <mergeCell ref="B1:J1"/>
    <mergeCell ref="B2:J2"/>
    <mergeCell ref="B3:J3"/>
  </mergeCells>
  <printOptions/>
  <pageMargins left="0" right="0" top="0.5905511811023623" bottom="0.3937007874015748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2">
    <pageSetUpPr fitToPage="1"/>
  </sheetPr>
  <dimension ref="A1:J51"/>
  <sheetViews>
    <sheetView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3.00390625" style="190" bestFit="1" customWidth="1"/>
    <col min="2" max="2" width="47.25390625" style="208" customWidth="1"/>
    <col min="3" max="4" width="13.25390625" style="553" customWidth="1"/>
    <col min="5" max="5" width="13.25390625" style="581" customWidth="1"/>
    <col min="6" max="6" width="13.25390625" style="553" customWidth="1"/>
    <col min="7" max="9" width="9.125" style="594" customWidth="1"/>
    <col min="10" max="10" width="10.125" style="594" bestFit="1" customWidth="1"/>
    <col min="11" max="16384" width="9.125" style="594" customWidth="1"/>
  </cols>
  <sheetData>
    <row r="1" spans="1:4" ht="15">
      <c r="A1" s="1057" t="s">
        <v>239</v>
      </c>
      <c r="B1" s="1057"/>
      <c r="C1" s="1057"/>
      <c r="D1" s="581"/>
    </row>
    <row r="2" spans="2:6" ht="15">
      <c r="B2" s="1059" t="s">
        <v>368</v>
      </c>
      <c r="C2" s="1059"/>
      <c r="D2" s="1059"/>
      <c r="E2" s="1059"/>
      <c r="F2" s="1059"/>
    </row>
    <row r="3" spans="2:6" ht="15">
      <c r="B3" s="1059" t="s">
        <v>503</v>
      </c>
      <c r="C3" s="1059"/>
      <c r="D3" s="1059"/>
      <c r="E3" s="1059"/>
      <c r="F3" s="1059"/>
    </row>
    <row r="4" spans="5:6" ht="15">
      <c r="E4" s="1058" t="s">
        <v>851</v>
      </c>
      <c r="F4" s="1058"/>
    </row>
    <row r="5" spans="1:6" s="191" customFormat="1" ht="15.75" thickBot="1">
      <c r="A5" s="190"/>
      <c r="B5" s="513" t="s">
        <v>318</v>
      </c>
      <c r="C5" s="116" t="s">
        <v>319</v>
      </c>
      <c r="D5" s="116" t="s">
        <v>320</v>
      </c>
      <c r="E5" s="184" t="s">
        <v>321</v>
      </c>
      <c r="F5" s="116" t="s">
        <v>322</v>
      </c>
    </row>
    <row r="6" spans="2:6" ht="30.75" thickBot="1">
      <c r="B6" s="595" t="s">
        <v>852</v>
      </c>
      <c r="C6" s="596" t="s">
        <v>747</v>
      </c>
      <c r="D6" s="596" t="s">
        <v>579</v>
      </c>
      <c r="E6" s="596" t="s">
        <v>504</v>
      </c>
      <c r="F6" s="597" t="s">
        <v>505</v>
      </c>
    </row>
    <row r="7" spans="2:6" ht="15">
      <c r="B7" s="869" t="s">
        <v>677</v>
      </c>
      <c r="C7" s="870"/>
      <c r="D7" s="870"/>
      <c r="E7" s="870"/>
      <c r="F7" s="871"/>
    </row>
    <row r="8" spans="1:6" s="598" customFormat="1" ht="15">
      <c r="A8" s="190">
        <v>1</v>
      </c>
      <c r="B8" s="1054" t="s">
        <v>461</v>
      </c>
      <c r="C8" s="1055"/>
      <c r="D8" s="1055"/>
      <c r="E8" s="1055"/>
      <c r="F8" s="1056"/>
    </row>
    <row r="9" spans="1:6" ht="30">
      <c r="A9" s="190">
        <v>2</v>
      </c>
      <c r="B9" s="872" t="s">
        <v>706</v>
      </c>
      <c r="C9" s="873">
        <f>SUM(D9:F9)</f>
        <v>17000</v>
      </c>
      <c r="D9" s="873"/>
      <c r="E9" s="874">
        <v>17000</v>
      </c>
      <c r="F9" s="875"/>
    </row>
    <row r="10" spans="1:6" ht="45">
      <c r="A10" s="190">
        <v>3</v>
      </c>
      <c r="B10" s="872" t="s">
        <v>472</v>
      </c>
      <c r="C10" s="873">
        <f aca="true" t="shared" si="0" ref="C10:C43">SUM(D10:F10)</f>
        <v>20605</v>
      </c>
      <c r="D10" s="873">
        <v>5605</v>
      </c>
      <c r="E10" s="874">
        <v>15000</v>
      </c>
      <c r="F10" s="875"/>
    </row>
    <row r="11" spans="1:6" ht="45">
      <c r="A11" s="190">
        <v>4</v>
      </c>
      <c r="B11" s="872" t="s">
        <v>584</v>
      </c>
      <c r="C11" s="873">
        <f t="shared" si="0"/>
        <v>75000</v>
      </c>
      <c r="D11" s="873">
        <v>20000</v>
      </c>
      <c r="E11" s="874">
        <v>5000</v>
      </c>
      <c r="F11" s="875">
        <v>50000</v>
      </c>
    </row>
    <row r="12" spans="1:6" ht="15">
      <c r="A12" s="190">
        <v>5</v>
      </c>
      <c r="B12" s="872" t="s">
        <v>707</v>
      </c>
      <c r="C12" s="873">
        <f t="shared" si="0"/>
        <v>35217</v>
      </c>
      <c r="D12" s="873">
        <v>25217</v>
      </c>
      <c r="E12" s="874">
        <v>10000</v>
      </c>
      <c r="F12" s="876"/>
    </row>
    <row r="13" spans="1:6" ht="30">
      <c r="A13" s="190">
        <v>6</v>
      </c>
      <c r="B13" s="872" t="s">
        <v>585</v>
      </c>
      <c r="C13" s="873">
        <f t="shared" si="0"/>
        <v>255000</v>
      </c>
      <c r="D13" s="873"/>
      <c r="E13" s="874">
        <v>30000</v>
      </c>
      <c r="F13" s="875">
        <v>225000</v>
      </c>
    </row>
    <row r="14" spans="1:6" ht="15">
      <c r="A14" s="190">
        <v>7</v>
      </c>
      <c r="B14" s="877" t="s">
        <v>450</v>
      </c>
      <c r="C14" s="873"/>
      <c r="D14" s="873"/>
      <c r="E14" s="874"/>
      <c r="F14" s="876"/>
    </row>
    <row r="15" spans="1:6" ht="30">
      <c r="A15" s="190">
        <v>8</v>
      </c>
      <c r="B15" s="878" t="s">
        <v>626</v>
      </c>
      <c r="C15" s="873">
        <f t="shared" si="0"/>
        <v>1000</v>
      </c>
      <c r="D15" s="873"/>
      <c r="E15" s="874">
        <v>1000</v>
      </c>
      <c r="F15" s="876"/>
    </row>
    <row r="16" spans="1:6" s="601" customFormat="1" ht="15">
      <c r="A16" s="190">
        <v>9</v>
      </c>
      <c r="B16" s="877" t="s">
        <v>643</v>
      </c>
      <c r="C16" s="873"/>
      <c r="D16" s="873"/>
      <c r="E16" s="874"/>
      <c r="F16" s="876"/>
    </row>
    <row r="17" spans="1:6" s="598" customFormat="1" ht="15">
      <c r="A17" s="190">
        <v>10</v>
      </c>
      <c r="B17" s="879" t="s">
        <v>374</v>
      </c>
      <c r="C17" s="873">
        <f t="shared" si="0"/>
        <v>500</v>
      </c>
      <c r="D17" s="880"/>
      <c r="E17" s="881">
        <v>500</v>
      </c>
      <c r="F17" s="882"/>
    </row>
    <row r="18" spans="1:6" s="598" customFormat="1" ht="15">
      <c r="A18" s="190">
        <v>11</v>
      </c>
      <c r="B18" s="877" t="s">
        <v>644</v>
      </c>
      <c r="C18" s="873"/>
      <c r="D18" s="873"/>
      <c r="E18" s="874"/>
      <c r="F18" s="876"/>
    </row>
    <row r="19" spans="1:6" s="601" customFormat="1" ht="15">
      <c r="A19" s="190">
        <v>12</v>
      </c>
      <c r="B19" s="878" t="s">
        <v>624</v>
      </c>
      <c r="C19" s="873">
        <f t="shared" si="0"/>
        <v>1050</v>
      </c>
      <c r="D19" s="880"/>
      <c r="E19" s="881">
        <v>1050</v>
      </c>
      <c r="F19" s="882"/>
    </row>
    <row r="20" spans="1:6" s="598" customFormat="1" ht="60">
      <c r="A20" s="190">
        <v>13</v>
      </c>
      <c r="B20" s="878" t="s">
        <v>625</v>
      </c>
      <c r="C20" s="873">
        <f t="shared" si="0"/>
        <v>3096</v>
      </c>
      <c r="D20" s="880">
        <v>96</v>
      </c>
      <c r="E20" s="881">
        <v>3000</v>
      </c>
      <c r="F20" s="882"/>
    </row>
    <row r="21" spans="1:6" ht="15">
      <c r="A21" s="190">
        <v>14</v>
      </c>
      <c r="B21" s="877" t="s">
        <v>78</v>
      </c>
      <c r="C21" s="873"/>
      <c r="D21" s="880"/>
      <c r="E21" s="881"/>
      <c r="F21" s="882"/>
    </row>
    <row r="22" spans="1:6" ht="15">
      <c r="A22" s="190">
        <v>15</v>
      </c>
      <c r="B22" s="878" t="s">
        <v>623</v>
      </c>
      <c r="C22" s="873">
        <f t="shared" si="0"/>
        <v>600</v>
      </c>
      <c r="D22" s="883"/>
      <c r="E22" s="884">
        <v>600</v>
      </c>
      <c r="F22" s="885"/>
    </row>
    <row r="23" spans="1:6" ht="15">
      <c r="A23" s="190">
        <v>16</v>
      </c>
      <c r="B23" s="877" t="s">
        <v>459</v>
      </c>
      <c r="C23" s="873"/>
      <c r="D23" s="880"/>
      <c r="E23" s="881"/>
      <c r="F23" s="882"/>
    </row>
    <row r="24" spans="1:6" ht="15">
      <c r="A24" s="190">
        <v>17</v>
      </c>
      <c r="B24" s="878" t="s">
        <v>430</v>
      </c>
      <c r="C24" s="873">
        <f t="shared" si="0"/>
        <v>500</v>
      </c>
      <c r="D24" s="883"/>
      <c r="E24" s="884">
        <v>500</v>
      </c>
      <c r="F24" s="885"/>
    </row>
    <row r="25" spans="1:6" ht="15">
      <c r="A25" s="190">
        <v>18</v>
      </c>
      <c r="B25" s="886" t="s">
        <v>80</v>
      </c>
      <c r="C25" s="873"/>
      <c r="D25" s="873"/>
      <c r="E25" s="874"/>
      <c r="F25" s="876"/>
    </row>
    <row r="26" spans="1:6" ht="15">
      <c r="A26" s="190">
        <v>19</v>
      </c>
      <c r="B26" s="878" t="s">
        <v>429</v>
      </c>
      <c r="C26" s="873">
        <f t="shared" si="0"/>
        <v>1000</v>
      </c>
      <c r="D26" s="880"/>
      <c r="E26" s="881">
        <v>1000</v>
      </c>
      <c r="F26" s="882"/>
    </row>
    <row r="27" spans="1:6" ht="15">
      <c r="A27" s="190">
        <v>20</v>
      </c>
      <c r="B27" s="886" t="s">
        <v>764</v>
      </c>
      <c r="C27" s="873"/>
      <c r="D27" s="873"/>
      <c r="E27" s="874"/>
      <c r="F27" s="876"/>
    </row>
    <row r="28" spans="1:6" ht="15">
      <c r="A28" s="190">
        <v>21</v>
      </c>
      <c r="B28" s="878" t="s">
        <v>630</v>
      </c>
      <c r="C28" s="873">
        <f t="shared" si="0"/>
        <v>5360</v>
      </c>
      <c r="D28" s="880"/>
      <c r="E28" s="881">
        <v>5360</v>
      </c>
      <c r="F28" s="882"/>
    </row>
    <row r="29" spans="1:6" ht="15">
      <c r="A29" s="190">
        <v>22</v>
      </c>
      <c r="B29" s="878" t="s">
        <v>451</v>
      </c>
      <c r="C29" s="873">
        <f t="shared" si="0"/>
        <v>7800</v>
      </c>
      <c r="D29" s="880">
        <v>4800</v>
      </c>
      <c r="E29" s="881">
        <v>3000</v>
      </c>
      <c r="F29" s="882"/>
    </row>
    <row r="30" spans="1:6" ht="15">
      <c r="A30" s="190">
        <v>23</v>
      </c>
      <c r="B30" s="886" t="s">
        <v>81</v>
      </c>
      <c r="C30" s="873"/>
      <c r="D30" s="873"/>
      <c r="E30" s="874"/>
      <c r="F30" s="876"/>
    </row>
    <row r="31" spans="1:6" ht="15">
      <c r="A31" s="190">
        <v>24</v>
      </c>
      <c r="B31" s="878" t="s">
        <v>627</v>
      </c>
      <c r="C31" s="873">
        <f t="shared" si="0"/>
        <v>5896</v>
      </c>
      <c r="D31" s="880">
        <v>1396</v>
      </c>
      <c r="E31" s="881">
        <v>4500</v>
      </c>
      <c r="F31" s="882"/>
    </row>
    <row r="32" spans="1:6" ht="15">
      <c r="A32" s="190">
        <v>25</v>
      </c>
      <c r="B32" s="886" t="s">
        <v>628</v>
      </c>
      <c r="C32" s="873"/>
      <c r="D32" s="880"/>
      <c r="E32" s="881"/>
      <c r="F32" s="882"/>
    </row>
    <row r="33" spans="1:6" s="601" customFormat="1" ht="15" customHeight="1">
      <c r="A33" s="190">
        <v>26</v>
      </c>
      <c r="B33" s="887" t="s">
        <v>629</v>
      </c>
      <c r="C33" s="873">
        <f t="shared" si="0"/>
        <v>1160</v>
      </c>
      <c r="D33" s="880"/>
      <c r="E33" s="881">
        <v>1160</v>
      </c>
      <c r="F33" s="882"/>
    </row>
    <row r="34" spans="1:6" ht="15">
      <c r="A34" s="190">
        <v>27</v>
      </c>
      <c r="B34" s="888" t="s">
        <v>452</v>
      </c>
      <c r="C34" s="873"/>
      <c r="D34" s="873"/>
      <c r="E34" s="874"/>
      <c r="F34" s="876"/>
    </row>
    <row r="35" spans="1:6" s="598" customFormat="1" ht="15">
      <c r="A35" s="190">
        <v>28</v>
      </c>
      <c r="B35" s="886" t="s">
        <v>453</v>
      </c>
      <c r="C35" s="873"/>
      <c r="D35" s="873"/>
      <c r="E35" s="874"/>
      <c r="F35" s="876"/>
    </row>
    <row r="36" spans="1:6" s="598" customFormat="1" ht="15">
      <c r="A36" s="190">
        <v>29</v>
      </c>
      <c r="B36" s="878" t="s">
        <v>454</v>
      </c>
      <c r="C36" s="873">
        <f t="shared" si="0"/>
        <v>370</v>
      </c>
      <c r="D36" s="883"/>
      <c r="E36" s="884">
        <v>370</v>
      </c>
      <c r="F36" s="885"/>
    </row>
    <row r="37" spans="1:6" ht="15">
      <c r="A37" s="190">
        <v>30</v>
      </c>
      <c r="B37" s="886" t="s">
        <v>987</v>
      </c>
      <c r="C37" s="873"/>
      <c r="D37" s="873"/>
      <c r="E37" s="874"/>
      <c r="F37" s="876"/>
    </row>
    <row r="38" spans="1:6" ht="15">
      <c r="A38" s="190">
        <v>31</v>
      </c>
      <c r="B38" s="878" t="s">
        <v>586</v>
      </c>
      <c r="C38" s="873">
        <f t="shared" si="0"/>
        <v>10000</v>
      </c>
      <c r="D38" s="883"/>
      <c r="E38" s="884">
        <v>10000</v>
      </c>
      <c r="F38" s="885"/>
    </row>
    <row r="39" spans="1:6" ht="15">
      <c r="A39" s="190">
        <v>32</v>
      </c>
      <c r="B39" s="886" t="s">
        <v>455</v>
      </c>
      <c r="C39" s="873"/>
      <c r="D39" s="873"/>
      <c r="E39" s="874"/>
      <c r="F39" s="876"/>
    </row>
    <row r="40" spans="1:6" ht="15">
      <c r="A40" s="190">
        <v>33</v>
      </c>
      <c r="B40" s="878" t="s">
        <v>587</v>
      </c>
      <c r="C40" s="873">
        <f t="shared" si="0"/>
        <v>9707</v>
      </c>
      <c r="D40" s="883"/>
      <c r="E40" s="884">
        <v>9707</v>
      </c>
      <c r="F40" s="885"/>
    </row>
    <row r="41" spans="1:6" ht="15">
      <c r="A41" s="190">
        <v>34</v>
      </c>
      <c r="B41" s="888" t="s">
        <v>926</v>
      </c>
      <c r="C41" s="873"/>
      <c r="D41" s="889"/>
      <c r="E41" s="890"/>
      <c r="F41" s="891"/>
    </row>
    <row r="42" spans="1:6" ht="15">
      <c r="A42" s="190">
        <v>35</v>
      </c>
      <c r="B42" s="886" t="s">
        <v>588</v>
      </c>
      <c r="C42" s="873"/>
      <c r="D42" s="889"/>
      <c r="E42" s="890"/>
      <c r="F42" s="891"/>
    </row>
    <row r="43" spans="1:6" ht="15">
      <c r="A43" s="190">
        <v>36</v>
      </c>
      <c r="B43" s="878" t="s">
        <v>589</v>
      </c>
      <c r="C43" s="873">
        <f t="shared" si="0"/>
        <v>700</v>
      </c>
      <c r="D43" s="883"/>
      <c r="E43" s="884">
        <v>700</v>
      </c>
      <c r="F43" s="885"/>
    </row>
    <row r="44" spans="1:6" ht="15">
      <c r="A44" s="190">
        <v>39</v>
      </c>
      <c r="B44" s="892" t="s">
        <v>31</v>
      </c>
      <c r="C44" s="676">
        <f aca="true" t="shared" si="1" ref="C44:C50">SUM(E44:F44)</f>
        <v>25000</v>
      </c>
      <c r="D44" s="676"/>
      <c r="E44" s="893">
        <v>25000</v>
      </c>
      <c r="F44" s="894"/>
    </row>
    <row r="45" spans="1:6" ht="28.5">
      <c r="A45" s="190">
        <v>40</v>
      </c>
      <c r="B45" s="895" t="s">
        <v>702</v>
      </c>
      <c r="C45" s="676">
        <f t="shared" si="1"/>
        <v>5000</v>
      </c>
      <c r="D45" s="676"/>
      <c r="E45" s="893">
        <v>5000</v>
      </c>
      <c r="F45" s="894"/>
    </row>
    <row r="46" spans="1:6" ht="15">
      <c r="A46" s="190">
        <v>41</v>
      </c>
      <c r="B46" s="896" t="s">
        <v>345</v>
      </c>
      <c r="C46" s="676">
        <v>95000</v>
      </c>
      <c r="D46" s="873"/>
      <c r="E46" s="874">
        <v>95000</v>
      </c>
      <c r="F46" s="875"/>
    </row>
    <row r="47" spans="1:6" ht="15">
      <c r="A47" s="190">
        <v>42</v>
      </c>
      <c r="B47" s="896" t="s">
        <v>701</v>
      </c>
      <c r="C47" s="676">
        <v>5000</v>
      </c>
      <c r="D47" s="873"/>
      <c r="E47" s="874">
        <v>5000</v>
      </c>
      <c r="F47" s="875"/>
    </row>
    <row r="48" spans="1:6" ht="15">
      <c r="A48" s="190">
        <v>43</v>
      </c>
      <c r="B48" s="896" t="s">
        <v>456</v>
      </c>
      <c r="C48" s="676">
        <f t="shared" si="1"/>
        <v>3000</v>
      </c>
      <c r="D48" s="873"/>
      <c r="E48" s="874">
        <v>3000</v>
      </c>
      <c r="F48" s="894"/>
    </row>
    <row r="49" spans="1:6" ht="28.5">
      <c r="A49" s="190">
        <v>44</v>
      </c>
      <c r="B49" s="897" t="s">
        <v>457</v>
      </c>
      <c r="C49" s="676">
        <f t="shared" si="1"/>
        <v>4500</v>
      </c>
      <c r="D49" s="873"/>
      <c r="E49" s="874">
        <v>4500</v>
      </c>
      <c r="F49" s="875"/>
    </row>
    <row r="50" spans="1:6" ht="15.75" thickBot="1">
      <c r="A50" s="190">
        <v>45</v>
      </c>
      <c r="B50" s="898" t="s">
        <v>458</v>
      </c>
      <c r="C50" s="899">
        <f t="shared" si="1"/>
        <v>900</v>
      </c>
      <c r="D50" s="900"/>
      <c r="E50" s="901">
        <v>900</v>
      </c>
      <c r="F50" s="902"/>
    </row>
    <row r="51" spans="1:10" s="198" customFormat="1" ht="15.75" thickBot="1">
      <c r="A51" s="190">
        <v>46</v>
      </c>
      <c r="B51" s="903" t="s">
        <v>631</v>
      </c>
      <c r="C51" s="904">
        <f>SUM(C9:C50)</f>
        <v>589961</v>
      </c>
      <c r="D51" s="904">
        <f>SUM(D9:D50)</f>
        <v>57114</v>
      </c>
      <c r="E51" s="904">
        <f>SUM(E9:E50)</f>
        <v>257847</v>
      </c>
      <c r="F51" s="905">
        <f>SUM(F9:F50)</f>
        <v>275000</v>
      </c>
      <c r="J51" s="193"/>
    </row>
  </sheetData>
  <mergeCells count="5">
    <mergeCell ref="B8:F8"/>
    <mergeCell ref="A1:C1"/>
    <mergeCell ref="E4:F4"/>
    <mergeCell ref="B2:F2"/>
    <mergeCell ref="B3:F3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3"/>
  <dimension ref="A1:O36"/>
  <sheetViews>
    <sheetView view="pageBreakPreview" zoomScaleNormal="75" zoomScaleSheetLayoutView="100" workbookViewId="0" topLeftCell="A1">
      <selection activeCell="A3" sqref="A3:F3"/>
    </sheetView>
  </sheetViews>
  <sheetFormatPr defaultColWidth="9.00390625" defaultRowHeight="12.75"/>
  <cols>
    <col min="1" max="1" width="8.75390625" style="251" customWidth="1"/>
    <col min="2" max="2" width="62.625" style="179" bestFit="1" customWidth="1"/>
    <col min="3" max="3" width="16.75390625" style="10" customWidth="1"/>
    <col min="4" max="4" width="8.75390625" style="251" customWidth="1"/>
    <col min="5" max="5" width="54.00390625" style="179" bestFit="1" customWidth="1"/>
    <col min="6" max="6" width="16.75390625" style="10" customWidth="1"/>
    <col min="7" max="7" width="3.625" style="241" customWidth="1"/>
    <col min="8" max="16384" width="9.125" style="179" customWidth="1"/>
  </cols>
  <sheetData>
    <row r="1" spans="1:7" s="233" customFormat="1" ht="15">
      <c r="A1" s="1060" t="s">
        <v>240</v>
      </c>
      <c r="B1" s="1060"/>
      <c r="C1" s="41"/>
      <c r="D1" s="232"/>
      <c r="F1" s="278"/>
      <c r="G1" s="234"/>
    </row>
    <row r="2" spans="1:7" s="233" customFormat="1" ht="26.25" customHeight="1">
      <c r="A2" s="950" t="s">
        <v>978</v>
      </c>
      <c r="B2" s="950"/>
      <c r="C2" s="950"/>
      <c r="D2" s="950"/>
      <c r="E2" s="950"/>
      <c r="F2" s="950"/>
      <c r="G2" s="234"/>
    </row>
    <row r="3" spans="1:7" s="233" customFormat="1" ht="27.75" customHeight="1">
      <c r="A3" s="950" t="s">
        <v>506</v>
      </c>
      <c r="B3" s="950"/>
      <c r="C3" s="950"/>
      <c r="D3" s="950"/>
      <c r="E3" s="950"/>
      <c r="F3" s="950"/>
      <c r="G3" s="234"/>
    </row>
    <row r="4" spans="1:6" ht="25.5" customHeight="1">
      <c r="A4" s="235"/>
      <c r="B4" s="236" t="s">
        <v>593</v>
      </c>
      <c r="C4" s="237" t="s">
        <v>974</v>
      </c>
      <c r="D4" s="238"/>
      <c r="E4" s="239" t="s">
        <v>594</v>
      </c>
      <c r="F4" s="240" t="s">
        <v>974</v>
      </c>
    </row>
    <row r="5" spans="1:6" ht="30" customHeight="1">
      <c r="A5" s="247" t="s">
        <v>897</v>
      </c>
      <c r="B5" s="211" t="s">
        <v>656</v>
      </c>
      <c r="C5" s="243">
        <v>2162435</v>
      </c>
      <c r="D5" s="244" t="s">
        <v>897</v>
      </c>
      <c r="E5" s="179" t="s">
        <v>832</v>
      </c>
      <c r="F5" s="245">
        <v>2832510</v>
      </c>
    </row>
    <row r="6" spans="1:6" ht="15" customHeight="1">
      <c r="A6" s="247" t="s">
        <v>898</v>
      </c>
      <c r="B6" s="211" t="s">
        <v>657</v>
      </c>
      <c r="C6" s="243"/>
      <c r="D6" s="244" t="s">
        <v>898</v>
      </c>
      <c r="E6" s="179" t="s">
        <v>315</v>
      </c>
      <c r="F6" s="245">
        <v>735866</v>
      </c>
    </row>
    <row r="7" spans="1:6" ht="15">
      <c r="A7" s="247" t="s">
        <v>899</v>
      </c>
      <c r="B7" s="179" t="s">
        <v>518</v>
      </c>
      <c r="C7" s="243">
        <v>1188796</v>
      </c>
      <c r="D7" s="244" t="s">
        <v>899</v>
      </c>
      <c r="E7" s="246" t="s">
        <v>316</v>
      </c>
      <c r="F7" s="245">
        <v>4946086</v>
      </c>
    </row>
    <row r="8" spans="1:6" ht="15">
      <c r="A8" s="247" t="s">
        <v>900</v>
      </c>
      <c r="B8" s="179" t="s">
        <v>332</v>
      </c>
      <c r="C8" s="243">
        <v>5527500</v>
      </c>
      <c r="D8" s="248" t="s">
        <v>900</v>
      </c>
      <c r="E8" s="246" t="s">
        <v>595</v>
      </c>
      <c r="F8" s="245">
        <v>878820</v>
      </c>
    </row>
    <row r="9" spans="1:6" ht="15">
      <c r="A9" s="247" t="s">
        <v>901</v>
      </c>
      <c r="B9" s="211" t="s">
        <v>849</v>
      </c>
      <c r="C9" s="243">
        <v>1467558</v>
      </c>
      <c r="D9" s="248" t="s">
        <v>901</v>
      </c>
      <c r="E9" s="246" t="s">
        <v>833</v>
      </c>
      <c r="F9" s="245">
        <v>25</v>
      </c>
    </row>
    <row r="10" spans="1:6" ht="15">
      <c r="A10" s="247" t="s">
        <v>902</v>
      </c>
      <c r="B10" s="246" t="s">
        <v>942</v>
      </c>
      <c r="C10" s="243"/>
      <c r="D10" s="248" t="s">
        <v>902</v>
      </c>
      <c r="E10" s="250" t="s">
        <v>850</v>
      </c>
      <c r="F10" s="245">
        <v>280886</v>
      </c>
    </row>
    <row r="11" spans="1:6" ht="15">
      <c r="A11" s="247" t="s">
        <v>903</v>
      </c>
      <c r="B11" s="249" t="s">
        <v>941</v>
      </c>
      <c r="C11" s="243"/>
      <c r="D11" s="248" t="s">
        <v>903</v>
      </c>
      <c r="E11" s="250" t="s">
        <v>621</v>
      </c>
      <c r="F11" s="252"/>
    </row>
    <row r="12" spans="1:6" ht="30">
      <c r="A12" s="247" t="s">
        <v>904</v>
      </c>
      <c r="B12" s="211" t="s">
        <v>814</v>
      </c>
      <c r="C12" s="243">
        <v>280886</v>
      </c>
      <c r="D12" s="248" t="s">
        <v>904</v>
      </c>
      <c r="E12" s="470" t="s">
        <v>834</v>
      </c>
      <c r="F12" s="658">
        <v>125376</v>
      </c>
    </row>
    <row r="13" spans="1:7" s="233" customFormat="1" ht="24.75" customHeight="1">
      <c r="A13" s="254"/>
      <c r="B13" s="255" t="s">
        <v>189</v>
      </c>
      <c r="C13" s="256">
        <f>SUM(C5:C12)</f>
        <v>10627175</v>
      </c>
      <c r="D13" s="257"/>
      <c r="E13" s="255" t="s">
        <v>190</v>
      </c>
      <c r="F13" s="258">
        <f>SUM(F5:F12)</f>
        <v>9799569</v>
      </c>
      <c r="G13" s="234"/>
    </row>
    <row r="14" spans="1:7" ht="23.25" customHeight="1">
      <c r="A14" s="265"/>
      <c r="B14" s="267" t="s">
        <v>596</v>
      </c>
      <c r="C14" s="469"/>
      <c r="D14" s="266"/>
      <c r="E14" s="267" t="s">
        <v>597</v>
      </c>
      <c r="F14" s="268"/>
      <c r="G14" s="264"/>
    </row>
    <row r="15" spans="1:7" ht="15">
      <c r="A15" s="242" t="s">
        <v>897</v>
      </c>
      <c r="B15" s="250" t="s">
        <v>519</v>
      </c>
      <c r="C15" s="272">
        <v>1008752</v>
      </c>
      <c r="D15" s="269" t="s">
        <v>897</v>
      </c>
      <c r="E15" s="250" t="s">
        <v>955</v>
      </c>
      <c r="F15" s="268"/>
      <c r="G15" s="270"/>
    </row>
    <row r="16" spans="1:7" ht="15">
      <c r="A16" s="242" t="s">
        <v>898</v>
      </c>
      <c r="B16" s="250" t="s">
        <v>930</v>
      </c>
      <c r="C16" s="272">
        <v>602000</v>
      </c>
      <c r="D16" s="269" t="s">
        <v>898</v>
      </c>
      <c r="E16" s="250" t="s">
        <v>666</v>
      </c>
      <c r="F16" s="268">
        <v>1545876</v>
      </c>
      <c r="G16" s="270"/>
    </row>
    <row r="17" spans="1:7" ht="15">
      <c r="A17" s="242" t="s">
        <v>899</v>
      </c>
      <c r="B17" s="179" t="s">
        <v>661</v>
      </c>
      <c r="C17" s="272"/>
      <c r="D17" s="269" t="s">
        <v>899</v>
      </c>
      <c r="E17" s="250" t="s">
        <v>598</v>
      </c>
      <c r="F17" s="268">
        <v>781700</v>
      </c>
      <c r="G17" s="270"/>
    </row>
    <row r="18" spans="1:15" ht="15">
      <c r="A18" s="242" t="s">
        <v>900</v>
      </c>
      <c r="B18" s="250" t="s">
        <v>848</v>
      </c>
      <c r="C18" s="272"/>
      <c r="D18" s="269" t="s">
        <v>900</v>
      </c>
      <c r="E18" s="250" t="s">
        <v>620</v>
      </c>
      <c r="F18" s="268"/>
      <c r="G18" s="271"/>
      <c r="O18" s="179" t="s">
        <v>599</v>
      </c>
    </row>
    <row r="19" spans="1:7" ht="15" customHeight="1">
      <c r="A19" s="247" t="s">
        <v>901</v>
      </c>
      <c r="B19" s="1061" t="s">
        <v>813</v>
      </c>
      <c r="C19" s="243"/>
      <c r="D19" s="269" t="s">
        <v>901</v>
      </c>
      <c r="E19" s="273" t="s">
        <v>841</v>
      </c>
      <c r="F19" s="245"/>
      <c r="G19" s="270"/>
    </row>
    <row r="20" spans="1:7" ht="15">
      <c r="A20" s="253"/>
      <c r="B20" s="1062"/>
      <c r="C20" s="272"/>
      <c r="D20" s="248" t="s">
        <v>902</v>
      </c>
      <c r="E20" s="472" t="s">
        <v>834</v>
      </c>
      <c r="F20" s="473">
        <v>1371665</v>
      </c>
      <c r="G20" s="270"/>
    </row>
    <row r="21" spans="1:7" s="233" customFormat="1" ht="24.75" customHeight="1" thickBot="1">
      <c r="A21" s="661"/>
      <c r="B21" s="662" t="s">
        <v>191</v>
      </c>
      <c r="C21" s="663">
        <f>SUM(C15:C20)</f>
        <v>1610752</v>
      </c>
      <c r="D21" s="664"/>
      <c r="E21" s="662" t="s">
        <v>192</v>
      </c>
      <c r="F21" s="665">
        <f>SUM(F15:F20)</f>
        <v>3699241</v>
      </c>
      <c r="G21" s="234"/>
    </row>
    <row r="22" spans="1:7" s="233" customFormat="1" ht="24.75" customHeight="1" thickBot="1" thickTop="1">
      <c r="A22" s="684"/>
      <c r="B22" s="685" t="s">
        <v>943</v>
      </c>
      <c r="C22" s="666">
        <f>C13+C21</f>
        <v>12237927</v>
      </c>
      <c r="D22" s="686"/>
      <c r="E22" s="685" t="s">
        <v>303</v>
      </c>
      <c r="F22" s="683">
        <f>F13+F21</f>
        <v>13498810</v>
      </c>
      <c r="G22" s="234"/>
    </row>
    <row r="23" spans="1:7" s="233" customFormat="1" ht="24.75" customHeight="1" thickTop="1">
      <c r="A23" s="259"/>
      <c r="B23" s="267" t="s">
        <v>660</v>
      </c>
      <c r="C23" s="468"/>
      <c r="D23" s="260"/>
      <c r="E23" s="267" t="s">
        <v>663</v>
      </c>
      <c r="F23" s="261"/>
      <c r="G23" s="234"/>
    </row>
    <row r="24" spans="1:7" s="233" customFormat="1" ht="15">
      <c r="A24" s="262" t="s">
        <v>902</v>
      </c>
      <c r="B24" s="263" t="s">
        <v>658</v>
      </c>
      <c r="C24" s="468"/>
      <c r="D24" s="260" t="s">
        <v>903</v>
      </c>
      <c r="E24" s="263" t="s">
        <v>664</v>
      </c>
      <c r="F24" s="261">
        <v>309804</v>
      </c>
      <c r="G24" s="234"/>
    </row>
    <row r="25" spans="1:7" s="233" customFormat="1" ht="15">
      <c r="A25" s="262" t="s">
        <v>903</v>
      </c>
      <c r="B25" s="233" t="s">
        <v>659</v>
      </c>
      <c r="C25" s="468"/>
      <c r="D25" s="260" t="s">
        <v>904</v>
      </c>
      <c r="E25" s="233" t="s">
        <v>665</v>
      </c>
      <c r="F25" s="261"/>
      <c r="G25" s="234"/>
    </row>
    <row r="26" spans="1:7" s="233" customFormat="1" ht="24.75" customHeight="1">
      <c r="A26" s="259"/>
      <c r="B26" s="267" t="s">
        <v>662</v>
      </c>
      <c r="C26" s="468"/>
      <c r="D26" s="260"/>
      <c r="E26" s="267" t="s">
        <v>667</v>
      </c>
      <c r="F26" s="261"/>
      <c r="G26" s="234"/>
    </row>
    <row r="27" spans="1:7" s="233" customFormat="1" ht="15">
      <c r="A27" s="262" t="s">
        <v>904</v>
      </c>
      <c r="B27" s="263" t="s">
        <v>658</v>
      </c>
      <c r="C27" s="468">
        <v>1757738</v>
      </c>
      <c r="D27" s="260" t="s">
        <v>905</v>
      </c>
      <c r="E27" s="263" t="s">
        <v>664</v>
      </c>
      <c r="F27" s="261">
        <v>187051</v>
      </c>
      <c r="G27" s="234"/>
    </row>
    <row r="28" spans="1:7" s="233" customFormat="1" ht="15">
      <c r="A28" s="262" t="s">
        <v>905</v>
      </c>
      <c r="B28" s="233" t="s">
        <v>659</v>
      </c>
      <c r="C28" s="468"/>
      <c r="D28" s="260" t="s">
        <v>906</v>
      </c>
      <c r="E28" s="233" t="s">
        <v>665</v>
      </c>
      <c r="F28" s="261"/>
      <c r="G28" s="234"/>
    </row>
    <row r="29" spans="1:7" s="660" customFormat="1" ht="15.75" thickBot="1">
      <c r="A29" s="670"/>
      <c r="B29" s="284" t="s">
        <v>195</v>
      </c>
      <c r="C29" s="671">
        <f>SUM(C24:C28)</f>
        <v>1757738</v>
      </c>
      <c r="D29" s="672"/>
      <c r="E29" s="284" t="s">
        <v>194</v>
      </c>
      <c r="F29" s="673">
        <f>SUM(F23:F28)</f>
        <v>496855</v>
      </c>
      <c r="G29" s="674"/>
    </row>
    <row r="30" spans="1:7" s="233" customFormat="1" ht="30" customHeight="1" thickBot="1" thickTop="1">
      <c r="A30" s="283"/>
      <c r="B30" s="284" t="s">
        <v>976</v>
      </c>
      <c r="C30" s="285">
        <f>SUM(C27:C28,C24:C25,C21,C13)</f>
        <v>13995665</v>
      </c>
      <c r="D30" s="286"/>
      <c r="E30" s="284" t="s">
        <v>977</v>
      </c>
      <c r="F30" s="287">
        <f>SUM(F27:F28,F21,F24:F25,F13)</f>
        <v>13995665</v>
      </c>
      <c r="G30" s="234"/>
    </row>
    <row r="31" spans="1:7" s="233" customFormat="1" ht="15.75" thickTop="1">
      <c r="A31" s="687"/>
      <c r="B31" s="688" t="s">
        <v>196</v>
      </c>
      <c r="C31" s="689">
        <f>C22-F22</f>
        <v>-1260883</v>
      </c>
      <c r="D31" s="668"/>
      <c r="E31" s="667"/>
      <c r="F31" s="669"/>
      <c r="G31" s="234"/>
    </row>
    <row r="32" spans="1:7" s="233" customFormat="1" ht="15">
      <c r="A32" s="690"/>
      <c r="B32" s="509" t="s">
        <v>197</v>
      </c>
      <c r="C32" s="691">
        <f>C31-F29</f>
        <v>-1757738</v>
      </c>
      <c r="D32" s="508"/>
      <c r="E32" s="509"/>
      <c r="F32" s="510"/>
      <c r="G32" s="234"/>
    </row>
    <row r="33" spans="1:6" ht="19.5" customHeight="1">
      <c r="A33" s="253"/>
      <c r="B33" s="179" t="s">
        <v>600</v>
      </c>
      <c r="C33" s="744">
        <v>0.759</v>
      </c>
      <c r="D33" s="274"/>
      <c r="E33" s="179" t="s">
        <v>601</v>
      </c>
      <c r="F33" s="744">
        <v>0.722</v>
      </c>
    </row>
    <row r="34" spans="1:6" ht="19.5" customHeight="1">
      <c r="A34" s="275"/>
      <c r="B34" s="276" t="s">
        <v>602</v>
      </c>
      <c r="C34" s="745">
        <v>0.241</v>
      </c>
      <c r="D34" s="277"/>
      <c r="E34" s="276" t="s">
        <v>603</v>
      </c>
      <c r="F34" s="745">
        <v>0.278</v>
      </c>
    </row>
    <row r="35" ht="15">
      <c r="E35" s="179" t="s">
        <v>956</v>
      </c>
    </row>
    <row r="36" ht="15">
      <c r="C36" s="10" t="s">
        <v>956</v>
      </c>
    </row>
  </sheetData>
  <mergeCells count="4">
    <mergeCell ref="A2:F2"/>
    <mergeCell ref="A3:F3"/>
    <mergeCell ref="A1:B1"/>
    <mergeCell ref="B19:B2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4">
    <pageSetUpPr fitToPage="1"/>
  </sheetPr>
  <dimension ref="A1:F85"/>
  <sheetViews>
    <sheetView view="pageBreakPreview" zoomScaleSheetLayoutView="100" workbookViewId="0" topLeftCell="A1">
      <selection activeCell="B3" sqref="B3:F3"/>
    </sheetView>
  </sheetViews>
  <sheetFormatPr defaultColWidth="9.00390625" defaultRowHeight="12.75"/>
  <cols>
    <col min="1" max="1" width="3.00390625" style="444" bestFit="1" customWidth="1"/>
    <col min="2" max="2" width="39.125" style="354" customWidth="1"/>
    <col min="3" max="3" width="14.625" style="357" bestFit="1" customWidth="1"/>
    <col min="4" max="4" width="10.875" style="357" bestFit="1" customWidth="1"/>
    <col min="5" max="5" width="14.00390625" style="357" bestFit="1" customWidth="1"/>
    <col min="6" max="6" width="28.75390625" style="446" customWidth="1"/>
    <col min="7" max="7" width="12.125" style="354" customWidth="1"/>
    <col min="8" max="8" width="12.875" style="354" customWidth="1"/>
    <col min="9" max="16384" width="31.25390625" style="354" customWidth="1"/>
  </cols>
  <sheetData>
    <row r="1" spans="2:4" ht="16.5">
      <c r="B1" s="1069" t="s">
        <v>241</v>
      </c>
      <c r="C1" s="1069"/>
      <c r="D1" s="445"/>
    </row>
    <row r="2" spans="2:6" ht="17.25">
      <c r="B2" s="1072" t="s">
        <v>973</v>
      </c>
      <c r="C2" s="1072"/>
      <c r="D2" s="1072"/>
      <c r="E2" s="1072"/>
      <c r="F2" s="1072"/>
    </row>
    <row r="3" spans="2:6" ht="17.25">
      <c r="B3" s="1072" t="s">
        <v>649</v>
      </c>
      <c r="C3" s="1072"/>
      <c r="D3" s="1072"/>
      <c r="E3" s="1072"/>
      <c r="F3" s="1072"/>
    </row>
    <row r="4" spans="2:6" ht="17.25" thickBot="1">
      <c r="B4" s="444" t="s">
        <v>318</v>
      </c>
      <c r="C4" s="447" t="s">
        <v>319</v>
      </c>
      <c r="D4" s="447" t="s">
        <v>320</v>
      </c>
      <c r="E4" s="447" t="s">
        <v>321</v>
      </c>
      <c r="F4" s="444" t="s">
        <v>322</v>
      </c>
    </row>
    <row r="5" spans="2:6" ht="50.25" thickBot="1">
      <c r="B5" s="448" t="s">
        <v>852</v>
      </c>
      <c r="C5" s="449" t="s">
        <v>650</v>
      </c>
      <c r="D5" s="449" t="s">
        <v>75</v>
      </c>
      <c r="E5" s="449" t="s">
        <v>651</v>
      </c>
      <c r="F5" s="450" t="s">
        <v>972</v>
      </c>
    </row>
    <row r="6" spans="1:6" ht="17.25">
      <c r="A6" s="444">
        <v>1</v>
      </c>
      <c r="B6" s="1070" t="s">
        <v>473</v>
      </c>
      <c r="C6" s="1071"/>
      <c r="D6" s="358"/>
      <c r="E6" s="358"/>
      <c r="F6" s="606"/>
    </row>
    <row r="7" spans="1:6" ht="16.5">
      <c r="A7" s="444">
        <v>2</v>
      </c>
      <c r="B7" s="607" t="s">
        <v>72</v>
      </c>
      <c r="C7" s="358">
        <v>33.5</v>
      </c>
      <c r="D7" s="358"/>
      <c r="E7" s="358">
        <f aca="true" t="shared" si="0" ref="E7:E12">C7</f>
        <v>33.5</v>
      </c>
      <c r="F7" s="606" t="s">
        <v>839</v>
      </c>
    </row>
    <row r="8" spans="1:6" ht="16.5">
      <c r="A8" s="444">
        <v>3</v>
      </c>
      <c r="B8" s="607" t="s">
        <v>643</v>
      </c>
      <c r="C8" s="358">
        <v>62.5</v>
      </c>
      <c r="D8" s="358"/>
      <c r="E8" s="358">
        <f t="shared" si="0"/>
        <v>62.5</v>
      </c>
      <c r="F8" s="606" t="s">
        <v>839</v>
      </c>
    </row>
    <row r="9" spans="1:6" s="355" customFormat="1" ht="17.25">
      <c r="A9" s="444">
        <v>4</v>
      </c>
      <c r="B9" s="607" t="s">
        <v>58</v>
      </c>
      <c r="C9" s="358">
        <v>75.5</v>
      </c>
      <c r="D9" s="358"/>
      <c r="E9" s="358">
        <f t="shared" si="0"/>
        <v>75.5</v>
      </c>
      <c r="F9" s="606" t="s">
        <v>839</v>
      </c>
    </row>
    <row r="10" spans="1:6" ht="16.5">
      <c r="A10" s="444">
        <v>5</v>
      </c>
      <c r="B10" s="607" t="s">
        <v>78</v>
      </c>
      <c r="C10" s="358">
        <v>54</v>
      </c>
      <c r="D10" s="358"/>
      <c r="E10" s="358">
        <f t="shared" si="0"/>
        <v>54</v>
      </c>
      <c r="F10" s="606" t="s">
        <v>839</v>
      </c>
    </row>
    <row r="11" spans="1:6" ht="16.5">
      <c r="A11" s="444">
        <v>6</v>
      </c>
      <c r="B11" s="607" t="s">
        <v>59</v>
      </c>
      <c r="C11" s="358">
        <v>55.5</v>
      </c>
      <c r="D11" s="358"/>
      <c r="E11" s="358">
        <f t="shared" si="0"/>
        <v>55.5</v>
      </c>
      <c r="F11" s="606" t="s">
        <v>839</v>
      </c>
    </row>
    <row r="12" spans="1:6" s="355" customFormat="1" ht="17.25">
      <c r="A12" s="444">
        <v>7</v>
      </c>
      <c r="B12" s="607" t="s">
        <v>80</v>
      </c>
      <c r="C12" s="358">
        <v>28</v>
      </c>
      <c r="D12" s="358"/>
      <c r="E12" s="358">
        <f t="shared" si="0"/>
        <v>28</v>
      </c>
      <c r="F12" s="606" t="s">
        <v>839</v>
      </c>
    </row>
    <row r="13" spans="1:6" ht="16.5">
      <c r="A13" s="444">
        <v>8</v>
      </c>
      <c r="B13" s="608" t="s">
        <v>174</v>
      </c>
      <c r="C13" s="358">
        <v>60</v>
      </c>
      <c r="D13" s="358"/>
      <c r="E13" s="358">
        <f>C13+D13</f>
        <v>60</v>
      </c>
      <c r="F13" s="606" t="s">
        <v>839</v>
      </c>
    </row>
    <row r="14" spans="1:6" ht="16.5">
      <c r="A14" s="444">
        <v>9</v>
      </c>
      <c r="B14" s="608" t="s">
        <v>175</v>
      </c>
      <c r="C14" s="358">
        <v>170</v>
      </c>
      <c r="D14" s="358"/>
      <c r="E14" s="358">
        <f aca="true" t="shared" si="1" ref="E14:E23">C14+D14</f>
        <v>170</v>
      </c>
      <c r="F14" s="606" t="s">
        <v>839</v>
      </c>
    </row>
    <row r="15" spans="1:6" ht="31.5" customHeight="1">
      <c r="A15" s="451">
        <v>10</v>
      </c>
      <c r="B15" s="609" t="s">
        <v>176</v>
      </c>
      <c r="C15" s="358">
        <v>47.5</v>
      </c>
      <c r="D15" s="358"/>
      <c r="E15" s="358">
        <f t="shared" si="1"/>
        <v>47.5</v>
      </c>
      <c r="F15" s="606" t="s">
        <v>839</v>
      </c>
    </row>
    <row r="16" spans="1:6" ht="33">
      <c r="A16" s="451">
        <v>11</v>
      </c>
      <c r="B16" s="609" t="s">
        <v>474</v>
      </c>
      <c r="C16" s="358">
        <v>0</v>
      </c>
      <c r="D16" s="358">
        <v>12.25</v>
      </c>
      <c r="E16" s="358">
        <f t="shared" si="1"/>
        <v>12.25</v>
      </c>
      <c r="F16" s="606" t="s">
        <v>839</v>
      </c>
    </row>
    <row r="17" spans="1:6" ht="16.5">
      <c r="A17" s="444">
        <v>12</v>
      </c>
      <c r="B17" s="608" t="s">
        <v>177</v>
      </c>
      <c r="C17" s="358">
        <v>32.25</v>
      </c>
      <c r="D17" s="358">
        <v>-6</v>
      </c>
      <c r="E17" s="358">
        <f t="shared" si="1"/>
        <v>26.25</v>
      </c>
      <c r="F17" s="606" t="s">
        <v>839</v>
      </c>
    </row>
    <row r="18" spans="1:6" ht="16.5">
      <c r="A18" s="444">
        <v>13</v>
      </c>
      <c r="B18" s="608" t="s">
        <v>925</v>
      </c>
      <c r="C18" s="358">
        <v>20</v>
      </c>
      <c r="D18" s="358"/>
      <c r="E18" s="358">
        <f t="shared" si="1"/>
        <v>20</v>
      </c>
      <c r="F18" s="606" t="s">
        <v>839</v>
      </c>
    </row>
    <row r="19" spans="1:6" ht="33">
      <c r="A19" s="451">
        <v>14</v>
      </c>
      <c r="B19" s="609" t="s">
        <v>178</v>
      </c>
      <c r="C19" s="358">
        <v>20</v>
      </c>
      <c r="D19" s="358"/>
      <c r="E19" s="358">
        <f t="shared" si="1"/>
        <v>20</v>
      </c>
      <c r="F19" s="606" t="s">
        <v>839</v>
      </c>
    </row>
    <row r="20" spans="1:6" ht="16.5">
      <c r="A20" s="444">
        <v>15</v>
      </c>
      <c r="B20" s="609" t="s">
        <v>475</v>
      </c>
      <c r="C20" s="610">
        <v>205.755</v>
      </c>
      <c r="D20" s="610">
        <v>-71.755</v>
      </c>
      <c r="E20" s="358">
        <f t="shared" si="1"/>
        <v>134</v>
      </c>
      <c r="F20" s="606" t="s">
        <v>678</v>
      </c>
    </row>
    <row r="21" spans="1:6" ht="16.5">
      <c r="A21" s="444">
        <v>16</v>
      </c>
      <c r="B21" s="609" t="s">
        <v>476</v>
      </c>
      <c r="C21" s="358">
        <v>0</v>
      </c>
      <c r="D21" s="358">
        <v>50</v>
      </c>
      <c r="E21" s="358">
        <f t="shared" si="1"/>
        <v>50</v>
      </c>
      <c r="F21" s="606" t="s">
        <v>839</v>
      </c>
    </row>
    <row r="22" spans="1:6" ht="16.5">
      <c r="A22" s="444">
        <v>17</v>
      </c>
      <c r="B22" s="609" t="s">
        <v>477</v>
      </c>
      <c r="C22" s="358">
        <v>0</v>
      </c>
      <c r="D22" s="358">
        <v>47.6</v>
      </c>
      <c r="E22" s="358">
        <f t="shared" si="1"/>
        <v>47.6</v>
      </c>
      <c r="F22" s="606" t="s">
        <v>839</v>
      </c>
    </row>
    <row r="23" spans="1:6" ht="54">
      <c r="A23" s="451">
        <v>18</v>
      </c>
      <c r="B23" s="609" t="s">
        <v>76</v>
      </c>
      <c r="C23" s="358">
        <v>0</v>
      </c>
      <c r="D23" s="358">
        <v>6.75</v>
      </c>
      <c r="E23" s="358">
        <f t="shared" si="1"/>
        <v>6.75</v>
      </c>
      <c r="F23" s="611" t="s">
        <v>499</v>
      </c>
    </row>
    <row r="24" spans="1:6" ht="17.25" thickBot="1">
      <c r="A24" s="444">
        <v>19</v>
      </c>
      <c r="B24" s="609" t="s">
        <v>632</v>
      </c>
      <c r="C24" s="358">
        <v>102</v>
      </c>
      <c r="D24" s="358"/>
      <c r="E24" s="358">
        <f>C24+D24</f>
        <v>102</v>
      </c>
      <c r="F24" s="606" t="s">
        <v>839</v>
      </c>
    </row>
    <row r="25" spans="1:6" ht="18" thickBot="1">
      <c r="A25" s="444">
        <v>20</v>
      </c>
      <c r="B25" s="356" t="s">
        <v>478</v>
      </c>
      <c r="C25" s="461">
        <f>SUM(C7:C24)</f>
        <v>966.505</v>
      </c>
      <c r="D25" s="461">
        <f>SUM(D7:D24)</f>
        <v>38.845000000000006</v>
      </c>
      <c r="E25" s="461">
        <f>SUM(E7:E24)</f>
        <v>1005.35</v>
      </c>
      <c r="F25" s="452"/>
    </row>
    <row r="26" spans="1:6" ht="16.5">
      <c r="A26" s="444">
        <v>21</v>
      </c>
      <c r="B26" s="1063" t="s">
        <v>590</v>
      </c>
      <c r="C26" s="1066">
        <v>253</v>
      </c>
      <c r="D26" s="1066">
        <v>-52</v>
      </c>
      <c r="E26" s="1066">
        <f>C26+D26</f>
        <v>201</v>
      </c>
      <c r="F26" s="944" t="s">
        <v>496</v>
      </c>
    </row>
    <row r="27" spans="2:6" ht="54">
      <c r="B27" s="1064"/>
      <c r="C27" s="1067"/>
      <c r="D27" s="1067"/>
      <c r="E27" s="1067"/>
      <c r="F27" s="945" t="s">
        <v>498</v>
      </c>
    </row>
    <row r="28" spans="2:6" ht="27">
      <c r="B28" s="1065"/>
      <c r="C28" s="1068"/>
      <c r="D28" s="1068"/>
      <c r="E28" s="1068"/>
      <c r="F28" s="946" t="s">
        <v>497</v>
      </c>
    </row>
    <row r="29" spans="1:6" ht="30.75" thickBot="1">
      <c r="A29" s="451">
        <v>22</v>
      </c>
      <c r="B29" s="612" t="s">
        <v>534</v>
      </c>
      <c r="C29" s="358">
        <v>8.5</v>
      </c>
      <c r="D29" s="610">
        <v>3.625</v>
      </c>
      <c r="E29" s="610">
        <f>C29+D29</f>
        <v>12.125</v>
      </c>
      <c r="F29" s="611" t="s">
        <v>535</v>
      </c>
    </row>
    <row r="30" spans="1:6" ht="18" thickBot="1">
      <c r="A30" s="444">
        <v>23</v>
      </c>
      <c r="B30" s="356" t="s">
        <v>968</v>
      </c>
      <c r="C30" s="461">
        <f>SUM(C25:C29)</f>
        <v>1228.005</v>
      </c>
      <c r="D30" s="461">
        <f>SUM(D25:D29)</f>
        <v>-9.529999999999994</v>
      </c>
      <c r="E30" s="461">
        <f>SUM(E25:E29)</f>
        <v>1218.475</v>
      </c>
      <c r="F30" s="452"/>
    </row>
    <row r="31" spans="1:6" ht="52.5" thickBot="1">
      <c r="A31" s="451">
        <v>24</v>
      </c>
      <c r="B31" s="462" t="s">
        <v>837</v>
      </c>
      <c r="C31" s="358">
        <v>1211.4</v>
      </c>
      <c r="D31" s="358">
        <v>-1211.4</v>
      </c>
      <c r="E31" s="358">
        <f>C31+D31</f>
        <v>0</v>
      </c>
      <c r="F31" s="606"/>
    </row>
    <row r="32" spans="1:6" ht="18" thickBot="1">
      <c r="A32" s="444">
        <v>25</v>
      </c>
      <c r="B32" s="356" t="s">
        <v>840</v>
      </c>
      <c r="C32" s="461">
        <f>SUM(C30:C31)</f>
        <v>2439.405</v>
      </c>
      <c r="D32" s="461">
        <f>SUM(D30:D31)</f>
        <v>-1220.93</v>
      </c>
      <c r="E32" s="461">
        <f>SUM(E30:E31)</f>
        <v>1218.475</v>
      </c>
      <c r="F32" s="613"/>
    </row>
    <row r="36" ht="16.5">
      <c r="F36" s="444"/>
    </row>
    <row r="37" spans="2:6" ht="16.5">
      <c r="B37" s="360"/>
      <c r="C37" s="358"/>
      <c r="D37" s="358"/>
      <c r="E37" s="358"/>
      <c r="F37" s="453"/>
    </row>
    <row r="38" spans="2:6" ht="16.5">
      <c r="B38" s="361"/>
      <c r="C38" s="362"/>
      <c r="D38" s="362"/>
      <c r="E38" s="362"/>
      <c r="F38" s="453"/>
    </row>
    <row r="39" spans="2:6" ht="16.5">
      <c r="B39" s="361"/>
      <c r="C39" s="362"/>
      <c r="D39" s="362"/>
      <c r="E39" s="362"/>
      <c r="F39" s="453"/>
    </row>
    <row r="40" spans="2:6" ht="16.5">
      <c r="B40" s="361"/>
      <c r="C40" s="362"/>
      <c r="D40" s="362"/>
      <c r="E40" s="362"/>
      <c r="F40" s="361"/>
    </row>
    <row r="41" spans="2:6" ht="16.5">
      <c r="B41" s="360"/>
      <c r="C41" s="358"/>
      <c r="D41" s="358"/>
      <c r="E41" s="358"/>
      <c r="F41" s="453"/>
    </row>
    <row r="42" spans="2:6" ht="16.5">
      <c r="B42" s="360"/>
      <c r="C42" s="358"/>
      <c r="D42" s="358"/>
      <c r="E42" s="358"/>
      <c r="F42" s="453"/>
    </row>
    <row r="43" spans="2:6" ht="16.5">
      <c r="B43" s="360"/>
      <c r="C43" s="358"/>
      <c r="D43" s="358"/>
      <c r="E43" s="358"/>
      <c r="F43" s="361"/>
    </row>
    <row r="45" ht="16.5">
      <c r="F45" s="444"/>
    </row>
    <row r="46" spans="1:6" s="355" customFormat="1" ht="17.25">
      <c r="A46" s="441"/>
      <c r="C46" s="363"/>
      <c r="D46" s="363"/>
      <c r="E46" s="363"/>
      <c r="F46" s="441"/>
    </row>
    <row r="47" ht="16.5">
      <c r="F47" s="444"/>
    </row>
    <row r="48" spans="1:6" s="355" customFormat="1" ht="17.25">
      <c r="A48" s="441"/>
      <c r="C48" s="363"/>
      <c r="D48" s="363"/>
      <c r="E48" s="363"/>
      <c r="F48" s="441"/>
    </row>
    <row r="49" ht="16.5">
      <c r="F49" s="444"/>
    </row>
    <row r="50" ht="16.5">
      <c r="F50" s="444"/>
    </row>
    <row r="51" spans="1:6" s="355" customFormat="1" ht="17.25">
      <c r="A51" s="441"/>
      <c r="C51" s="363"/>
      <c r="D51" s="363"/>
      <c r="E51" s="363"/>
      <c r="F51" s="441"/>
    </row>
    <row r="52" ht="16.5">
      <c r="F52" s="444"/>
    </row>
    <row r="53" ht="16.5">
      <c r="F53" s="444"/>
    </row>
    <row r="54" ht="16.5">
      <c r="F54" s="444"/>
    </row>
    <row r="55" ht="16.5">
      <c r="F55" s="444"/>
    </row>
    <row r="56" ht="16.5">
      <c r="F56" s="444"/>
    </row>
    <row r="59" ht="16.5">
      <c r="F59" s="444"/>
    </row>
    <row r="60" ht="16.5">
      <c r="F60" s="444"/>
    </row>
    <row r="61" ht="16.5">
      <c r="F61" s="444"/>
    </row>
    <row r="62" ht="16.5">
      <c r="F62" s="444"/>
    </row>
    <row r="63" ht="16.5">
      <c r="F63" s="444"/>
    </row>
    <row r="64" ht="16.5">
      <c r="F64" s="444"/>
    </row>
    <row r="65" ht="16.5">
      <c r="F65" s="444"/>
    </row>
    <row r="66" ht="16.5">
      <c r="F66" s="444"/>
    </row>
    <row r="67" ht="16.5">
      <c r="F67" s="444"/>
    </row>
    <row r="68" ht="16.5">
      <c r="F68" s="444"/>
    </row>
    <row r="69" spans="1:6" s="355" customFormat="1" ht="17.25">
      <c r="A69" s="441"/>
      <c r="C69" s="363"/>
      <c r="D69" s="363"/>
      <c r="E69" s="363"/>
      <c r="F69" s="441"/>
    </row>
    <row r="70" ht="16.5">
      <c r="F70" s="444"/>
    </row>
    <row r="71" ht="16.5">
      <c r="F71" s="444"/>
    </row>
    <row r="72" ht="16.5">
      <c r="F72" s="444"/>
    </row>
    <row r="73" ht="16.5">
      <c r="F73" s="444"/>
    </row>
    <row r="74" ht="16.5">
      <c r="F74" s="444"/>
    </row>
    <row r="78" ht="16.5">
      <c r="C78" s="364"/>
    </row>
    <row r="79" ht="16.5">
      <c r="C79" s="364"/>
    </row>
    <row r="80" ht="16.5">
      <c r="C80" s="364"/>
    </row>
    <row r="81" ht="16.5">
      <c r="C81" s="364"/>
    </row>
    <row r="82" ht="16.5">
      <c r="C82" s="364"/>
    </row>
    <row r="83" ht="16.5">
      <c r="C83" s="364"/>
    </row>
    <row r="84" ht="16.5">
      <c r="C84" s="364"/>
    </row>
    <row r="85" ht="16.5">
      <c r="C85" s="364"/>
    </row>
  </sheetData>
  <mergeCells count="8">
    <mergeCell ref="B1:C1"/>
    <mergeCell ref="B6:C6"/>
    <mergeCell ref="B2:F2"/>
    <mergeCell ref="B3:F3"/>
    <mergeCell ref="B26:B28"/>
    <mergeCell ref="C26:C28"/>
    <mergeCell ref="D26:D28"/>
    <mergeCell ref="E26:E28"/>
  </mergeCells>
  <printOptions horizontalCentered="1"/>
  <pageMargins left="0" right="0" top="0.7874015748031497" bottom="0.3937007874015748" header="0.5118110236220472" footer="0.5118110236220472"/>
  <pageSetup fitToHeight="2" fitToWidth="1" horizontalDpi="600" verticalDpi="600" orientation="portrait" paperSize="9" scale="9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workbookViewId="0" topLeftCell="A1">
      <selection activeCell="A4" sqref="A4:R4"/>
    </sheetView>
  </sheetViews>
  <sheetFormatPr defaultColWidth="9.00390625" defaultRowHeight="12.75"/>
  <cols>
    <col min="1" max="1" width="3.375" style="216" bestFit="1" customWidth="1"/>
    <col min="2" max="2" width="43.75390625" style="217" bestFit="1" customWidth="1"/>
    <col min="3" max="3" width="14.625" style="218" bestFit="1" customWidth="1"/>
    <col min="4" max="4" width="13.75390625" style="218" bestFit="1" customWidth="1"/>
    <col min="5" max="5" width="11.00390625" style="218" bestFit="1" customWidth="1"/>
    <col min="6" max="6" width="14.00390625" style="220" customWidth="1"/>
    <col min="7" max="7" width="16.875" style="220" customWidth="1"/>
    <col min="8" max="8" width="14.00390625" style="220" customWidth="1"/>
    <col min="9" max="9" width="18.125" style="219" customWidth="1"/>
    <col min="10" max="10" width="14.00390625" style="219" customWidth="1"/>
    <col min="11" max="11" width="19.125" style="219" bestFit="1" customWidth="1"/>
    <col min="12" max="12" width="18.125" style="220" customWidth="1"/>
    <col min="13" max="13" width="19.125" style="219" bestFit="1" customWidth="1"/>
    <col min="14" max="14" width="18.125" style="219" customWidth="1"/>
    <col min="15" max="17" width="12.75390625" style="219" customWidth="1"/>
    <col min="18" max="18" width="12.75390625" style="76" customWidth="1"/>
    <col min="19" max="19" width="8.00390625" style="217" customWidth="1"/>
    <col min="20" max="20" width="28.625" style="217" customWidth="1"/>
    <col min="21" max="22" width="8.00390625" style="217" customWidth="1"/>
    <col min="23" max="23" width="28.625" style="217" customWidth="1"/>
    <col min="24" max="16384" width="8.00390625" style="217" customWidth="1"/>
  </cols>
  <sheetData>
    <row r="1" spans="1:15" ht="15">
      <c r="A1" s="948" t="s">
        <v>242</v>
      </c>
      <c r="B1" s="948"/>
      <c r="C1" s="948"/>
      <c r="D1" s="948"/>
      <c r="E1" s="948"/>
      <c r="O1" s="221"/>
    </row>
    <row r="2" spans="1:18" s="223" customFormat="1" ht="24.75" customHeight="1">
      <c r="A2" s="1075" t="s">
        <v>973</v>
      </c>
      <c r="B2" s="1075"/>
      <c r="C2" s="1075"/>
      <c r="D2" s="1075"/>
      <c r="E2" s="1075"/>
      <c r="F2" s="1075"/>
      <c r="G2" s="1075"/>
      <c r="H2" s="1075"/>
      <c r="I2" s="1075"/>
      <c r="J2" s="1075"/>
      <c r="K2" s="1075"/>
      <c r="L2" s="1075"/>
      <c r="M2" s="1075"/>
      <c r="N2" s="1075"/>
      <c r="O2" s="1075"/>
      <c r="P2" s="1075"/>
      <c r="Q2" s="1075"/>
      <c r="R2" s="1075"/>
    </row>
    <row r="3" spans="1:18" s="223" customFormat="1" ht="24.75" customHeight="1">
      <c r="A3" s="1076" t="s">
        <v>762</v>
      </c>
      <c r="B3" s="1076"/>
      <c r="C3" s="1076"/>
      <c r="D3" s="1076"/>
      <c r="E3" s="1076"/>
      <c r="F3" s="1076"/>
      <c r="G3" s="1076"/>
      <c r="H3" s="1076"/>
      <c r="I3" s="1076"/>
      <c r="J3" s="1076"/>
      <c r="K3" s="1076"/>
      <c r="L3" s="1076"/>
      <c r="M3" s="1076"/>
      <c r="N3" s="1076"/>
      <c r="O3" s="1076"/>
      <c r="P3" s="1076"/>
      <c r="Q3" s="1076"/>
      <c r="R3" s="1076"/>
    </row>
    <row r="4" spans="1:18" s="223" customFormat="1" ht="24.75" customHeight="1">
      <c r="A4" s="1076" t="s">
        <v>427</v>
      </c>
      <c r="B4" s="1076"/>
      <c r="C4" s="1076"/>
      <c r="D4" s="1076"/>
      <c r="E4" s="1076"/>
      <c r="F4" s="1076"/>
      <c r="G4" s="1076"/>
      <c r="H4" s="1076"/>
      <c r="I4" s="1076"/>
      <c r="J4" s="1076"/>
      <c r="K4" s="1076"/>
      <c r="L4" s="1076"/>
      <c r="M4" s="1076"/>
      <c r="N4" s="1076"/>
      <c r="O4" s="1076"/>
      <c r="P4" s="1076"/>
      <c r="Q4" s="1076"/>
      <c r="R4" s="1076"/>
    </row>
    <row r="5" spans="15:18" ht="15">
      <c r="O5" s="222"/>
      <c r="R5" s="219" t="s">
        <v>851</v>
      </c>
    </row>
    <row r="6" spans="2:18" s="195" customFormat="1" ht="15">
      <c r="B6" s="195" t="s">
        <v>318</v>
      </c>
      <c r="C6" s="195" t="s">
        <v>319</v>
      </c>
      <c r="D6" s="195" t="s">
        <v>320</v>
      </c>
      <c r="E6" s="195" t="s">
        <v>321</v>
      </c>
      <c r="F6" s="197" t="s">
        <v>322</v>
      </c>
      <c r="G6" s="197" t="s">
        <v>323</v>
      </c>
      <c r="H6" s="197" t="s">
        <v>324</v>
      </c>
      <c r="I6" s="196" t="s">
        <v>325</v>
      </c>
      <c r="J6" s="196" t="s">
        <v>326</v>
      </c>
      <c r="K6" s="196" t="s">
        <v>327</v>
      </c>
      <c r="L6" s="196" t="s">
        <v>328</v>
      </c>
      <c r="M6" s="196" t="s">
        <v>329</v>
      </c>
      <c r="N6" s="196" t="s">
        <v>330</v>
      </c>
      <c r="O6" s="196" t="s">
        <v>331</v>
      </c>
      <c r="P6" s="196" t="s">
        <v>409</v>
      </c>
      <c r="Q6" s="196" t="s">
        <v>410</v>
      </c>
      <c r="R6" s="196" t="s">
        <v>411</v>
      </c>
    </row>
    <row r="7" spans="1:18" s="223" customFormat="1" ht="15">
      <c r="A7" s="758"/>
      <c r="B7" s="759"/>
      <c r="C7" s="760"/>
      <c r="D7" s="760"/>
      <c r="E7" s="760"/>
      <c r="F7" s="761"/>
      <c r="G7" s="761" t="s">
        <v>711</v>
      </c>
      <c r="H7" s="761"/>
      <c r="I7" s="762" t="s">
        <v>712</v>
      </c>
      <c r="J7" s="763"/>
      <c r="K7" s="762" t="s">
        <v>712</v>
      </c>
      <c r="L7" s="762" t="s">
        <v>712</v>
      </c>
      <c r="M7" s="762" t="s">
        <v>712</v>
      </c>
      <c r="N7" s="762" t="s">
        <v>712</v>
      </c>
      <c r="O7" s="762" t="s">
        <v>380</v>
      </c>
      <c r="P7" s="762" t="s">
        <v>380</v>
      </c>
      <c r="Q7" s="762" t="s">
        <v>380</v>
      </c>
      <c r="R7" s="762" t="s">
        <v>380</v>
      </c>
    </row>
    <row r="8" spans="1:18" s="768" customFormat="1" ht="30">
      <c r="A8" s="764"/>
      <c r="B8" s="765" t="s">
        <v>964</v>
      </c>
      <c r="C8" s="764" t="s">
        <v>960</v>
      </c>
      <c r="D8" s="764" t="s">
        <v>961</v>
      </c>
      <c r="E8" s="764" t="s">
        <v>962</v>
      </c>
      <c r="F8" s="766" t="s">
        <v>963</v>
      </c>
      <c r="G8" s="766" t="s">
        <v>713</v>
      </c>
      <c r="H8" s="766" t="s">
        <v>952</v>
      </c>
      <c r="I8" s="767" t="s">
        <v>714</v>
      </c>
      <c r="J8" s="767" t="s">
        <v>963</v>
      </c>
      <c r="K8" s="767" t="s">
        <v>714</v>
      </c>
      <c r="L8" s="767" t="s">
        <v>714</v>
      </c>
      <c r="M8" s="767" t="s">
        <v>714</v>
      </c>
      <c r="N8" s="767" t="s">
        <v>714</v>
      </c>
      <c r="O8" s="1074" t="s">
        <v>428</v>
      </c>
      <c r="P8" s="1074" t="s">
        <v>428</v>
      </c>
      <c r="Q8" s="1074" t="s">
        <v>428</v>
      </c>
      <c r="R8" s="1074" t="s">
        <v>428</v>
      </c>
    </row>
    <row r="9" spans="1:26" s="223" customFormat="1" ht="15">
      <c r="A9" s="769"/>
      <c r="B9" s="770"/>
      <c r="C9" s="771" t="s">
        <v>965</v>
      </c>
      <c r="D9" s="771" t="s">
        <v>966</v>
      </c>
      <c r="E9" s="771" t="s">
        <v>967</v>
      </c>
      <c r="F9" s="772" t="s">
        <v>715</v>
      </c>
      <c r="G9" s="773" t="s">
        <v>53</v>
      </c>
      <c r="H9" s="773" t="s">
        <v>305</v>
      </c>
      <c r="I9" s="774" t="s">
        <v>716</v>
      </c>
      <c r="J9" s="772" t="s">
        <v>717</v>
      </c>
      <c r="K9" s="774" t="s">
        <v>716</v>
      </c>
      <c r="L9" s="774" t="s">
        <v>716</v>
      </c>
      <c r="M9" s="774" t="s">
        <v>716</v>
      </c>
      <c r="N9" s="774" t="s">
        <v>381</v>
      </c>
      <c r="O9" s="1074"/>
      <c r="P9" s="1074"/>
      <c r="Q9" s="1074"/>
      <c r="R9" s="1074"/>
      <c r="S9" s="228"/>
      <c r="T9" s="228"/>
      <c r="U9" s="228"/>
      <c r="V9" s="228"/>
      <c r="W9" s="228"/>
      <c r="X9" s="228"/>
      <c r="Y9" s="228"/>
      <c r="Z9" s="228"/>
    </row>
    <row r="10" spans="1:18" s="223" customFormat="1" ht="15">
      <c r="A10" s="775"/>
      <c r="B10" s="776"/>
      <c r="C10" s="777"/>
      <c r="D10" s="777"/>
      <c r="E10" s="777"/>
      <c r="F10" s="778"/>
      <c r="G10" s="779" t="s">
        <v>305</v>
      </c>
      <c r="H10" s="778"/>
      <c r="I10" s="779" t="s">
        <v>305</v>
      </c>
      <c r="J10" s="780"/>
      <c r="K10" s="779" t="s">
        <v>382</v>
      </c>
      <c r="L10" s="779" t="s">
        <v>383</v>
      </c>
      <c r="M10" s="781" t="s">
        <v>718</v>
      </c>
      <c r="N10" s="781" t="s">
        <v>719</v>
      </c>
      <c r="O10" s="779">
        <v>2013</v>
      </c>
      <c r="P10" s="779">
        <v>2014</v>
      </c>
      <c r="Q10" s="779">
        <v>2015</v>
      </c>
      <c r="R10" s="779">
        <v>2016</v>
      </c>
    </row>
    <row r="11" spans="1:18" s="223" customFormat="1" ht="30" customHeight="1">
      <c r="A11" s="746" t="s">
        <v>897</v>
      </c>
      <c r="B11" s="747" t="s">
        <v>720</v>
      </c>
      <c r="C11" s="748" t="s">
        <v>384</v>
      </c>
      <c r="D11" s="749">
        <v>40319</v>
      </c>
      <c r="E11" s="749">
        <v>41455</v>
      </c>
      <c r="F11" s="227">
        <v>2065358</v>
      </c>
      <c r="G11" s="227"/>
      <c r="H11" s="227"/>
      <c r="I11" s="750">
        <v>309803.7</v>
      </c>
      <c r="J11" s="226">
        <v>1032679</v>
      </c>
      <c r="K11" s="750">
        <v>309803.7</v>
      </c>
      <c r="L11" s="227"/>
      <c r="M11" s="226"/>
      <c r="N11" s="226"/>
      <c r="O11" s="226">
        <v>89626</v>
      </c>
      <c r="P11" s="226"/>
      <c r="Q11" s="226"/>
      <c r="R11" s="226"/>
    </row>
    <row r="12" spans="1:18" s="223" customFormat="1" ht="24.75" customHeight="1">
      <c r="A12" s="746" t="s">
        <v>898</v>
      </c>
      <c r="B12" s="747" t="s">
        <v>385</v>
      </c>
      <c r="C12" s="748" t="s">
        <v>384</v>
      </c>
      <c r="D12" s="749" t="s">
        <v>721</v>
      </c>
      <c r="E12" s="749">
        <v>41455</v>
      </c>
      <c r="F12" s="227">
        <v>0</v>
      </c>
      <c r="G12" s="227"/>
      <c r="H12" s="227"/>
      <c r="I12" s="751">
        <v>0</v>
      </c>
      <c r="J12" s="226">
        <v>0</v>
      </c>
      <c r="K12" s="751"/>
      <c r="L12" s="227"/>
      <c r="M12" s="226"/>
      <c r="N12" s="226"/>
      <c r="O12" s="226">
        <v>10000</v>
      </c>
      <c r="P12" s="226"/>
      <c r="Q12" s="226"/>
      <c r="R12" s="77"/>
    </row>
    <row r="13" spans="1:18" s="223" customFormat="1" ht="24.75" customHeight="1">
      <c r="A13" s="746">
        <v>3</v>
      </c>
      <c r="B13" s="747" t="s">
        <v>722</v>
      </c>
      <c r="C13" s="748"/>
      <c r="D13" s="749" t="s">
        <v>305</v>
      </c>
      <c r="E13" s="749" t="s">
        <v>305</v>
      </c>
      <c r="F13" s="227">
        <v>0</v>
      </c>
      <c r="G13" s="227"/>
      <c r="H13" s="227"/>
      <c r="I13" s="751">
        <v>0</v>
      </c>
      <c r="J13" s="226">
        <v>0</v>
      </c>
      <c r="K13" s="751"/>
      <c r="L13" s="227"/>
      <c r="M13" s="226"/>
      <c r="N13" s="226"/>
      <c r="O13" s="226">
        <v>42550</v>
      </c>
      <c r="P13" s="226"/>
      <c r="Q13" s="226"/>
      <c r="R13" s="77"/>
    </row>
    <row r="14" spans="1:18" s="223" customFormat="1" ht="24.75" customHeight="1">
      <c r="A14" s="746" t="s">
        <v>900</v>
      </c>
      <c r="B14" s="747" t="s">
        <v>387</v>
      </c>
      <c r="C14" s="748" t="s">
        <v>384</v>
      </c>
      <c r="D14" s="749">
        <v>38290</v>
      </c>
      <c r="E14" s="749">
        <v>45651</v>
      </c>
      <c r="F14" s="227">
        <v>235000</v>
      </c>
      <c r="G14" s="227">
        <v>0</v>
      </c>
      <c r="H14" s="227"/>
      <c r="I14" s="751">
        <v>6000</v>
      </c>
      <c r="J14" s="226">
        <v>215000</v>
      </c>
      <c r="K14" s="751">
        <v>6000</v>
      </c>
      <c r="L14" s="751">
        <v>6000</v>
      </c>
      <c r="M14" s="751">
        <v>6000</v>
      </c>
      <c r="N14" s="751">
        <v>46500</v>
      </c>
      <c r="O14" s="226">
        <v>4368</v>
      </c>
      <c r="P14" s="226">
        <v>3984</v>
      </c>
      <c r="Q14" s="226">
        <v>3600</v>
      </c>
      <c r="R14" s="751">
        <v>2982</v>
      </c>
    </row>
    <row r="15" spans="1:18" s="223" customFormat="1" ht="24.75" customHeight="1">
      <c r="A15" s="746" t="s">
        <v>901</v>
      </c>
      <c r="B15" s="747" t="s">
        <v>388</v>
      </c>
      <c r="C15" s="748" t="s">
        <v>384</v>
      </c>
      <c r="D15" s="749">
        <v>38635</v>
      </c>
      <c r="E15" s="749">
        <v>42252</v>
      </c>
      <c r="F15" s="227">
        <v>50267</v>
      </c>
      <c r="G15" s="227">
        <v>0</v>
      </c>
      <c r="H15" s="227"/>
      <c r="I15" s="751">
        <v>5483.7</v>
      </c>
      <c r="J15" s="226">
        <v>31988</v>
      </c>
      <c r="K15" s="751">
        <v>5483.7</v>
      </c>
      <c r="L15" s="751">
        <v>4112.7</v>
      </c>
      <c r="M15" s="751">
        <v>0</v>
      </c>
      <c r="N15" s="751">
        <v>1.0913936421275138E-12</v>
      </c>
      <c r="O15" s="227">
        <v>272</v>
      </c>
      <c r="P15" s="226">
        <v>157.28657256899993</v>
      </c>
      <c r="Q15" s="226">
        <v>42.89635589399997</v>
      </c>
      <c r="R15" s="751">
        <v>0</v>
      </c>
    </row>
    <row r="16" spans="1:18" s="223" customFormat="1" ht="24.75" customHeight="1">
      <c r="A16" s="746" t="s">
        <v>902</v>
      </c>
      <c r="B16" s="747" t="s">
        <v>389</v>
      </c>
      <c r="C16" s="748" t="s">
        <v>384</v>
      </c>
      <c r="D16" s="749">
        <v>38694</v>
      </c>
      <c r="E16" s="749">
        <v>42272</v>
      </c>
      <c r="F16" s="227">
        <v>56405</v>
      </c>
      <c r="G16" s="227">
        <v>0</v>
      </c>
      <c r="H16" s="227"/>
      <c r="I16" s="751">
        <v>7383.3</v>
      </c>
      <c r="J16" s="226">
        <v>31794</v>
      </c>
      <c r="K16" s="751">
        <v>7383.3</v>
      </c>
      <c r="L16" s="751">
        <v>2154.9</v>
      </c>
      <c r="M16" s="751">
        <v>0</v>
      </c>
      <c r="N16" s="751">
        <v>-1.0913936421275138E-12</v>
      </c>
      <c r="O16" s="226">
        <v>878</v>
      </c>
      <c r="P16" s="226">
        <v>419.6960078999989</v>
      </c>
      <c r="Q16" s="226">
        <v>38.18552564999946</v>
      </c>
      <c r="R16" s="751">
        <v>0</v>
      </c>
    </row>
    <row r="17" spans="1:18" s="223" customFormat="1" ht="24.75" customHeight="1">
      <c r="A17" s="746" t="s">
        <v>903</v>
      </c>
      <c r="B17" s="747" t="s">
        <v>390</v>
      </c>
      <c r="C17" s="748" t="s">
        <v>391</v>
      </c>
      <c r="D17" s="749">
        <v>38952</v>
      </c>
      <c r="E17" s="749">
        <v>42545</v>
      </c>
      <c r="F17" s="227">
        <v>88239</v>
      </c>
      <c r="G17" s="227">
        <v>0</v>
      </c>
      <c r="H17" s="227"/>
      <c r="I17" s="751">
        <v>7562.4</v>
      </c>
      <c r="J17" s="226">
        <v>63031</v>
      </c>
      <c r="K17" s="751">
        <v>7562.4</v>
      </c>
      <c r="L17" s="751">
        <v>7562.4</v>
      </c>
      <c r="M17" s="751">
        <v>3777.9</v>
      </c>
      <c r="N17" s="751">
        <v>6.600000000002183</v>
      </c>
      <c r="O17" s="226">
        <v>1395</v>
      </c>
      <c r="P17" s="226">
        <v>948.1674946019995</v>
      </c>
      <c r="Q17" s="226">
        <v>502.0615186019996</v>
      </c>
      <c r="R17" s="751">
        <v>83.7</v>
      </c>
    </row>
    <row r="18" spans="1:18" s="223" customFormat="1" ht="24.75" customHeight="1">
      <c r="A18" s="746" t="s">
        <v>904</v>
      </c>
      <c r="B18" s="747" t="s">
        <v>392</v>
      </c>
      <c r="C18" s="748" t="s">
        <v>384</v>
      </c>
      <c r="D18" s="749">
        <v>38985</v>
      </c>
      <c r="E18" s="749">
        <v>46178</v>
      </c>
      <c r="F18" s="227">
        <v>183843</v>
      </c>
      <c r="G18" s="227">
        <v>0</v>
      </c>
      <c r="H18" s="227"/>
      <c r="I18" s="751">
        <v>4544.4</v>
      </c>
      <c r="J18" s="226">
        <v>168695</v>
      </c>
      <c r="K18" s="751">
        <v>4544.4</v>
      </c>
      <c r="L18" s="751">
        <v>4544.4</v>
      </c>
      <c r="M18" s="751">
        <v>4544.4</v>
      </c>
      <c r="N18" s="751">
        <v>36975.3</v>
      </c>
      <c r="O18" s="226">
        <v>920</v>
      </c>
      <c r="P18" s="226">
        <v>841.643682795</v>
      </c>
      <c r="Q18" s="226">
        <v>763.4345587949999</v>
      </c>
      <c r="R18" s="751">
        <v>685.2</v>
      </c>
    </row>
    <row r="19" spans="1:18" s="223" customFormat="1" ht="24.75" customHeight="1">
      <c r="A19" s="746" t="s">
        <v>905</v>
      </c>
      <c r="B19" s="747" t="s">
        <v>393</v>
      </c>
      <c r="C19" s="748" t="s">
        <v>384</v>
      </c>
      <c r="D19" s="749">
        <v>38975</v>
      </c>
      <c r="E19" s="749">
        <v>44352</v>
      </c>
      <c r="F19" s="227">
        <v>87478</v>
      </c>
      <c r="G19" s="227">
        <v>0</v>
      </c>
      <c r="H19" s="227"/>
      <c r="I19" s="751">
        <v>3350.4</v>
      </c>
      <c r="J19" s="226">
        <v>76310</v>
      </c>
      <c r="K19" s="751">
        <v>3350.4</v>
      </c>
      <c r="L19" s="751">
        <v>3350.4</v>
      </c>
      <c r="M19" s="751">
        <v>3350.4</v>
      </c>
      <c r="N19" s="751">
        <v>12841.8</v>
      </c>
      <c r="O19" s="226">
        <v>305</v>
      </c>
      <c r="P19" s="226">
        <v>264.183160725</v>
      </c>
      <c r="Q19" s="226">
        <v>223.27477672499998</v>
      </c>
      <c r="R19" s="751">
        <v>182.4</v>
      </c>
    </row>
    <row r="20" spans="1:18" s="223" customFormat="1" ht="24.75" customHeight="1">
      <c r="A20" s="746" t="s">
        <v>906</v>
      </c>
      <c r="B20" s="747" t="s">
        <v>394</v>
      </c>
      <c r="C20" s="748" t="s">
        <v>395</v>
      </c>
      <c r="D20" s="749">
        <v>39246</v>
      </c>
      <c r="E20" s="749">
        <v>46543</v>
      </c>
      <c r="F20" s="227">
        <v>205014</v>
      </c>
      <c r="G20" s="227">
        <v>0</v>
      </c>
      <c r="H20" s="227"/>
      <c r="I20" s="751">
        <v>4653.9</v>
      </c>
      <c r="J20" s="226">
        <v>189501</v>
      </c>
      <c r="K20" s="751">
        <v>4653.9</v>
      </c>
      <c r="L20" s="751">
        <v>4653.6</v>
      </c>
      <c r="M20" s="751">
        <v>4653.6</v>
      </c>
      <c r="N20" s="751">
        <v>42889.2</v>
      </c>
      <c r="O20" s="227">
        <v>987</v>
      </c>
      <c r="P20" s="227">
        <v>909.6279180119988</v>
      </c>
      <c r="Q20" s="226">
        <v>832.6351034519985</v>
      </c>
      <c r="R20" s="751">
        <v>755.7</v>
      </c>
    </row>
    <row r="21" spans="1:18" s="223" customFormat="1" ht="24.75" customHeight="1">
      <c r="A21" s="746" t="s">
        <v>907</v>
      </c>
      <c r="B21" s="747" t="s">
        <v>396</v>
      </c>
      <c r="C21" s="748" t="s">
        <v>395</v>
      </c>
      <c r="D21" s="749">
        <v>39352</v>
      </c>
      <c r="E21" s="749">
        <v>44809</v>
      </c>
      <c r="F21" s="227">
        <v>72079</v>
      </c>
      <c r="G21" s="227">
        <v>0</v>
      </c>
      <c r="H21" s="227"/>
      <c r="I21" s="751">
        <v>3989.4</v>
      </c>
      <c r="J21" s="226">
        <v>58781</v>
      </c>
      <c r="K21" s="751">
        <v>3989.4</v>
      </c>
      <c r="L21" s="751">
        <v>3989.4</v>
      </c>
      <c r="M21" s="751">
        <v>3989.4</v>
      </c>
      <c r="N21" s="751">
        <v>5666.1</v>
      </c>
      <c r="O21" s="227">
        <v>243</v>
      </c>
      <c r="P21" s="227">
        <v>194.95210152</v>
      </c>
      <c r="Q21" s="227">
        <v>146.76014952000003</v>
      </c>
      <c r="R21" s="751">
        <v>98.7</v>
      </c>
    </row>
    <row r="22" spans="1:18" s="223" customFormat="1" ht="24.75" customHeight="1">
      <c r="A22" s="746" t="s">
        <v>908</v>
      </c>
      <c r="B22" s="747" t="s">
        <v>397</v>
      </c>
      <c r="C22" s="748" t="s">
        <v>398</v>
      </c>
      <c r="D22" s="749">
        <v>39352</v>
      </c>
      <c r="E22" s="749">
        <v>43003</v>
      </c>
      <c r="F22" s="227">
        <v>257967</v>
      </c>
      <c r="G22" s="227">
        <v>0</v>
      </c>
      <c r="H22" s="227"/>
      <c r="I22" s="751">
        <v>19363.8</v>
      </c>
      <c r="J22" s="226">
        <v>193421</v>
      </c>
      <c r="K22" s="751">
        <v>19363.5</v>
      </c>
      <c r="L22" s="751">
        <v>19363.8</v>
      </c>
      <c r="M22" s="751">
        <v>19299</v>
      </c>
      <c r="N22" s="751">
        <v>0</v>
      </c>
      <c r="O22" s="227">
        <v>4095.6</v>
      </c>
      <c r="P22" s="227">
        <v>2964.68874288</v>
      </c>
      <c r="Q22" s="226">
        <v>1833.8523537599997</v>
      </c>
      <c r="R22" s="751">
        <v>702.9</v>
      </c>
    </row>
    <row r="23" spans="1:18" s="223" customFormat="1" ht="24.75" customHeight="1">
      <c r="A23" s="746" t="s">
        <v>909</v>
      </c>
      <c r="B23" s="747" t="s">
        <v>399</v>
      </c>
      <c r="C23" s="748" t="s">
        <v>384</v>
      </c>
      <c r="D23" s="749">
        <v>39598</v>
      </c>
      <c r="E23" s="749">
        <v>46904</v>
      </c>
      <c r="F23" s="227">
        <v>496432.981</v>
      </c>
      <c r="G23" s="227">
        <v>0</v>
      </c>
      <c r="H23" s="227"/>
      <c r="I23" s="751">
        <v>9642.3</v>
      </c>
      <c r="J23" s="226">
        <v>464291.981</v>
      </c>
      <c r="K23" s="751">
        <v>9642.3</v>
      </c>
      <c r="L23" s="751">
        <v>9642.3</v>
      </c>
      <c r="M23" s="751">
        <v>9642.3</v>
      </c>
      <c r="N23" s="751">
        <v>110360.6943</v>
      </c>
      <c r="O23" s="227">
        <v>2667.9</v>
      </c>
      <c r="P23" s="227">
        <v>2490.947145438</v>
      </c>
      <c r="Q23" s="226">
        <v>2313.8686027979998</v>
      </c>
      <c r="R23" s="751">
        <v>2136.9</v>
      </c>
    </row>
    <row r="24" spans="1:18" s="223" customFormat="1" ht="24.75" customHeight="1">
      <c r="A24" s="746" t="s">
        <v>910</v>
      </c>
      <c r="B24" s="747" t="s">
        <v>400</v>
      </c>
      <c r="C24" s="748" t="s">
        <v>398</v>
      </c>
      <c r="D24" s="749">
        <v>39598</v>
      </c>
      <c r="E24" s="749">
        <v>43251</v>
      </c>
      <c r="F24" s="227">
        <v>442734</v>
      </c>
      <c r="G24" s="227">
        <v>0</v>
      </c>
      <c r="H24" s="227"/>
      <c r="I24" s="751">
        <v>26199.9</v>
      </c>
      <c r="J24" s="226">
        <v>355401</v>
      </c>
      <c r="K24" s="751">
        <v>26199.9</v>
      </c>
      <c r="L24" s="751">
        <v>26199.9</v>
      </c>
      <c r="M24" s="751">
        <v>26199.9</v>
      </c>
      <c r="N24" s="751">
        <v>28020.6</v>
      </c>
      <c r="O24" s="227">
        <v>8302.2</v>
      </c>
      <c r="P24" s="227">
        <v>6533.671865625005</v>
      </c>
      <c r="Q24" s="226">
        <v>4765.171892625005</v>
      </c>
      <c r="R24" s="751">
        <v>2996.7</v>
      </c>
    </row>
    <row r="25" spans="1:18" s="223" customFormat="1" ht="24.75" customHeight="1">
      <c r="A25" s="746" t="s">
        <v>911</v>
      </c>
      <c r="B25" s="747" t="s">
        <v>401</v>
      </c>
      <c r="C25" s="748" t="s">
        <v>384</v>
      </c>
      <c r="D25" s="749">
        <v>39989</v>
      </c>
      <c r="E25" s="749">
        <v>47291</v>
      </c>
      <c r="F25" s="227">
        <v>234243</v>
      </c>
      <c r="G25" s="227">
        <v>0</v>
      </c>
      <c r="H25" s="227"/>
      <c r="I25" s="751">
        <v>4368</v>
      </c>
      <c r="J25" s="226">
        <v>219683</v>
      </c>
      <c r="K25" s="751">
        <v>4368</v>
      </c>
      <c r="L25" s="751">
        <v>4368.3</v>
      </c>
      <c r="M25" s="751">
        <v>4368.3</v>
      </c>
      <c r="N25" s="751">
        <v>52800.3</v>
      </c>
      <c r="O25" s="227">
        <v>2673.9</v>
      </c>
      <c r="P25" s="227">
        <v>2500.4526004649993</v>
      </c>
      <c r="Q25" s="226">
        <v>2327.1033303929985</v>
      </c>
      <c r="R25" s="751">
        <v>2154</v>
      </c>
    </row>
    <row r="26" spans="1:18" s="223" customFormat="1" ht="24.75" customHeight="1">
      <c r="A26" s="746" t="s">
        <v>913</v>
      </c>
      <c r="B26" s="747" t="s">
        <v>402</v>
      </c>
      <c r="C26" s="748" t="s">
        <v>403</v>
      </c>
      <c r="D26" s="749">
        <v>39989</v>
      </c>
      <c r="E26" s="749">
        <v>45467</v>
      </c>
      <c r="F26" s="227">
        <v>171793.2</v>
      </c>
      <c r="G26" s="227">
        <v>0</v>
      </c>
      <c r="H26" s="227"/>
      <c r="I26" s="751">
        <v>4775.4</v>
      </c>
      <c r="J26" s="226">
        <v>155875.2</v>
      </c>
      <c r="K26" s="751">
        <v>4775.7</v>
      </c>
      <c r="L26" s="751">
        <v>4775.4</v>
      </c>
      <c r="M26" s="751">
        <v>4775.4</v>
      </c>
      <c r="N26" s="751">
        <v>32436.06</v>
      </c>
      <c r="O26" s="227">
        <v>1088.4</v>
      </c>
      <c r="P26" s="227">
        <v>983.9763609240002</v>
      </c>
      <c r="Q26" s="226">
        <v>879.4882458840003</v>
      </c>
      <c r="R26" s="751">
        <v>774.9</v>
      </c>
    </row>
    <row r="27" spans="1:18" s="228" customFormat="1" ht="24.75" customHeight="1">
      <c r="A27" s="746" t="s">
        <v>914</v>
      </c>
      <c r="B27" s="747" t="s">
        <v>404</v>
      </c>
      <c r="C27" s="748" t="s">
        <v>403</v>
      </c>
      <c r="D27" s="749">
        <v>39989</v>
      </c>
      <c r="E27" s="749">
        <v>43640</v>
      </c>
      <c r="F27" s="227">
        <v>542553</v>
      </c>
      <c r="G27" s="227">
        <v>0</v>
      </c>
      <c r="H27" s="227"/>
      <c r="I27" s="751">
        <v>28436.4</v>
      </c>
      <c r="J27" s="226">
        <v>447765</v>
      </c>
      <c r="K27" s="751">
        <v>28436.4</v>
      </c>
      <c r="L27" s="751">
        <v>28436.4</v>
      </c>
      <c r="M27" s="751">
        <v>28436.4</v>
      </c>
      <c r="N27" s="751">
        <v>49020.3</v>
      </c>
      <c r="O27" s="227">
        <v>11757.6</v>
      </c>
      <c r="P27" s="227">
        <v>9559.37475024001</v>
      </c>
      <c r="Q27" s="227">
        <v>7361.243813040011</v>
      </c>
      <c r="R27" s="751">
        <v>5163</v>
      </c>
    </row>
    <row r="28" spans="1:18" s="223" customFormat="1" ht="24.75" customHeight="1">
      <c r="A28" s="746" t="s">
        <v>915</v>
      </c>
      <c r="B28" s="752" t="s">
        <v>723</v>
      </c>
      <c r="C28" s="753" t="s">
        <v>384</v>
      </c>
      <c r="D28" s="754">
        <v>40385</v>
      </c>
      <c r="E28" s="754">
        <v>47689</v>
      </c>
      <c r="F28" s="227">
        <v>375611</v>
      </c>
      <c r="G28" s="227">
        <v>174989</v>
      </c>
      <c r="H28" s="227"/>
      <c r="I28" s="750">
        <v>4788</v>
      </c>
      <c r="J28" s="226">
        <v>534640</v>
      </c>
      <c r="K28" s="751">
        <v>16676.738364874684</v>
      </c>
      <c r="L28" s="751">
        <v>16676.21589429713</v>
      </c>
      <c r="M28" s="751">
        <v>16676.21589429713</v>
      </c>
      <c r="N28" s="751">
        <v>229304.49942880493</v>
      </c>
      <c r="O28" s="227">
        <v>7386</v>
      </c>
      <c r="P28" s="227">
        <v>7908.403429096401</v>
      </c>
      <c r="Q28" s="226">
        <v>7425.447567492288</v>
      </c>
      <c r="R28" s="751">
        <v>7203.824323283691</v>
      </c>
    </row>
    <row r="29" spans="1:18" s="223" customFormat="1" ht="24.75" customHeight="1">
      <c r="A29" s="746" t="s">
        <v>916</v>
      </c>
      <c r="B29" s="747" t="s">
        <v>724</v>
      </c>
      <c r="C29" s="748" t="s">
        <v>403</v>
      </c>
      <c r="D29" s="749">
        <v>40385</v>
      </c>
      <c r="E29" s="749">
        <v>44037</v>
      </c>
      <c r="F29" s="227">
        <v>400011</v>
      </c>
      <c r="G29" s="227">
        <v>163062</v>
      </c>
      <c r="H29" s="227"/>
      <c r="I29" s="750">
        <v>21796.8</v>
      </c>
      <c r="J29" s="226">
        <v>490417</v>
      </c>
      <c r="K29" s="751">
        <v>36525.26836982061</v>
      </c>
      <c r="L29" s="751">
        <v>36525.26836982061</v>
      </c>
      <c r="M29" s="751">
        <v>36525.26836982061</v>
      </c>
      <c r="N29" s="751">
        <v>136964.22652071752</v>
      </c>
      <c r="O29" s="227">
        <v>24042.3</v>
      </c>
      <c r="P29" s="227">
        <v>19491.714191076717</v>
      </c>
      <c r="Q29" s="226">
        <v>16755.971590177152</v>
      </c>
      <c r="R29" s="751">
        <v>14020.221448551078</v>
      </c>
    </row>
    <row r="30" spans="1:18" s="223" customFormat="1" ht="24.75" customHeight="1">
      <c r="A30" s="746" t="s">
        <v>917</v>
      </c>
      <c r="B30" s="747" t="s">
        <v>405</v>
      </c>
      <c r="C30" s="748" t="s">
        <v>386</v>
      </c>
      <c r="D30" s="749">
        <v>40736</v>
      </c>
      <c r="E30" s="749">
        <v>48040</v>
      </c>
      <c r="F30" s="227">
        <v>211589</v>
      </c>
      <c r="G30" s="227">
        <v>297276</v>
      </c>
      <c r="H30" s="227"/>
      <c r="I30" s="751">
        <v>0</v>
      </c>
      <c r="J30" s="226">
        <v>508865</v>
      </c>
      <c r="K30" s="751">
        <v>9945.662657679346</v>
      </c>
      <c r="L30" s="751">
        <v>19891.325315358692</v>
      </c>
      <c r="M30" s="751">
        <v>19891.325315358692</v>
      </c>
      <c r="N30" s="751">
        <v>311024.38671160326</v>
      </c>
      <c r="O30" s="227">
        <v>8252.2</v>
      </c>
      <c r="P30" s="227">
        <v>11651.331723202506</v>
      </c>
      <c r="Q30" s="226">
        <v>11100.54092522022</v>
      </c>
      <c r="R30" s="751">
        <v>10422.776562349543</v>
      </c>
    </row>
    <row r="31" spans="1:18" s="223" customFormat="1" ht="24.75" customHeight="1">
      <c r="A31" s="746" t="s">
        <v>918</v>
      </c>
      <c r="B31" s="747" t="s">
        <v>406</v>
      </c>
      <c r="C31" s="748" t="s">
        <v>386</v>
      </c>
      <c r="D31" s="749">
        <v>40735</v>
      </c>
      <c r="E31" s="749">
        <v>44387</v>
      </c>
      <c r="F31" s="227">
        <v>718724</v>
      </c>
      <c r="G31" s="227">
        <v>272411</v>
      </c>
      <c r="H31" s="227"/>
      <c r="I31" s="751">
        <v>18472.8</v>
      </c>
      <c r="J31" s="226">
        <v>929559</v>
      </c>
      <c r="K31" s="751">
        <v>60639.215532092</v>
      </c>
      <c r="L31" s="751">
        <v>60639.215532092</v>
      </c>
      <c r="M31" s="751">
        <v>60639.215532092</v>
      </c>
      <c r="N31" s="751">
        <v>275790.945637678</v>
      </c>
      <c r="O31" s="227">
        <v>44579.3</v>
      </c>
      <c r="P31" s="227">
        <v>38806.6539958009</v>
      </c>
      <c r="Q31" s="226">
        <v>31814.960323242958</v>
      </c>
      <c r="R31" s="751">
        <v>26824.600361807425</v>
      </c>
    </row>
    <row r="32" spans="1:18" s="223" customFormat="1" ht="24.75" customHeight="1">
      <c r="A32" s="746" t="s">
        <v>919</v>
      </c>
      <c r="B32" s="747" t="s">
        <v>725</v>
      </c>
      <c r="C32" s="748"/>
      <c r="D32" s="749" t="s">
        <v>305</v>
      </c>
      <c r="E32" s="749"/>
      <c r="F32" s="227"/>
      <c r="G32" s="227"/>
      <c r="H32" s="227">
        <v>200000</v>
      </c>
      <c r="I32" s="751"/>
      <c r="J32" s="226">
        <v>200000</v>
      </c>
      <c r="K32" s="751"/>
      <c r="L32" s="751">
        <v>0</v>
      </c>
      <c r="M32" s="751">
        <v>5797.101449275362</v>
      </c>
      <c r="N32" s="751">
        <v>194202.89855072464</v>
      </c>
      <c r="O32" s="227">
        <v>3000</v>
      </c>
      <c r="P32" s="227">
        <v>9000</v>
      </c>
      <c r="Q32" s="226">
        <v>9500</v>
      </c>
      <c r="R32" s="751">
        <v>8500</v>
      </c>
    </row>
    <row r="33" spans="1:18" s="223" customFormat="1" ht="24.75" customHeight="1">
      <c r="A33" s="746" t="s">
        <v>920</v>
      </c>
      <c r="B33" s="747" t="s">
        <v>726</v>
      </c>
      <c r="C33" s="224"/>
      <c r="D33" s="225" t="s">
        <v>305</v>
      </c>
      <c r="E33" s="225"/>
      <c r="F33" s="227"/>
      <c r="G33" s="227"/>
      <c r="H33" s="227">
        <v>650000</v>
      </c>
      <c r="I33" s="226"/>
      <c r="J33" s="226">
        <v>650000</v>
      </c>
      <c r="K33" s="226"/>
      <c r="L33" s="227">
        <v>39393.93939393939</v>
      </c>
      <c r="M33" s="751">
        <v>78787.87878787878</v>
      </c>
      <c r="N33" s="226">
        <v>531818.1818181818</v>
      </c>
      <c r="O33" s="227">
        <v>12200</v>
      </c>
      <c r="P33" s="227">
        <v>42000</v>
      </c>
      <c r="Q33" s="226">
        <v>41500</v>
      </c>
      <c r="R33" s="78">
        <v>39500</v>
      </c>
    </row>
    <row r="34" spans="1:18" s="223" customFormat="1" ht="34.5" customHeight="1" thickBot="1">
      <c r="A34" s="755" t="s">
        <v>947</v>
      </c>
      <c r="B34" s="756" t="s">
        <v>407</v>
      </c>
      <c r="C34" s="756"/>
      <c r="D34" s="229"/>
      <c r="E34" s="229"/>
      <c r="F34" s="230">
        <f aca="true" t="shared" si="0" ref="F34:R34">SUM(F11:F33)</f>
        <v>6895341.181000001</v>
      </c>
      <c r="G34" s="230">
        <f t="shared" si="0"/>
        <v>907738</v>
      </c>
      <c r="H34" s="230">
        <f t="shared" si="0"/>
        <v>850000</v>
      </c>
      <c r="I34" s="230">
        <f t="shared" si="0"/>
        <v>490614.60000000015</v>
      </c>
      <c r="J34" s="230">
        <f t="shared" si="0"/>
        <v>7017697.181</v>
      </c>
      <c r="K34" s="230">
        <f t="shared" si="0"/>
        <v>569343.8849244668</v>
      </c>
      <c r="L34" s="230">
        <f t="shared" si="0"/>
        <v>302279.8645055078</v>
      </c>
      <c r="M34" s="230">
        <f t="shared" si="0"/>
        <v>337354.00534872257</v>
      </c>
      <c r="N34" s="230">
        <f t="shared" si="0"/>
        <v>2096622.09296771</v>
      </c>
      <c r="O34" s="230">
        <f t="shared" si="0"/>
        <v>281589.4</v>
      </c>
      <c r="P34" s="230">
        <f t="shared" si="0"/>
        <v>161610.77174287153</v>
      </c>
      <c r="Q34" s="230">
        <f t="shared" si="0"/>
        <v>143726.89663327063</v>
      </c>
      <c r="R34" s="230">
        <f t="shared" si="0"/>
        <v>125187.52269599173</v>
      </c>
    </row>
    <row r="35" spans="1:18" s="223" customFormat="1" ht="34.5" customHeight="1" thickBot="1" thickTop="1">
      <c r="A35" s="746" t="s">
        <v>948</v>
      </c>
      <c r="B35" s="747" t="s">
        <v>408</v>
      </c>
      <c r="C35" s="748" t="s">
        <v>384</v>
      </c>
      <c r="D35" s="749">
        <v>37839</v>
      </c>
      <c r="E35" s="749">
        <v>45285</v>
      </c>
      <c r="F35" s="227">
        <v>229306</v>
      </c>
      <c r="G35" s="227">
        <v>0</v>
      </c>
      <c r="H35" s="227"/>
      <c r="I35" s="226">
        <v>6240</v>
      </c>
      <c r="J35" s="226">
        <v>208506</v>
      </c>
      <c r="K35" s="751">
        <v>6240</v>
      </c>
      <c r="L35" s="751">
        <v>6240</v>
      </c>
      <c r="M35" s="751">
        <v>6240</v>
      </c>
      <c r="N35" s="751">
        <v>43831.8</v>
      </c>
      <c r="O35" s="226">
        <v>10632</v>
      </c>
      <c r="P35" s="226">
        <v>4817</v>
      </c>
      <c r="Q35" s="226">
        <v>4318</v>
      </c>
      <c r="R35" s="226">
        <v>3828</v>
      </c>
    </row>
    <row r="36" spans="1:18" s="223" customFormat="1" ht="34.5" customHeight="1" thickBot="1">
      <c r="A36" s="757"/>
      <c r="B36" s="1073" t="s">
        <v>763</v>
      </c>
      <c r="C36" s="1073"/>
      <c r="D36" s="1073"/>
      <c r="E36" s="1073"/>
      <c r="F36" s="231">
        <f aca="true" t="shared" si="1" ref="F36:R36">F34+F35</f>
        <v>7124647.181000001</v>
      </c>
      <c r="G36" s="231">
        <f t="shared" si="1"/>
        <v>907738</v>
      </c>
      <c r="H36" s="231">
        <f t="shared" si="1"/>
        <v>850000</v>
      </c>
      <c r="I36" s="231">
        <f t="shared" si="1"/>
        <v>496854.60000000015</v>
      </c>
      <c r="J36" s="231">
        <f t="shared" si="1"/>
        <v>7226203.181</v>
      </c>
      <c r="K36" s="231">
        <f t="shared" si="1"/>
        <v>575583.8849244668</v>
      </c>
      <c r="L36" s="231">
        <f t="shared" si="1"/>
        <v>308519.8645055078</v>
      </c>
      <c r="M36" s="231">
        <f t="shared" si="1"/>
        <v>343594.00534872257</v>
      </c>
      <c r="N36" s="231">
        <f t="shared" si="1"/>
        <v>2140453.89296771</v>
      </c>
      <c r="O36" s="231">
        <f t="shared" si="1"/>
        <v>292221.4</v>
      </c>
      <c r="P36" s="231">
        <f t="shared" si="1"/>
        <v>166427.77174287153</v>
      </c>
      <c r="Q36" s="231">
        <f t="shared" si="1"/>
        <v>148044.89663327063</v>
      </c>
      <c r="R36" s="231">
        <f t="shared" si="1"/>
        <v>129015.52269599173</v>
      </c>
    </row>
    <row r="37" spans="9:18" ht="15" hidden="1">
      <c r="I37" s="220"/>
      <c r="J37" s="220"/>
      <c r="K37" s="220"/>
      <c r="M37" s="220"/>
      <c r="N37" s="220"/>
      <c r="O37" s="220"/>
      <c r="P37" s="220"/>
      <c r="Q37" s="220"/>
      <c r="R37" s="220"/>
    </row>
    <row r="38" ht="15" hidden="1"/>
    <row r="39" ht="30" customHeight="1"/>
  </sheetData>
  <mergeCells count="9">
    <mergeCell ref="A1:E1"/>
    <mergeCell ref="R8:R9"/>
    <mergeCell ref="A2:R2"/>
    <mergeCell ref="A3:R3"/>
    <mergeCell ref="A4:R4"/>
    <mergeCell ref="B36:E36"/>
    <mergeCell ref="O8:O9"/>
    <mergeCell ref="P8:P9"/>
    <mergeCell ref="Q8:Q9"/>
  </mergeCell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6"/>
  <dimension ref="A1:H26"/>
  <sheetViews>
    <sheetView workbookViewId="0" topLeftCell="A1">
      <selection activeCell="D4" sqref="D4"/>
    </sheetView>
  </sheetViews>
  <sheetFormatPr defaultColWidth="9.00390625" defaultRowHeight="12.75"/>
  <cols>
    <col min="1" max="1" width="2.75390625" style="44" bestFit="1" customWidth="1"/>
    <col min="2" max="2" width="6.875" style="43" customWidth="1"/>
    <col min="3" max="3" width="4.75390625" style="43" customWidth="1"/>
    <col min="4" max="4" width="31.25390625" style="1" customWidth="1"/>
    <col min="5" max="5" width="11.25390625" style="1" bestFit="1" customWidth="1"/>
    <col min="6" max="6" width="8.875" style="1" customWidth="1"/>
    <col min="7" max="7" width="14.125" style="1" customWidth="1"/>
    <col min="8" max="16384" width="9.125" style="43" customWidth="1"/>
  </cols>
  <sheetData>
    <row r="1" spans="1:8" ht="30" customHeight="1">
      <c r="A1" s="948" t="s">
        <v>243</v>
      </c>
      <c r="B1" s="948"/>
      <c r="C1" s="948"/>
      <c r="D1" s="948"/>
      <c r="E1" s="948"/>
      <c r="G1" s="82"/>
      <c r="H1" s="178"/>
    </row>
    <row r="2" spans="1:8" ht="39.75" customHeight="1">
      <c r="A2" s="1083" t="s">
        <v>973</v>
      </c>
      <c r="B2" s="1083"/>
      <c r="C2" s="1083"/>
      <c r="D2" s="1083"/>
      <c r="E2" s="1083"/>
      <c r="F2" s="1083"/>
      <c r="G2" s="1083"/>
      <c r="H2" s="1083"/>
    </row>
    <row r="3" spans="1:8" ht="54.75" customHeight="1">
      <c r="A3" s="1084" t="s">
        <v>580</v>
      </c>
      <c r="B3" s="1084"/>
      <c r="C3" s="1084"/>
      <c r="D3" s="1084"/>
      <c r="E3" s="1084"/>
      <c r="F3" s="1084"/>
      <c r="G3" s="1084"/>
      <c r="H3" s="1084"/>
    </row>
    <row r="4" spans="1:8" ht="54.75" customHeight="1" thickBot="1">
      <c r="A4" s="520"/>
      <c r="B4" s="520"/>
      <c r="C4" s="520"/>
      <c r="D4" s="520"/>
      <c r="E4" s="520"/>
      <c r="F4" s="520"/>
      <c r="G4" s="520"/>
      <c r="H4" s="520"/>
    </row>
    <row r="5" spans="1:8" ht="39.75" customHeight="1">
      <c r="A5" s="614"/>
      <c r="B5" s="1078" t="s">
        <v>758</v>
      </c>
      <c r="C5" s="1078"/>
      <c r="D5" s="1078"/>
      <c r="E5" s="615"/>
      <c r="F5" s="9"/>
      <c r="G5" s="9"/>
      <c r="H5" s="616"/>
    </row>
    <row r="6" spans="1:8" ht="17.25" customHeight="1">
      <c r="A6" s="617"/>
      <c r="B6" s="179" t="s">
        <v>507</v>
      </c>
      <c r="C6" s="179"/>
      <c r="D6" s="10"/>
      <c r="E6" s="10"/>
      <c r="F6" s="10"/>
      <c r="G6" s="10"/>
      <c r="H6" s="618"/>
    </row>
    <row r="7" spans="1:8" ht="15">
      <c r="A7" s="617"/>
      <c r="B7" s="619" t="s">
        <v>897</v>
      </c>
      <c r="C7" s="179" t="s">
        <v>604</v>
      </c>
      <c r="D7" s="10"/>
      <c r="E7" s="10"/>
      <c r="F7" s="10"/>
      <c r="G7" s="10">
        <v>5260000</v>
      </c>
      <c r="H7" s="618" t="s">
        <v>759</v>
      </c>
    </row>
    <row r="8" spans="1:8" ht="15">
      <c r="A8" s="617"/>
      <c r="B8" s="619" t="s">
        <v>898</v>
      </c>
      <c r="C8" s="179" t="s">
        <v>605</v>
      </c>
      <c r="D8" s="10"/>
      <c r="E8" s="10"/>
      <c r="F8" s="10"/>
      <c r="G8" s="10"/>
      <c r="H8" s="618" t="s">
        <v>759</v>
      </c>
    </row>
    <row r="9" spans="1:8" ht="15">
      <c r="A9" s="617"/>
      <c r="B9" s="619" t="s">
        <v>899</v>
      </c>
      <c r="C9" s="179" t="s">
        <v>606</v>
      </c>
      <c r="D9" s="10"/>
      <c r="E9" s="10"/>
      <c r="F9" s="10"/>
      <c r="G9" s="10">
        <v>57500</v>
      </c>
      <c r="H9" s="618" t="s">
        <v>759</v>
      </c>
    </row>
    <row r="10" spans="1:8" ht="30" customHeight="1">
      <c r="A10" s="617"/>
      <c r="B10" s="619" t="s">
        <v>900</v>
      </c>
      <c r="C10" s="1079" t="s">
        <v>607</v>
      </c>
      <c r="D10" s="1079"/>
      <c r="E10" s="1079"/>
      <c r="F10" s="10"/>
      <c r="G10" s="10">
        <v>602000</v>
      </c>
      <c r="H10" s="618" t="s">
        <v>759</v>
      </c>
    </row>
    <row r="11" spans="1:8" ht="15">
      <c r="A11" s="617"/>
      <c r="B11" s="619" t="s">
        <v>901</v>
      </c>
      <c r="C11" s="179" t="s">
        <v>608</v>
      </c>
      <c r="D11" s="10"/>
      <c r="E11" s="10"/>
      <c r="F11" s="10"/>
      <c r="G11" s="10">
        <v>0</v>
      </c>
      <c r="H11" s="618" t="s">
        <v>759</v>
      </c>
    </row>
    <row r="12" spans="1:8" ht="31.5" customHeight="1">
      <c r="A12" s="617"/>
      <c r="B12" s="619" t="s">
        <v>902</v>
      </c>
      <c r="C12" s="1079" t="s">
        <v>609</v>
      </c>
      <c r="D12" s="1079"/>
      <c r="E12" s="1079"/>
      <c r="F12" s="10"/>
      <c r="G12" s="10">
        <v>0</v>
      </c>
      <c r="H12" s="618" t="s">
        <v>759</v>
      </c>
    </row>
    <row r="13" spans="1:8" ht="15">
      <c r="A13" s="617"/>
      <c r="B13" s="619" t="s">
        <v>903</v>
      </c>
      <c r="C13" s="1077" t="s">
        <v>613</v>
      </c>
      <c r="D13" s="1077"/>
      <c r="E13" s="1077"/>
      <c r="F13" s="10"/>
      <c r="G13" s="10">
        <v>0</v>
      </c>
      <c r="H13" s="618" t="s">
        <v>759</v>
      </c>
    </row>
    <row r="14" spans="1:8" s="180" customFormat="1" ht="30" customHeight="1">
      <c r="A14" s="620" t="s">
        <v>897</v>
      </c>
      <c r="B14" s="1085" t="s">
        <v>610</v>
      </c>
      <c r="C14" s="1085"/>
      <c r="D14" s="1085"/>
      <c r="E14" s="621"/>
      <c r="F14" s="25"/>
      <c r="G14" s="27">
        <f>SUM(G7:G13)</f>
        <v>5919500</v>
      </c>
      <c r="H14" s="622" t="s">
        <v>759</v>
      </c>
    </row>
    <row r="15" spans="1:8" ht="30" customHeight="1">
      <c r="A15" s="617" t="s">
        <v>898</v>
      </c>
      <c r="B15" s="1086" t="s">
        <v>614</v>
      </c>
      <c r="C15" s="1086"/>
      <c r="D15" s="1086"/>
      <c r="E15" s="1086"/>
      <c r="F15" s="1087"/>
      <c r="G15" s="1087"/>
      <c r="H15" s="625"/>
    </row>
    <row r="16" spans="1:8" ht="15">
      <c r="A16" s="617"/>
      <c r="B16" s="623"/>
      <c r="C16" s="1082" t="s">
        <v>615</v>
      </c>
      <c r="D16" s="1082"/>
      <c r="E16" s="623"/>
      <c r="F16" s="624"/>
      <c r="G16" s="11">
        <f>G14*50%</f>
        <v>2959750</v>
      </c>
      <c r="H16" s="625" t="s">
        <v>759</v>
      </c>
    </row>
    <row r="17" spans="1:8" ht="15">
      <c r="A17" s="617"/>
      <c r="B17" s="623"/>
      <c r="C17" s="250"/>
      <c r="D17" s="250"/>
      <c r="E17" s="623"/>
      <c r="F17" s="624"/>
      <c r="G17" s="11"/>
      <c r="H17" s="625"/>
    </row>
    <row r="18" spans="1:8" ht="30" customHeight="1">
      <c r="A18" s="620" t="s">
        <v>899</v>
      </c>
      <c r="B18" s="1088" t="s">
        <v>172</v>
      </c>
      <c r="C18" s="1088"/>
      <c r="D18" s="1088"/>
      <c r="E18" s="306"/>
      <c r="F18" s="10"/>
      <c r="G18" s="10"/>
      <c r="H18" s="618"/>
    </row>
    <row r="19" spans="1:8" ht="16.5" customHeight="1">
      <c r="A19" s="617"/>
      <c r="B19" s="179"/>
      <c r="C19" s="179" t="s">
        <v>611</v>
      </c>
      <c r="D19" s="10"/>
      <c r="E19" s="10">
        <v>-187051</v>
      </c>
      <c r="F19" s="10" t="s">
        <v>759</v>
      </c>
      <c r="G19" s="10"/>
      <c r="H19" s="618"/>
    </row>
    <row r="20" spans="1:8" ht="15.75" customHeight="1">
      <c r="A20" s="617"/>
      <c r="B20" s="179"/>
      <c r="C20" s="179" t="s">
        <v>612</v>
      </c>
      <c r="D20" s="179"/>
      <c r="E20" s="10">
        <v>-309804</v>
      </c>
      <c r="F20" s="10" t="s">
        <v>759</v>
      </c>
      <c r="G20" s="1081">
        <f>SUM(E19:E22)</f>
        <v>-559133</v>
      </c>
      <c r="H20" s="1080" t="s">
        <v>759</v>
      </c>
    </row>
    <row r="21" spans="1:8" ht="15.75" customHeight="1">
      <c r="A21" s="617"/>
      <c r="B21" s="179"/>
      <c r="C21" s="179" t="s">
        <v>616</v>
      </c>
      <c r="D21" s="179"/>
      <c r="E21" s="10">
        <v>-578</v>
      </c>
      <c r="F21" s="10" t="s">
        <v>759</v>
      </c>
      <c r="G21" s="1081"/>
      <c r="H21" s="1080"/>
    </row>
    <row r="22" spans="1:8" ht="30" customHeight="1">
      <c r="A22" s="617"/>
      <c r="B22" s="179"/>
      <c r="C22" s="1077" t="s">
        <v>617</v>
      </c>
      <c r="D22" s="1077"/>
      <c r="E22" s="10">
        <v>-61700</v>
      </c>
      <c r="F22" s="10" t="s">
        <v>759</v>
      </c>
      <c r="G22" s="10"/>
      <c r="H22" s="618"/>
    </row>
    <row r="23" spans="1:8" ht="15">
      <c r="A23" s="617"/>
      <c r="B23" s="179"/>
      <c r="C23" s="179"/>
      <c r="D23" s="10"/>
      <c r="E23" s="10"/>
      <c r="F23" s="10"/>
      <c r="G23" s="10"/>
      <c r="H23" s="618"/>
    </row>
    <row r="24" spans="1:8" ht="30" customHeight="1" thickBot="1">
      <c r="A24" s="626" t="s">
        <v>900</v>
      </c>
      <c r="B24" s="627" t="s">
        <v>173</v>
      </c>
      <c r="C24" s="627"/>
      <c r="D24" s="627"/>
      <c r="E24" s="627"/>
      <c r="F24" s="628"/>
      <c r="G24" s="629">
        <f>SUM(G16,G20)</f>
        <v>2400617</v>
      </c>
      <c r="H24" s="630" t="s">
        <v>759</v>
      </c>
    </row>
    <row r="26" ht="15">
      <c r="D26" s="1" t="s">
        <v>956</v>
      </c>
    </row>
  </sheetData>
  <mergeCells count="14">
    <mergeCell ref="H20:H21"/>
    <mergeCell ref="G20:G21"/>
    <mergeCell ref="C16:D16"/>
    <mergeCell ref="A2:H2"/>
    <mergeCell ref="A3:H3"/>
    <mergeCell ref="C13:E13"/>
    <mergeCell ref="B14:D14"/>
    <mergeCell ref="B15:G15"/>
    <mergeCell ref="B18:D18"/>
    <mergeCell ref="C22:D22"/>
    <mergeCell ref="A1:E1"/>
    <mergeCell ref="B5:D5"/>
    <mergeCell ref="C10:E10"/>
    <mergeCell ref="C12:E1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17"/>
  <dimension ref="A1:E50"/>
  <sheetViews>
    <sheetView workbookViewId="0" topLeftCell="A1">
      <selection activeCell="B2" sqref="B2:E2"/>
    </sheetView>
  </sheetViews>
  <sheetFormatPr defaultColWidth="9.00390625" defaultRowHeight="12.75"/>
  <cols>
    <col min="1" max="1" width="3.00390625" style="117" bestFit="1" customWidth="1"/>
    <col min="2" max="2" width="2.75390625" style="47" bestFit="1" customWidth="1"/>
    <col min="3" max="3" width="51.625" style="6" customWidth="1"/>
    <col min="4" max="4" width="22.75390625" style="5" customWidth="1"/>
    <col min="5" max="16384" width="9.125" style="6" customWidth="1"/>
  </cols>
  <sheetData>
    <row r="1" spans="2:3" ht="18">
      <c r="B1" s="1089" t="s">
        <v>244</v>
      </c>
      <c r="C1" s="1089"/>
    </row>
    <row r="2" spans="1:5" s="50" customFormat="1" ht="34.5" customHeight="1">
      <c r="A2" s="81"/>
      <c r="B2" s="1099" t="s">
        <v>973</v>
      </c>
      <c r="C2" s="1099"/>
      <c r="D2" s="1099"/>
      <c r="E2" s="1099"/>
    </row>
    <row r="3" spans="1:5" s="50" customFormat="1" ht="34.5" customHeight="1">
      <c r="A3" s="81"/>
      <c r="B3" s="1100" t="s">
        <v>508</v>
      </c>
      <c r="C3" s="1100"/>
      <c r="D3" s="1100"/>
      <c r="E3" s="1100"/>
    </row>
    <row r="4" spans="1:5" s="50" customFormat="1" ht="34.5" customHeight="1">
      <c r="A4" s="81"/>
      <c r="B4" s="1098" t="s">
        <v>449</v>
      </c>
      <c r="C4" s="1098"/>
      <c r="D4" s="1098"/>
      <c r="E4" s="1098"/>
    </row>
    <row r="5" spans="2:5" ht="18.75" thickBot="1">
      <c r="B5" s="1090" t="s">
        <v>318</v>
      </c>
      <c r="C5" s="1090"/>
      <c r="D5" s="1091" t="s">
        <v>319</v>
      </c>
      <c r="E5" s="1091"/>
    </row>
    <row r="6" spans="2:5" ht="72.75" customHeight="1" thickBot="1">
      <c r="B6" s="1096" t="s">
        <v>752</v>
      </c>
      <c r="C6" s="1097"/>
      <c r="D6" s="1094" t="s">
        <v>757</v>
      </c>
      <c r="E6" s="1095"/>
    </row>
    <row r="7" spans="1:5" s="130" customFormat="1" ht="39.75" customHeight="1">
      <c r="A7" s="80">
        <v>1</v>
      </c>
      <c r="B7" s="126" t="s">
        <v>897</v>
      </c>
      <c r="C7" s="127" t="s">
        <v>772</v>
      </c>
      <c r="D7" s="128"/>
      <c r="E7" s="129"/>
    </row>
    <row r="8" spans="1:5" ht="21.75" customHeight="1">
      <c r="A8" s="80">
        <v>2</v>
      </c>
      <c r="B8" s="49"/>
      <c r="C8" s="48" t="s">
        <v>753</v>
      </c>
      <c r="D8" s="4">
        <v>70000</v>
      </c>
      <c r="E8" s="15"/>
    </row>
    <row r="9" spans="1:5" ht="21.75" customHeight="1">
      <c r="A9" s="80">
        <v>3</v>
      </c>
      <c r="B9" s="49"/>
      <c r="C9" s="48" t="s">
        <v>754</v>
      </c>
      <c r="D9" s="4">
        <v>30000</v>
      </c>
      <c r="E9" s="15"/>
    </row>
    <row r="10" spans="1:5" ht="21.75" customHeight="1">
      <c r="A10" s="80">
        <v>4</v>
      </c>
      <c r="B10" s="49"/>
      <c r="C10" s="48" t="s">
        <v>635</v>
      </c>
      <c r="D10" s="4">
        <v>220000</v>
      </c>
      <c r="E10" s="15"/>
    </row>
    <row r="11" spans="1:5" ht="21.75" customHeight="1">
      <c r="A11" s="80">
        <v>5</v>
      </c>
      <c r="B11" s="49"/>
      <c r="C11" s="48" t="s">
        <v>755</v>
      </c>
      <c r="D11" s="4">
        <v>15000</v>
      </c>
      <c r="E11" s="15"/>
    </row>
    <row r="12" spans="1:5" ht="21.75" customHeight="1">
      <c r="A12" s="80">
        <v>6</v>
      </c>
      <c r="B12" s="49"/>
      <c r="C12" s="48" t="s">
        <v>756</v>
      </c>
      <c r="D12" s="4">
        <v>13000</v>
      </c>
      <c r="E12" s="15"/>
    </row>
    <row r="13" spans="1:5" ht="21.75" customHeight="1">
      <c r="A13" s="80">
        <v>7</v>
      </c>
      <c r="B13" s="49"/>
      <c r="C13" s="48" t="s">
        <v>746</v>
      </c>
      <c r="D13" s="46">
        <v>65000</v>
      </c>
      <c r="E13" s="15"/>
    </row>
    <row r="14" spans="1:5" s="47" customFormat="1" ht="39.75" customHeight="1">
      <c r="A14" s="117">
        <v>8</v>
      </c>
      <c r="B14" s="49"/>
      <c r="C14" s="131"/>
      <c r="D14" s="132">
        <f>SUM(D8:D13)</f>
        <v>413000</v>
      </c>
      <c r="E14" s="133"/>
    </row>
    <row r="15" spans="1:5" s="50" customFormat="1" ht="45" customHeight="1">
      <c r="A15" s="81">
        <v>9</v>
      </c>
      <c r="B15" s="134" t="s">
        <v>898</v>
      </c>
      <c r="C15" s="135" t="s">
        <v>773</v>
      </c>
      <c r="D15" s="136">
        <v>161</v>
      </c>
      <c r="E15" s="137"/>
    </row>
    <row r="16" spans="1:5" s="50" customFormat="1" ht="45" customHeight="1">
      <c r="A16" s="81">
        <v>10</v>
      </c>
      <c r="B16" s="134" t="s">
        <v>899</v>
      </c>
      <c r="C16" s="135" t="s">
        <v>774</v>
      </c>
      <c r="D16" s="136">
        <v>0</v>
      </c>
      <c r="E16" s="137"/>
    </row>
    <row r="17" spans="1:5" s="50" customFormat="1" ht="45" customHeight="1">
      <c r="A17" s="81">
        <v>11</v>
      </c>
      <c r="B17" s="134" t="s">
        <v>900</v>
      </c>
      <c r="C17" s="135" t="s">
        <v>775</v>
      </c>
      <c r="D17" s="136">
        <v>1977</v>
      </c>
      <c r="E17" s="137"/>
    </row>
    <row r="18" spans="1:5" s="50" customFormat="1" ht="45" customHeight="1" thickBot="1">
      <c r="A18" s="81">
        <v>12</v>
      </c>
      <c r="B18" s="134" t="s">
        <v>901</v>
      </c>
      <c r="C18" s="138" t="s">
        <v>776</v>
      </c>
      <c r="D18" s="136">
        <v>0</v>
      </c>
      <c r="E18" s="137"/>
    </row>
    <row r="19" spans="1:5" s="50" customFormat="1" ht="39.75" customHeight="1" thickBot="1">
      <c r="A19" s="81">
        <v>13</v>
      </c>
      <c r="B19" s="1092" t="s">
        <v>953</v>
      </c>
      <c r="C19" s="1093"/>
      <c r="D19" s="51">
        <f>SUM(D14:D18)</f>
        <v>415138</v>
      </c>
      <c r="E19" s="52"/>
    </row>
    <row r="20" spans="3:5" ht="18">
      <c r="C20" s="7"/>
      <c r="D20" s="4"/>
      <c r="E20" s="7"/>
    </row>
    <row r="21" spans="3:5" ht="18">
      <c r="C21" s="7"/>
      <c r="D21" s="4"/>
      <c r="E21" s="7"/>
    </row>
    <row r="22" spans="3:5" ht="18">
      <c r="C22" s="7"/>
      <c r="D22" s="4"/>
      <c r="E22" s="7"/>
    </row>
    <row r="23" spans="3:5" ht="18">
      <c r="C23" s="7"/>
      <c r="D23" s="4"/>
      <c r="E23" s="7"/>
    </row>
    <row r="24" spans="3:5" ht="18">
      <c r="C24" s="7"/>
      <c r="D24" s="4"/>
      <c r="E24" s="7"/>
    </row>
    <row r="25" spans="3:5" ht="18">
      <c r="C25" s="7"/>
      <c r="D25" s="4"/>
      <c r="E25" s="7"/>
    </row>
    <row r="26" spans="3:5" ht="18">
      <c r="C26" s="7"/>
      <c r="D26" s="4"/>
      <c r="E26" s="7"/>
    </row>
    <row r="27" spans="3:5" ht="18">
      <c r="C27" s="7"/>
      <c r="D27" s="4"/>
      <c r="E27" s="7"/>
    </row>
    <row r="28" spans="3:5" ht="18">
      <c r="C28" s="7"/>
      <c r="D28" s="4"/>
      <c r="E28" s="7"/>
    </row>
    <row r="29" spans="3:5" ht="18">
      <c r="C29" s="7"/>
      <c r="D29" s="4"/>
      <c r="E29" s="7"/>
    </row>
    <row r="30" spans="3:5" ht="18">
      <c r="C30" s="7"/>
      <c r="D30" s="4"/>
      <c r="E30" s="7"/>
    </row>
    <row r="31" spans="3:5" ht="18">
      <c r="C31" s="7"/>
      <c r="D31" s="4"/>
      <c r="E31" s="7"/>
    </row>
    <row r="32" spans="3:5" ht="18">
      <c r="C32" s="7"/>
      <c r="D32" s="4"/>
      <c r="E32" s="7"/>
    </row>
    <row r="33" spans="3:5" ht="18">
      <c r="C33" s="7"/>
      <c r="D33" s="4"/>
      <c r="E33" s="7"/>
    </row>
    <row r="34" spans="3:5" ht="18">
      <c r="C34" s="7"/>
      <c r="D34" s="4"/>
      <c r="E34" s="7"/>
    </row>
    <row r="35" spans="3:5" ht="18">
      <c r="C35" s="7"/>
      <c r="D35" s="4"/>
      <c r="E35" s="7"/>
    </row>
    <row r="36" spans="3:5" ht="18">
      <c r="C36" s="7"/>
      <c r="D36" s="4"/>
      <c r="E36" s="7"/>
    </row>
    <row r="37" spans="3:5" ht="18">
      <c r="C37" s="7"/>
      <c r="D37" s="4"/>
      <c r="E37" s="7"/>
    </row>
    <row r="38" spans="3:5" ht="18">
      <c r="C38" s="7"/>
      <c r="D38" s="4"/>
      <c r="E38" s="7"/>
    </row>
    <row r="39" spans="3:5" ht="18">
      <c r="C39" s="7"/>
      <c r="D39" s="4"/>
      <c r="E39" s="7"/>
    </row>
    <row r="40" spans="3:5" ht="18">
      <c r="C40" s="7"/>
      <c r="D40" s="4"/>
      <c r="E40" s="7"/>
    </row>
    <row r="41" spans="3:5" ht="18">
      <c r="C41" s="7"/>
      <c r="D41" s="4"/>
      <c r="E41" s="7"/>
    </row>
    <row r="42" spans="3:5" ht="18">
      <c r="C42" s="7"/>
      <c r="D42" s="4"/>
      <c r="E42" s="7"/>
    </row>
    <row r="43" spans="3:5" ht="18">
      <c r="C43" s="7"/>
      <c r="D43" s="4"/>
      <c r="E43" s="7"/>
    </row>
    <row r="44" spans="3:5" ht="18">
      <c r="C44" s="7"/>
      <c r="D44" s="4"/>
      <c r="E44" s="7"/>
    </row>
    <row r="45" spans="3:5" ht="18">
      <c r="C45" s="7"/>
      <c r="D45" s="4"/>
      <c r="E45" s="7"/>
    </row>
    <row r="46" spans="3:5" ht="18">
      <c r="C46" s="7"/>
      <c r="D46" s="4"/>
      <c r="E46" s="7"/>
    </row>
    <row r="47" spans="3:5" ht="18">
      <c r="C47" s="7"/>
      <c r="D47" s="4"/>
      <c r="E47" s="7"/>
    </row>
    <row r="48" spans="3:5" ht="18">
      <c r="C48" s="7"/>
      <c r="D48" s="4"/>
      <c r="E48" s="7"/>
    </row>
    <row r="49" spans="3:5" ht="18">
      <c r="C49" s="7"/>
      <c r="D49" s="4"/>
      <c r="E49" s="7"/>
    </row>
    <row r="50" spans="3:5" ht="18">
      <c r="C50" s="7"/>
      <c r="D50" s="4"/>
      <c r="E50" s="7"/>
    </row>
  </sheetData>
  <mergeCells count="9">
    <mergeCell ref="B1:C1"/>
    <mergeCell ref="B5:C5"/>
    <mergeCell ref="D5:E5"/>
    <mergeCell ref="B19:C19"/>
    <mergeCell ref="D6:E6"/>
    <mergeCell ref="B6:C6"/>
    <mergeCell ref="B4:E4"/>
    <mergeCell ref="B2:E2"/>
    <mergeCell ref="B3:E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view="pageBreakPreview" zoomScaleSheetLayoutView="100" workbookViewId="0" topLeftCell="A1">
      <selection activeCell="A4" sqref="A4:D4"/>
    </sheetView>
  </sheetViews>
  <sheetFormatPr defaultColWidth="9.00390625" defaultRowHeight="12.75"/>
  <cols>
    <col min="1" max="1" width="3.25390625" style="715" bestFit="1" customWidth="1"/>
    <col min="2" max="2" width="3.875" style="699" bestFit="1" customWidth="1"/>
    <col min="3" max="3" width="69.25390625" style="696" customWidth="1"/>
    <col min="4" max="4" width="23.75390625" style="695" customWidth="1"/>
    <col min="5" max="5" width="8.00390625" style="696" customWidth="1"/>
    <col min="6" max="6" width="10.875" style="696" bestFit="1" customWidth="1"/>
    <col min="7" max="16384" width="8.00390625" style="696" customWidth="1"/>
  </cols>
  <sheetData>
    <row r="1" spans="1:3" ht="15">
      <c r="A1" s="1108" t="s">
        <v>245</v>
      </c>
      <c r="B1" s="1108"/>
      <c r="C1" s="1108"/>
    </row>
    <row r="2" spans="1:4" s="697" customFormat="1" ht="17.25">
      <c r="A2" s="1109" t="s">
        <v>509</v>
      </c>
      <c r="B2" s="1109"/>
      <c r="C2" s="1109"/>
      <c r="D2" s="1109"/>
    </row>
    <row r="3" spans="1:4" s="697" customFormat="1" ht="17.25">
      <c r="A3" s="1109" t="s">
        <v>618</v>
      </c>
      <c r="B3" s="1109"/>
      <c r="C3" s="1109"/>
      <c r="D3" s="1109"/>
    </row>
    <row r="4" spans="1:6" s="697" customFormat="1" ht="34.5" customHeight="1">
      <c r="A4" s="1110" t="s">
        <v>681</v>
      </c>
      <c r="B4" s="1110"/>
      <c r="C4" s="1110"/>
      <c r="D4" s="1110"/>
      <c r="E4" s="1103"/>
      <c r="F4" s="1104"/>
    </row>
    <row r="5" spans="1:4" ht="15">
      <c r="A5" s="698"/>
      <c r="C5" s="698"/>
      <c r="D5" s="695" t="s">
        <v>851</v>
      </c>
    </row>
    <row r="6" spans="1:4" s="701" customFormat="1" ht="15.75" thickBot="1">
      <c r="A6" s="1105" t="s">
        <v>318</v>
      </c>
      <c r="B6" s="1105"/>
      <c r="C6" s="1105"/>
      <c r="D6" s="700" t="s">
        <v>319</v>
      </c>
    </row>
    <row r="7" spans="1:4" ht="30">
      <c r="A7" s="1106" t="s">
        <v>60</v>
      </c>
      <c r="B7" s="1107"/>
      <c r="C7" s="1107"/>
      <c r="D7" s="725" t="s">
        <v>510</v>
      </c>
    </row>
    <row r="8" spans="1:4" s="697" customFormat="1" ht="39.75" customHeight="1">
      <c r="A8" s="726" t="s">
        <v>947</v>
      </c>
      <c r="B8" s="702"/>
      <c r="C8" s="1101" t="s">
        <v>682</v>
      </c>
      <c r="D8" s="1102"/>
    </row>
    <row r="9" spans="1:4" s="697" customFormat="1" ht="15">
      <c r="A9" s="782"/>
      <c r="B9" s="783" t="s">
        <v>897</v>
      </c>
      <c r="C9" s="784" t="s">
        <v>345</v>
      </c>
      <c r="D9" s="785">
        <v>90000</v>
      </c>
    </row>
    <row r="10" spans="1:4" s="697" customFormat="1" ht="45">
      <c r="A10" s="782"/>
      <c r="B10" s="786" t="s">
        <v>898</v>
      </c>
      <c r="C10" s="784" t="s">
        <v>8</v>
      </c>
      <c r="D10" s="785">
        <v>35000</v>
      </c>
    </row>
    <row r="11" spans="1:4" s="697" customFormat="1" ht="30">
      <c r="A11" s="782"/>
      <c r="B11" s="786" t="s">
        <v>899</v>
      </c>
      <c r="C11" s="787" t="s">
        <v>7</v>
      </c>
      <c r="D11" s="785">
        <v>47000</v>
      </c>
    </row>
    <row r="12" spans="1:6" s="697" customFormat="1" ht="15">
      <c r="A12" s="788"/>
      <c r="B12" s="789" t="s">
        <v>900</v>
      </c>
      <c r="C12" s="790" t="s">
        <v>683</v>
      </c>
      <c r="D12" s="791">
        <v>7000</v>
      </c>
      <c r="F12" s="706"/>
    </row>
    <row r="13" spans="1:6" s="697" customFormat="1" ht="45">
      <c r="A13" s="726"/>
      <c r="B13" s="707"/>
      <c r="C13" s="208" t="s">
        <v>584</v>
      </c>
      <c r="D13" s="728"/>
      <c r="F13" s="706"/>
    </row>
    <row r="14" spans="1:6" s="697" customFormat="1" ht="15">
      <c r="A14" s="792"/>
      <c r="B14" s="793"/>
      <c r="C14" s="794" t="s">
        <v>684</v>
      </c>
      <c r="D14" s="795"/>
      <c r="F14" s="706"/>
    </row>
    <row r="15" spans="1:6" s="697" customFormat="1" ht="30">
      <c r="A15" s="782"/>
      <c r="B15" s="783" t="s">
        <v>901</v>
      </c>
      <c r="C15" s="784" t="s">
        <v>216</v>
      </c>
      <c r="D15" s="785">
        <v>11500</v>
      </c>
      <c r="F15" s="706"/>
    </row>
    <row r="16" spans="1:6" s="697" customFormat="1" ht="15">
      <c r="A16" s="782"/>
      <c r="B16" s="783" t="s">
        <v>902</v>
      </c>
      <c r="C16" s="784" t="s">
        <v>685</v>
      </c>
      <c r="D16" s="785">
        <v>4500</v>
      </c>
      <c r="F16" s="706"/>
    </row>
    <row r="17" spans="1:6" s="697" customFormat="1" ht="15">
      <c r="A17" s="782"/>
      <c r="B17" s="783" t="s">
        <v>903</v>
      </c>
      <c r="C17" s="784" t="s">
        <v>250</v>
      </c>
      <c r="D17" s="785">
        <v>3500</v>
      </c>
      <c r="F17" s="706"/>
    </row>
    <row r="18" spans="1:6" s="697" customFormat="1" ht="30">
      <c r="A18" s="726"/>
      <c r="B18" s="707" t="s">
        <v>904</v>
      </c>
      <c r="C18" s="208" t="s">
        <v>249</v>
      </c>
      <c r="D18" s="729">
        <v>1500</v>
      </c>
      <c r="F18" s="706"/>
    </row>
    <row r="19" spans="1:6" s="697" customFormat="1" ht="39.75" customHeight="1" thickBot="1">
      <c r="A19" s="730"/>
      <c r="B19" s="709"/>
      <c r="C19" s="716" t="s">
        <v>686</v>
      </c>
      <c r="D19" s="731">
        <f>SUM(D9:D18)</f>
        <v>200000</v>
      </c>
      <c r="F19" s="706"/>
    </row>
    <row r="20" spans="1:6" s="712" customFormat="1" ht="31.5" customHeight="1" thickTop="1">
      <c r="A20" s="732" t="s">
        <v>948</v>
      </c>
      <c r="B20" s="711"/>
      <c r="C20" s="710" t="s">
        <v>61</v>
      </c>
      <c r="D20" s="727"/>
      <c r="F20" s="713"/>
    </row>
    <row r="21" spans="1:6" s="697" customFormat="1" ht="15">
      <c r="A21" s="788"/>
      <c r="B21" s="789" t="s">
        <v>897</v>
      </c>
      <c r="C21" s="796" t="s">
        <v>687</v>
      </c>
      <c r="D21" s="797">
        <v>15000</v>
      </c>
      <c r="F21" s="706"/>
    </row>
    <row r="22" spans="1:6" s="697" customFormat="1" ht="45">
      <c r="A22" s="792"/>
      <c r="B22" s="798"/>
      <c r="C22" s="799" t="s">
        <v>472</v>
      </c>
      <c r="D22" s="800"/>
      <c r="F22" s="706"/>
    </row>
    <row r="23" spans="1:6" s="697" customFormat="1" ht="30">
      <c r="A23" s="801"/>
      <c r="B23" s="786" t="s">
        <v>898</v>
      </c>
      <c r="C23" s="787" t="s">
        <v>218</v>
      </c>
      <c r="D23" s="802">
        <v>218000</v>
      </c>
      <c r="F23" s="706"/>
    </row>
    <row r="24" spans="1:6" s="697" customFormat="1" ht="45">
      <c r="A24" s="801"/>
      <c r="B24" s="786" t="s">
        <v>899</v>
      </c>
      <c r="C24" s="803" t="s">
        <v>222</v>
      </c>
      <c r="D24" s="802">
        <v>33000</v>
      </c>
      <c r="F24" s="706"/>
    </row>
    <row r="25" spans="1:6" s="697" customFormat="1" ht="30">
      <c r="A25" s="801"/>
      <c r="B25" s="786" t="s">
        <v>900</v>
      </c>
      <c r="C25" s="787" t="s">
        <v>6</v>
      </c>
      <c r="D25" s="802">
        <v>65000</v>
      </c>
      <c r="F25" s="706"/>
    </row>
    <row r="26" spans="1:6" s="697" customFormat="1" ht="15">
      <c r="A26" s="804"/>
      <c r="B26" s="789" t="s">
        <v>901</v>
      </c>
      <c r="C26" s="805" t="s">
        <v>688</v>
      </c>
      <c r="D26" s="806">
        <v>23000</v>
      </c>
      <c r="F26" s="706"/>
    </row>
    <row r="27" spans="1:6" s="697" customFormat="1" ht="15">
      <c r="A27" s="733"/>
      <c r="B27" s="705"/>
      <c r="C27" s="717" t="s">
        <v>17</v>
      </c>
      <c r="D27" s="734"/>
      <c r="F27" s="706"/>
    </row>
    <row r="28" spans="1:6" s="697" customFormat="1" ht="30">
      <c r="A28" s="807"/>
      <c r="B28" s="798"/>
      <c r="C28" s="794" t="s">
        <v>18</v>
      </c>
      <c r="D28" s="808"/>
      <c r="F28" s="706"/>
    </row>
    <row r="29" spans="1:6" s="697" customFormat="1" ht="15">
      <c r="A29" s="733"/>
      <c r="B29" s="705" t="s">
        <v>902</v>
      </c>
      <c r="C29" s="717" t="s">
        <v>689</v>
      </c>
      <c r="D29" s="734">
        <v>37000</v>
      </c>
      <c r="F29" s="706"/>
    </row>
    <row r="30" spans="1:6" s="697" customFormat="1" ht="16.5">
      <c r="A30" s="733"/>
      <c r="B30" s="705"/>
      <c r="C30" s="599" t="s">
        <v>450</v>
      </c>
      <c r="D30" s="735"/>
      <c r="F30" s="706"/>
    </row>
    <row r="31" spans="1:6" s="697" customFormat="1" ht="16.5">
      <c r="A31" s="733"/>
      <c r="B31" s="705"/>
      <c r="C31" s="600" t="s">
        <v>626</v>
      </c>
      <c r="D31" s="735"/>
      <c r="F31" s="706"/>
    </row>
    <row r="32" spans="1:6" s="697" customFormat="1" ht="16.5">
      <c r="A32" s="733"/>
      <c r="B32" s="705"/>
      <c r="C32" s="599" t="s">
        <v>643</v>
      </c>
      <c r="D32" s="736"/>
      <c r="F32" s="706"/>
    </row>
    <row r="33" spans="1:6" s="697" customFormat="1" ht="16.5">
      <c r="A33" s="733"/>
      <c r="B33" s="705"/>
      <c r="C33" s="602" t="s">
        <v>374</v>
      </c>
      <c r="D33" s="736"/>
      <c r="F33" s="706"/>
    </row>
    <row r="34" spans="1:6" s="697" customFormat="1" ht="16.5">
      <c r="A34" s="733"/>
      <c r="B34" s="705"/>
      <c r="C34" s="599" t="s">
        <v>690</v>
      </c>
      <c r="D34" s="736"/>
      <c r="F34" s="706"/>
    </row>
    <row r="35" spans="1:6" s="697" customFormat="1" ht="16.5">
      <c r="A35" s="733"/>
      <c r="B35" s="705"/>
      <c r="C35" s="181" t="s">
        <v>691</v>
      </c>
      <c r="D35" s="736"/>
      <c r="F35" s="706"/>
    </row>
    <row r="36" spans="1:6" s="697" customFormat="1" ht="16.5">
      <c r="A36" s="733"/>
      <c r="B36" s="705"/>
      <c r="C36" s="600" t="s">
        <v>624</v>
      </c>
      <c r="D36" s="736"/>
      <c r="F36" s="706"/>
    </row>
    <row r="37" spans="1:6" s="697" customFormat="1" ht="30" customHeight="1">
      <c r="A37" s="733"/>
      <c r="B37" s="705"/>
      <c r="C37" s="605" t="s">
        <v>625</v>
      </c>
      <c r="D37" s="736"/>
      <c r="F37" s="706"/>
    </row>
    <row r="38" spans="1:6" s="697" customFormat="1" ht="16.5">
      <c r="A38" s="733"/>
      <c r="B38" s="705"/>
      <c r="C38" s="599" t="s">
        <v>78</v>
      </c>
      <c r="D38" s="735"/>
      <c r="F38" s="706"/>
    </row>
    <row r="39" spans="1:6" s="697" customFormat="1" ht="16.5">
      <c r="A39" s="733"/>
      <c r="B39" s="705"/>
      <c r="C39" s="600" t="s">
        <v>623</v>
      </c>
      <c r="D39" s="735"/>
      <c r="F39" s="706"/>
    </row>
    <row r="40" spans="1:6" s="697" customFormat="1" ht="18">
      <c r="A40" s="733"/>
      <c r="B40" s="705"/>
      <c r="C40" s="718" t="s">
        <v>692</v>
      </c>
      <c r="D40" s="737"/>
      <c r="F40" s="706"/>
    </row>
    <row r="41" spans="1:6" s="697" customFormat="1" ht="18">
      <c r="A41" s="733"/>
      <c r="B41" s="705"/>
      <c r="C41" s="719" t="s">
        <v>693</v>
      </c>
      <c r="D41" s="738"/>
      <c r="F41" s="706"/>
    </row>
    <row r="42" spans="1:6" s="697" customFormat="1" ht="18">
      <c r="A42" s="733"/>
      <c r="B42" s="705"/>
      <c r="C42" s="719" t="s">
        <v>694</v>
      </c>
      <c r="D42" s="738"/>
      <c r="F42" s="706"/>
    </row>
    <row r="43" spans="1:6" s="697" customFormat="1" ht="16.5">
      <c r="A43" s="733"/>
      <c r="B43" s="705"/>
      <c r="C43" s="599" t="s">
        <v>695</v>
      </c>
      <c r="D43" s="735"/>
      <c r="F43" s="706"/>
    </row>
    <row r="44" spans="1:6" s="697" customFormat="1" ht="16.5">
      <c r="A44" s="733"/>
      <c r="B44" s="705"/>
      <c r="C44" s="600" t="s">
        <v>430</v>
      </c>
      <c r="D44" s="735"/>
      <c r="F44" s="706"/>
    </row>
    <row r="45" spans="1:6" s="697" customFormat="1" ht="16.5">
      <c r="A45" s="733"/>
      <c r="B45" s="705"/>
      <c r="C45" s="603" t="s">
        <v>80</v>
      </c>
      <c r="D45" s="735"/>
      <c r="F45" s="706"/>
    </row>
    <row r="46" spans="1:6" s="697" customFormat="1" ht="16.5">
      <c r="A46" s="733"/>
      <c r="B46" s="705"/>
      <c r="C46" s="600" t="s">
        <v>429</v>
      </c>
      <c r="D46" s="735"/>
      <c r="F46" s="706"/>
    </row>
    <row r="47" spans="1:6" s="697" customFormat="1" ht="16.5">
      <c r="A47" s="733"/>
      <c r="B47" s="705"/>
      <c r="C47" s="603" t="s">
        <v>764</v>
      </c>
      <c r="D47" s="735"/>
      <c r="F47" s="706"/>
    </row>
    <row r="48" spans="1:6" s="697" customFormat="1" ht="16.5">
      <c r="A48" s="733"/>
      <c r="B48" s="705"/>
      <c r="C48" s="600" t="s">
        <v>630</v>
      </c>
      <c r="D48" s="735"/>
      <c r="F48" s="706"/>
    </row>
    <row r="49" spans="1:6" s="697" customFormat="1" ht="16.5">
      <c r="A49" s="733"/>
      <c r="B49" s="705"/>
      <c r="C49" s="600" t="s">
        <v>451</v>
      </c>
      <c r="D49" s="735"/>
      <c r="F49" s="706"/>
    </row>
    <row r="50" spans="1:6" s="697" customFormat="1" ht="16.5">
      <c r="A50" s="733"/>
      <c r="B50" s="705"/>
      <c r="C50" s="603" t="s">
        <v>81</v>
      </c>
      <c r="D50" s="735"/>
      <c r="F50" s="706"/>
    </row>
    <row r="51" spans="1:6" s="697" customFormat="1" ht="16.5">
      <c r="A51" s="733"/>
      <c r="B51" s="705"/>
      <c r="C51" s="600" t="s">
        <v>627</v>
      </c>
      <c r="D51" s="735"/>
      <c r="F51" s="706"/>
    </row>
    <row r="52" spans="1:6" s="697" customFormat="1" ht="16.5">
      <c r="A52" s="733"/>
      <c r="B52" s="705"/>
      <c r="C52" s="603" t="s">
        <v>628</v>
      </c>
      <c r="D52" s="735"/>
      <c r="F52" s="706"/>
    </row>
    <row r="53" spans="1:6" s="697" customFormat="1" ht="16.5">
      <c r="A53" s="733"/>
      <c r="B53" s="705"/>
      <c r="C53" s="600" t="s">
        <v>629</v>
      </c>
      <c r="D53" s="735"/>
      <c r="F53" s="706"/>
    </row>
    <row r="54" spans="1:6" s="697" customFormat="1" ht="16.5">
      <c r="A54" s="733"/>
      <c r="B54" s="705"/>
      <c r="C54" s="603" t="s">
        <v>696</v>
      </c>
      <c r="D54" s="735"/>
      <c r="F54" s="706"/>
    </row>
    <row r="55" spans="1:6" s="697" customFormat="1" ht="16.5">
      <c r="A55" s="733"/>
      <c r="B55" s="705"/>
      <c r="C55" s="600" t="s">
        <v>454</v>
      </c>
      <c r="D55" s="735"/>
      <c r="F55" s="706"/>
    </row>
    <row r="56" spans="1:6" s="697" customFormat="1" ht="16.5">
      <c r="A56" s="733"/>
      <c r="B56" s="705"/>
      <c r="C56" s="603" t="s">
        <v>987</v>
      </c>
      <c r="D56" s="735"/>
      <c r="F56" s="706"/>
    </row>
    <row r="57" spans="1:6" s="697" customFormat="1" ht="16.5">
      <c r="A57" s="733"/>
      <c r="B57" s="705"/>
      <c r="C57" s="600" t="s">
        <v>586</v>
      </c>
      <c r="D57" s="735"/>
      <c r="F57" s="706"/>
    </row>
    <row r="58" spans="1:6" s="697" customFormat="1" ht="16.5">
      <c r="A58" s="733"/>
      <c r="B58" s="705"/>
      <c r="C58" s="603" t="s">
        <v>455</v>
      </c>
      <c r="D58" s="735"/>
      <c r="F58" s="706"/>
    </row>
    <row r="59" spans="1:6" s="697" customFormat="1" ht="16.5">
      <c r="A59" s="733"/>
      <c r="B59" s="705"/>
      <c r="C59" s="600" t="s">
        <v>587</v>
      </c>
      <c r="D59" s="735"/>
      <c r="F59" s="706"/>
    </row>
    <row r="60" spans="1:6" s="697" customFormat="1" ht="15">
      <c r="A60" s="733"/>
      <c r="B60" s="705"/>
      <c r="C60" s="604" t="s">
        <v>708</v>
      </c>
      <c r="D60" s="739"/>
      <c r="F60" s="706"/>
    </row>
    <row r="61" spans="1:6" s="697" customFormat="1" ht="16.5">
      <c r="A61" s="807"/>
      <c r="B61" s="798"/>
      <c r="C61" s="809" t="s">
        <v>589</v>
      </c>
      <c r="D61" s="810"/>
      <c r="F61" s="706"/>
    </row>
    <row r="62" spans="1:6" s="697" customFormat="1" ht="15">
      <c r="A62" s="804"/>
      <c r="B62" s="789" t="s">
        <v>903</v>
      </c>
      <c r="C62" s="796" t="s">
        <v>697</v>
      </c>
      <c r="D62" s="806">
        <v>32000</v>
      </c>
      <c r="F62" s="706"/>
    </row>
    <row r="63" spans="1:6" s="697" customFormat="1" ht="15">
      <c r="A63" s="807"/>
      <c r="B63" s="798"/>
      <c r="C63" s="799" t="s">
        <v>706</v>
      </c>
      <c r="D63" s="808"/>
      <c r="F63" s="706"/>
    </row>
    <row r="64" spans="1:6" s="697" customFormat="1" ht="15">
      <c r="A64" s="733"/>
      <c r="B64" s="705" t="s">
        <v>904</v>
      </c>
      <c r="C64" s="208" t="s">
        <v>641</v>
      </c>
      <c r="D64" s="734">
        <v>37000</v>
      </c>
      <c r="F64" s="706"/>
    </row>
    <row r="65" spans="1:6" s="697" customFormat="1" ht="15">
      <c r="A65" s="733"/>
      <c r="B65" s="705"/>
      <c r="C65" s="720" t="s">
        <v>16</v>
      </c>
      <c r="D65" s="734"/>
      <c r="F65" s="706"/>
    </row>
    <row r="66" spans="1:6" s="697" customFormat="1" ht="15">
      <c r="A66" s="733"/>
      <c r="B66" s="705"/>
      <c r="C66" s="208" t="s">
        <v>704</v>
      </c>
      <c r="D66" s="734"/>
      <c r="F66" s="706"/>
    </row>
    <row r="67" spans="1:6" s="697" customFormat="1" ht="30">
      <c r="A67" s="733"/>
      <c r="B67" s="705"/>
      <c r="C67" s="721" t="s">
        <v>709</v>
      </c>
      <c r="D67" s="734"/>
      <c r="F67" s="706"/>
    </row>
    <row r="68" spans="1:6" s="697" customFormat="1" ht="15">
      <c r="A68" s="733"/>
      <c r="B68" s="705"/>
      <c r="C68" s="181" t="s">
        <v>21</v>
      </c>
      <c r="D68" s="734"/>
      <c r="F68" s="706"/>
    </row>
    <row r="69" spans="1:6" s="697" customFormat="1" ht="15">
      <c r="A69" s="733"/>
      <c r="B69" s="705"/>
      <c r="C69" s="181" t="s">
        <v>710</v>
      </c>
      <c r="D69" s="734"/>
      <c r="F69" s="706"/>
    </row>
    <row r="70" spans="1:6" s="697" customFormat="1" ht="15">
      <c r="A70" s="733"/>
      <c r="B70" s="705"/>
      <c r="C70" s="181" t="s">
        <v>698</v>
      </c>
      <c r="D70" s="734"/>
      <c r="F70" s="706"/>
    </row>
    <row r="71" spans="1:6" s="697" customFormat="1" ht="30">
      <c r="A71" s="733"/>
      <c r="B71" s="705"/>
      <c r="C71" s="181" t="s">
        <v>376</v>
      </c>
      <c r="D71" s="734"/>
      <c r="F71" s="706"/>
    </row>
    <row r="72" spans="1:6" s="697" customFormat="1" ht="15">
      <c r="A72" s="807"/>
      <c r="B72" s="798"/>
      <c r="C72" s="811" t="s">
        <v>10</v>
      </c>
      <c r="D72" s="808"/>
      <c r="F72" s="706"/>
    </row>
    <row r="73" spans="1:6" s="712" customFormat="1" ht="24.75" customHeight="1">
      <c r="A73" s="732"/>
      <c r="B73" s="711" t="s">
        <v>905</v>
      </c>
      <c r="C73" s="724" t="s">
        <v>208</v>
      </c>
      <c r="D73" s="740">
        <v>68000</v>
      </c>
      <c r="F73" s="713"/>
    </row>
    <row r="74" spans="1:6" s="697" customFormat="1" ht="15">
      <c r="A74" s="733"/>
      <c r="B74" s="705"/>
      <c r="C74" s="181" t="s">
        <v>457</v>
      </c>
      <c r="D74" s="734"/>
      <c r="F74" s="706"/>
    </row>
    <row r="75" spans="1:6" s="697" customFormat="1" ht="15">
      <c r="A75" s="733"/>
      <c r="B75" s="705"/>
      <c r="C75" s="718" t="s">
        <v>702</v>
      </c>
      <c r="D75" s="734"/>
      <c r="F75" s="706"/>
    </row>
    <row r="76" spans="1:6" s="697" customFormat="1" ht="15">
      <c r="A76" s="733"/>
      <c r="B76" s="705"/>
      <c r="C76" s="181" t="s">
        <v>585</v>
      </c>
      <c r="D76" s="734"/>
      <c r="F76" s="706"/>
    </row>
    <row r="77" spans="1:6" s="697" customFormat="1" ht="15">
      <c r="A77" s="733"/>
      <c r="B77" s="705"/>
      <c r="C77" s="181" t="s">
        <v>458</v>
      </c>
      <c r="D77" s="734"/>
      <c r="F77" s="706"/>
    </row>
    <row r="78" spans="1:6" s="697" customFormat="1" ht="15">
      <c r="A78" s="733"/>
      <c r="B78" s="705"/>
      <c r="C78" s="722" t="s">
        <v>31</v>
      </c>
      <c r="D78" s="734"/>
      <c r="F78" s="706"/>
    </row>
    <row r="79" spans="1:6" s="697" customFormat="1" ht="15">
      <c r="A79" s="807"/>
      <c r="B79" s="798"/>
      <c r="C79" s="794" t="s">
        <v>456</v>
      </c>
      <c r="D79" s="808"/>
      <c r="F79" s="706"/>
    </row>
    <row r="80" spans="1:6" s="697" customFormat="1" ht="15">
      <c r="A80" s="801"/>
      <c r="B80" s="786" t="s">
        <v>906</v>
      </c>
      <c r="C80" s="787" t="s">
        <v>699</v>
      </c>
      <c r="D80" s="802">
        <v>72000</v>
      </c>
      <c r="F80" s="706"/>
    </row>
    <row r="81" spans="1:6" s="697" customFormat="1" ht="15">
      <c r="A81" s="733"/>
      <c r="B81" s="705" t="s">
        <v>907</v>
      </c>
      <c r="C81" s="181" t="s">
        <v>700</v>
      </c>
      <c r="D81" s="734">
        <v>34000</v>
      </c>
      <c r="F81" s="706"/>
    </row>
    <row r="82" spans="1:6" s="697" customFormat="1" ht="15">
      <c r="A82" s="733"/>
      <c r="B82" s="705"/>
      <c r="C82" s="208" t="s">
        <v>15</v>
      </c>
      <c r="D82" s="734"/>
      <c r="F82" s="706"/>
    </row>
    <row r="83" spans="1:6" s="697" customFormat="1" ht="15">
      <c r="A83" s="733"/>
      <c r="B83" s="705"/>
      <c r="C83" s="181" t="s">
        <v>27</v>
      </c>
      <c r="D83" s="734"/>
      <c r="F83" s="706"/>
    </row>
    <row r="84" spans="1:6" s="697" customFormat="1" ht="15">
      <c r="A84" s="733"/>
      <c r="B84" s="705"/>
      <c r="C84" s="181" t="s">
        <v>14</v>
      </c>
      <c r="D84" s="734"/>
      <c r="F84" s="706"/>
    </row>
    <row r="85" spans="1:6" s="697" customFormat="1" ht="15">
      <c r="A85" s="733"/>
      <c r="B85" s="705"/>
      <c r="C85" s="181" t="s">
        <v>26</v>
      </c>
      <c r="D85" s="734"/>
      <c r="F85" s="706"/>
    </row>
    <row r="86" spans="1:6" s="697" customFormat="1" ht="15">
      <c r="A86" s="733"/>
      <c r="B86" s="705"/>
      <c r="C86" s="181" t="s">
        <v>377</v>
      </c>
      <c r="D86" s="734"/>
      <c r="F86" s="706"/>
    </row>
    <row r="87" spans="1:6" s="697" customFormat="1" ht="15">
      <c r="A87" s="807"/>
      <c r="B87" s="798"/>
      <c r="C87" s="799" t="s">
        <v>19</v>
      </c>
      <c r="D87" s="808"/>
      <c r="F87" s="706"/>
    </row>
    <row r="88" spans="1:6" s="697" customFormat="1" ht="15">
      <c r="A88" s="733"/>
      <c r="B88" s="705" t="s">
        <v>908</v>
      </c>
      <c r="C88" s="723" t="s">
        <v>881</v>
      </c>
      <c r="D88" s="734">
        <v>16000</v>
      </c>
      <c r="F88" s="706"/>
    </row>
    <row r="89" spans="1:4" s="697" customFormat="1" ht="30" customHeight="1" thickBot="1">
      <c r="A89" s="730"/>
      <c r="B89" s="708"/>
      <c r="C89" s="709" t="s">
        <v>439</v>
      </c>
      <c r="D89" s="731">
        <f>SUM(D21:D88)</f>
        <v>650000</v>
      </c>
    </row>
    <row r="90" spans="1:4" s="703" customFormat="1" ht="30" customHeight="1" thickBot="1" thickTop="1">
      <c r="A90" s="741"/>
      <c r="B90" s="742"/>
      <c r="C90" s="742" t="s">
        <v>431</v>
      </c>
      <c r="D90" s="743">
        <f>D89+D19</f>
        <v>850000</v>
      </c>
    </row>
    <row r="91" spans="1:4" ht="15">
      <c r="A91" s="714"/>
      <c r="B91" s="705"/>
      <c r="C91" s="720"/>
      <c r="D91" s="704"/>
    </row>
    <row r="92" spans="1:4" ht="15">
      <c r="A92" s="714"/>
      <c r="B92" s="705"/>
      <c r="C92" s="720"/>
      <c r="D92" s="704"/>
    </row>
    <row r="93" spans="1:4" ht="15">
      <c r="A93" s="714"/>
      <c r="B93" s="705"/>
      <c r="C93" s="720"/>
      <c r="D93" s="704"/>
    </row>
    <row r="94" spans="1:4" ht="15">
      <c r="A94" s="714"/>
      <c r="B94" s="705"/>
      <c r="C94" s="720"/>
      <c r="D94" s="704"/>
    </row>
    <row r="95" spans="1:4" ht="15">
      <c r="A95" s="714"/>
      <c r="B95" s="705"/>
      <c r="C95" s="720"/>
      <c r="D95" s="704"/>
    </row>
    <row r="96" spans="1:4" ht="15">
      <c r="A96" s="714"/>
      <c r="B96" s="705"/>
      <c r="C96" s="720"/>
      <c r="D96" s="704"/>
    </row>
    <row r="97" spans="1:4" ht="15">
      <c r="A97" s="714"/>
      <c r="B97" s="705"/>
      <c r="C97" s="720"/>
      <c r="D97" s="704"/>
    </row>
    <row r="98" spans="1:4" ht="15">
      <c r="A98" s="714"/>
      <c r="B98" s="705"/>
      <c r="C98" s="720"/>
      <c r="D98" s="704"/>
    </row>
    <row r="99" spans="1:4" ht="15">
      <c r="A99" s="714"/>
      <c r="B99" s="705"/>
      <c r="C99" s="720"/>
      <c r="D99" s="704"/>
    </row>
    <row r="100" spans="1:4" ht="15">
      <c r="A100" s="714"/>
      <c r="B100" s="705"/>
      <c r="C100" s="720"/>
      <c r="D100" s="704"/>
    </row>
    <row r="101" spans="1:4" ht="15">
      <c r="A101" s="714"/>
      <c r="B101" s="705"/>
      <c r="C101" s="720"/>
      <c r="D101" s="704"/>
    </row>
    <row r="102" spans="1:4" ht="15">
      <c r="A102" s="714"/>
      <c r="B102" s="705"/>
      <c r="C102" s="720"/>
      <c r="D102" s="704"/>
    </row>
    <row r="103" spans="1:4" ht="15">
      <c r="A103" s="714"/>
      <c r="B103" s="705"/>
      <c r="C103" s="720"/>
      <c r="D103" s="704"/>
    </row>
    <row r="104" spans="1:4" ht="15">
      <c r="A104" s="714"/>
      <c r="B104" s="705"/>
      <c r="C104" s="720"/>
      <c r="D104" s="704"/>
    </row>
    <row r="105" spans="1:4" ht="15">
      <c r="A105" s="714"/>
      <c r="B105" s="705"/>
      <c r="C105" s="720"/>
      <c r="D105" s="704"/>
    </row>
    <row r="106" spans="1:4" ht="15">
      <c r="A106" s="714"/>
      <c r="B106" s="705"/>
      <c r="C106" s="720"/>
      <c r="D106" s="704"/>
    </row>
  </sheetData>
  <mergeCells count="8">
    <mergeCell ref="A1:C1"/>
    <mergeCell ref="A2:D2"/>
    <mergeCell ref="A3:D3"/>
    <mergeCell ref="A4:D4"/>
    <mergeCell ref="C8:D8"/>
    <mergeCell ref="E4:F4"/>
    <mergeCell ref="A6:C6"/>
    <mergeCell ref="A7:C7"/>
  </mergeCells>
  <printOptions/>
  <pageMargins left="0.7874015748031497" right="0.7874015748031497" top="0.984251968503937" bottom="0.984251968503937" header="0.5118110236220472" footer="0.5118110236220472"/>
  <pageSetup fitToHeight="4" fitToWidth="1" horizontalDpi="600" verticalDpi="600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19"/>
  <dimension ref="A1:O30"/>
  <sheetViews>
    <sheetView view="pageBreakPreview" zoomScale="90" zoomScaleSheetLayoutView="90" workbookViewId="0" topLeftCell="A1">
      <selection activeCell="A2" sqref="A2:O2"/>
    </sheetView>
  </sheetViews>
  <sheetFormatPr defaultColWidth="9.125" defaultRowHeight="12.75"/>
  <cols>
    <col min="1" max="1" width="4.75390625" style="383" customWidth="1"/>
    <col min="2" max="2" width="35.375" style="384" customWidth="1"/>
    <col min="3" max="3" width="18.00390625" style="383" customWidth="1"/>
    <col min="4" max="4" width="15.875" style="385" customWidth="1"/>
    <col min="5" max="5" width="2.875" style="385" bestFit="1" customWidth="1"/>
    <col min="6" max="6" width="12.75390625" style="385" customWidth="1"/>
    <col min="7" max="9" width="14.75390625" style="385" customWidth="1"/>
    <col min="10" max="10" width="11.75390625" style="385" customWidth="1"/>
    <col min="11" max="11" width="11.00390625" style="385" bestFit="1" customWidth="1"/>
    <col min="12" max="12" width="10.125" style="385" bestFit="1" customWidth="1"/>
    <col min="13" max="13" width="11.75390625" style="385" customWidth="1"/>
    <col min="14" max="14" width="11.00390625" style="385" bestFit="1" customWidth="1"/>
    <col min="15" max="15" width="10.875" style="385" customWidth="1"/>
    <col min="16" max="16384" width="9.125" style="386" customWidth="1"/>
  </cols>
  <sheetData>
    <row r="1" spans="1:15" ht="16.5">
      <c r="A1" s="1108" t="s">
        <v>246</v>
      </c>
      <c r="B1" s="1108"/>
      <c r="C1" s="1108"/>
      <c r="N1" s="1126"/>
      <c r="O1" s="1126"/>
    </row>
    <row r="2" spans="1:15" ht="24.75" customHeight="1">
      <c r="A2" s="1127" t="s">
        <v>973</v>
      </c>
      <c r="B2" s="1127"/>
      <c r="C2" s="1127"/>
      <c r="D2" s="1127"/>
      <c r="E2" s="1127"/>
      <c r="F2" s="1127"/>
      <c r="G2" s="1127"/>
      <c r="H2" s="1127"/>
      <c r="I2" s="1127"/>
      <c r="J2" s="1127"/>
      <c r="K2" s="1127"/>
      <c r="L2" s="1127"/>
      <c r="M2" s="1127"/>
      <c r="N2" s="1127"/>
      <c r="O2" s="1127"/>
    </row>
    <row r="3" spans="1:15" ht="24.75" customHeight="1">
      <c r="A3" s="1128" t="s">
        <v>668</v>
      </c>
      <c r="B3" s="1128"/>
      <c r="C3" s="1128"/>
      <c r="D3" s="1128"/>
      <c r="E3" s="1128"/>
      <c r="F3" s="1128"/>
      <c r="G3" s="1128"/>
      <c r="H3" s="1128"/>
      <c r="I3" s="1128"/>
      <c r="J3" s="1128"/>
      <c r="K3" s="1128"/>
      <c r="L3" s="1128"/>
      <c r="M3" s="1128"/>
      <c r="N3" s="1128"/>
      <c r="O3" s="1128"/>
    </row>
    <row r="4" spans="14:15" ht="17.25" thickBot="1">
      <c r="N4" s="1129" t="s">
        <v>851</v>
      </c>
      <c r="O4" s="1129"/>
    </row>
    <row r="5" spans="1:15" s="387" customFormat="1" ht="17.25" customHeight="1">
      <c r="A5" s="1130" t="s">
        <v>62</v>
      </c>
      <c r="B5" s="1133" t="s">
        <v>63</v>
      </c>
      <c r="C5" s="1133" t="s">
        <v>64</v>
      </c>
      <c r="D5" s="1136" t="s">
        <v>747</v>
      </c>
      <c r="E5" s="474"/>
      <c r="F5" s="1138" t="s">
        <v>65</v>
      </c>
      <c r="G5" s="1113"/>
      <c r="H5" s="1113"/>
      <c r="I5" s="1113"/>
      <c r="J5" s="1113"/>
      <c r="K5" s="1139"/>
      <c r="L5" s="1113" t="s">
        <v>975</v>
      </c>
      <c r="M5" s="1114"/>
      <c r="N5" s="1114"/>
      <c r="O5" s="1115" t="s">
        <v>502</v>
      </c>
    </row>
    <row r="6" spans="1:15" s="387" customFormat="1" ht="33" customHeight="1">
      <c r="A6" s="1131"/>
      <c r="B6" s="1134"/>
      <c r="C6" s="1134"/>
      <c r="D6" s="1137"/>
      <c r="E6" s="475"/>
      <c r="F6" s="1118" t="s">
        <v>66</v>
      </c>
      <c r="G6" s="1120" t="s">
        <v>67</v>
      </c>
      <c r="H6" s="1121"/>
      <c r="I6" s="1121"/>
      <c r="J6" s="1122"/>
      <c r="K6" s="388" t="s">
        <v>831</v>
      </c>
      <c r="L6" s="1118" t="s">
        <v>66</v>
      </c>
      <c r="M6" s="1121" t="s">
        <v>67</v>
      </c>
      <c r="N6" s="1124" t="s">
        <v>831</v>
      </c>
      <c r="O6" s="1116"/>
    </row>
    <row r="7" spans="1:15" s="387" customFormat="1" ht="16.5" customHeight="1">
      <c r="A7" s="1132"/>
      <c r="B7" s="1135"/>
      <c r="C7" s="1135"/>
      <c r="D7" s="1123"/>
      <c r="E7" s="476"/>
      <c r="F7" s="1119"/>
      <c r="G7" s="389" t="s">
        <v>810</v>
      </c>
      <c r="H7" s="390">
        <v>2013</v>
      </c>
      <c r="I7" s="391">
        <v>2014</v>
      </c>
      <c r="J7" s="391">
        <v>2015</v>
      </c>
      <c r="K7" s="392"/>
      <c r="L7" s="1119"/>
      <c r="M7" s="1123"/>
      <c r="N7" s="1125"/>
      <c r="O7" s="1117"/>
    </row>
    <row r="8" spans="1:15" s="398" customFormat="1" ht="46.5" customHeight="1">
      <c r="A8" s="409">
        <v>1</v>
      </c>
      <c r="B8" s="393" t="s">
        <v>216</v>
      </c>
      <c r="C8" s="394" t="s">
        <v>217</v>
      </c>
      <c r="D8" s="395">
        <v>184423</v>
      </c>
      <c r="E8" s="477"/>
      <c r="F8" s="396">
        <v>34603.149999999994</v>
      </c>
      <c r="G8" s="395">
        <v>79731.1</v>
      </c>
      <c r="H8" s="395">
        <v>69523</v>
      </c>
      <c r="I8" s="395">
        <v>565.5249</v>
      </c>
      <c r="J8" s="395">
        <v>0</v>
      </c>
      <c r="K8" s="397">
        <v>149819.85</v>
      </c>
      <c r="L8" s="395">
        <v>20969</v>
      </c>
      <c r="M8" s="395">
        <v>69523</v>
      </c>
      <c r="N8" s="397">
        <v>90492</v>
      </c>
      <c r="O8" s="410">
        <v>0</v>
      </c>
    </row>
    <row r="9" spans="1:15" s="398" customFormat="1" ht="57.75" customHeight="1">
      <c r="A9" s="409">
        <v>2</v>
      </c>
      <c r="B9" s="393" t="s">
        <v>218</v>
      </c>
      <c r="C9" s="394" t="s">
        <v>219</v>
      </c>
      <c r="D9" s="395">
        <v>2208882</v>
      </c>
      <c r="E9" s="477"/>
      <c r="F9" s="396">
        <v>821572</v>
      </c>
      <c r="G9" s="395">
        <v>826198</v>
      </c>
      <c r="H9" s="395">
        <v>491112</v>
      </c>
      <c r="I9" s="395">
        <v>0</v>
      </c>
      <c r="J9" s="395">
        <v>0</v>
      </c>
      <c r="K9" s="397">
        <v>1317310</v>
      </c>
      <c r="L9" s="395">
        <v>295535</v>
      </c>
      <c r="M9" s="395">
        <v>491112</v>
      </c>
      <c r="N9" s="395">
        <v>786647</v>
      </c>
      <c r="O9" s="410">
        <v>0</v>
      </c>
    </row>
    <row r="10" spans="1:15" ht="39.75" customHeight="1">
      <c r="A10" s="409">
        <v>3</v>
      </c>
      <c r="B10" s="411" t="s">
        <v>220</v>
      </c>
      <c r="C10" s="394" t="s">
        <v>511</v>
      </c>
      <c r="D10" s="395">
        <v>18508.473</v>
      </c>
      <c r="E10" s="477"/>
      <c r="F10" s="396">
        <v>0</v>
      </c>
      <c r="G10" s="395">
        <v>0</v>
      </c>
      <c r="H10" s="395">
        <v>13881.354750000002</v>
      </c>
      <c r="I10" s="395">
        <v>4627.1182499999995</v>
      </c>
      <c r="J10" s="395">
        <v>0</v>
      </c>
      <c r="K10" s="397">
        <v>18508.473</v>
      </c>
      <c r="L10" s="395">
        <v>0</v>
      </c>
      <c r="M10" s="395">
        <v>13881.354750000002</v>
      </c>
      <c r="N10" s="395">
        <v>13881.354750000002</v>
      </c>
      <c r="O10" s="410">
        <v>4627.1182499999995</v>
      </c>
    </row>
    <row r="11" spans="1:15" s="398" customFormat="1" ht="36">
      <c r="A11" s="409">
        <v>4</v>
      </c>
      <c r="B11" s="411" t="s">
        <v>221</v>
      </c>
      <c r="C11" s="394" t="s">
        <v>511</v>
      </c>
      <c r="D11" s="395">
        <v>71029.117</v>
      </c>
      <c r="E11" s="477"/>
      <c r="F11" s="396">
        <v>0</v>
      </c>
      <c r="G11" s="395">
        <v>0</v>
      </c>
      <c r="H11" s="395">
        <v>53271.83775</v>
      </c>
      <c r="I11" s="395">
        <v>17757.27925</v>
      </c>
      <c r="J11" s="395">
        <v>0</v>
      </c>
      <c r="K11" s="397">
        <v>71029.117</v>
      </c>
      <c r="L11" s="395">
        <v>0</v>
      </c>
      <c r="M11" s="395">
        <v>53271.83775</v>
      </c>
      <c r="N11" s="395">
        <v>53271.83775</v>
      </c>
      <c r="O11" s="410">
        <v>17757.27925</v>
      </c>
    </row>
    <row r="12" spans="1:15" ht="49.5">
      <c r="A12" s="409">
        <v>5</v>
      </c>
      <c r="B12" s="411" t="s">
        <v>222</v>
      </c>
      <c r="C12" s="394" t="s">
        <v>223</v>
      </c>
      <c r="D12" s="395">
        <v>718838</v>
      </c>
      <c r="E12" s="477"/>
      <c r="F12" s="396">
        <v>33848</v>
      </c>
      <c r="G12" s="395">
        <v>0</v>
      </c>
      <c r="H12" s="395">
        <v>39476</v>
      </c>
      <c r="I12" s="395">
        <v>634886</v>
      </c>
      <c r="J12" s="395">
        <v>10628</v>
      </c>
      <c r="K12" s="397">
        <v>684990</v>
      </c>
      <c r="L12" s="395">
        <v>33848</v>
      </c>
      <c r="M12" s="395">
        <v>39476</v>
      </c>
      <c r="N12" s="395">
        <v>73324</v>
      </c>
      <c r="O12" s="410">
        <v>645514</v>
      </c>
    </row>
    <row r="13" spans="1:15" s="398" customFormat="1" ht="48">
      <c r="A13" s="409">
        <v>6</v>
      </c>
      <c r="B13" s="412" t="s">
        <v>224</v>
      </c>
      <c r="C13" s="394" t="s">
        <v>622</v>
      </c>
      <c r="D13" s="395">
        <v>359202.565</v>
      </c>
      <c r="E13" s="477"/>
      <c r="F13" s="396">
        <v>14205</v>
      </c>
      <c r="G13" s="395">
        <v>0</v>
      </c>
      <c r="H13" s="395">
        <v>258748.17375000002</v>
      </c>
      <c r="I13" s="395">
        <v>86249.39125</v>
      </c>
      <c r="J13" s="395">
        <v>0</v>
      </c>
      <c r="K13" s="397">
        <v>344997.565</v>
      </c>
      <c r="L13" s="395">
        <v>0</v>
      </c>
      <c r="M13" s="395">
        <v>258748.17375000002</v>
      </c>
      <c r="N13" s="395">
        <v>258748.17375000002</v>
      </c>
      <c r="O13" s="410">
        <v>86249.39125</v>
      </c>
    </row>
    <row r="14" spans="1:15" ht="36">
      <c r="A14" s="409">
        <v>7</v>
      </c>
      <c r="B14" s="412" t="s">
        <v>225</v>
      </c>
      <c r="C14" s="394" t="s">
        <v>226</v>
      </c>
      <c r="D14" s="395">
        <v>287842.516</v>
      </c>
      <c r="E14" s="477"/>
      <c r="F14" s="396">
        <v>115459.563</v>
      </c>
      <c r="G14" s="395">
        <v>100000</v>
      </c>
      <c r="H14" s="395">
        <v>72382.95300000001</v>
      </c>
      <c r="I14" s="395">
        <v>0</v>
      </c>
      <c r="J14" s="395">
        <v>0</v>
      </c>
      <c r="K14" s="397">
        <v>172382.953</v>
      </c>
      <c r="L14" s="395">
        <v>65610.157</v>
      </c>
      <c r="M14" s="395">
        <v>72382.95300000001</v>
      </c>
      <c r="N14" s="395">
        <v>137993.11000000002</v>
      </c>
      <c r="O14" s="410">
        <v>0</v>
      </c>
    </row>
    <row r="15" spans="1:15" ht="31.5" customHeight="1">
      <c r="A15" s="409">
        <v>8</v>
      </c>
      <c r="B15" s="412" t="s">
        <v>227</v>
      </c>
      <c r="C15" s="394" t="s">
        <v>619</v>
      </c>
      <c r="D15" s="395">
        <v>76735</v>
      </c>
      <c r="E15" s="477"/>
      <c r="F15" s="396">
        <v>76735</v>
      </c>
      <c r="G15" s="395">
        <v>0</v>
      </c>
      <c r="H15" s="395">
        <v>0</v>
      </c>
      <c r="I15" s="395">
        <v>0</v>
      </c>
      <c r="J15" s="395">
        <v>0</v>
      </c>
      <c r="K15" s="397">
        <v>0</v>
      </c>
      <c r="L15" s="395">
        <v>50335</v>
      </c>
      <c r="M15" s="395">
        <v>0</v>
      </c>
      <c r="N15" s="395">
        <v>50335</v>
      </c>
      <c r="O15" s="410">
        <v>0</v>
      </c>
    </row>
    <row r="16" spans="1:15" ht="40.5" customHeight="1">
      <c r="A16" s="409">
        <v>9</v>
      </c>
      <c r="B16" s="411" t="s">
        <v>228</v>
      </c>
      <c r="C16" s="394" t="s">
        <v>229</v>
      </c>
      <c r="D16" s="395">
        <v>524750</v>
      </c>
      <c r="E16" s="477"/>
      <c r="F16" s="396">
        <v>165441</v>
      </c>
      <c r="G16" s="395">
        <v>58500</v>
      </c>
      <c r="H16" s="395">
        <v>100000</v>
      </c>
      <c r="I16" s="395">
        <v>200809</v>
      </c>
      <c r="J16" s="395">
        <v>0</v>
      </c>
      <c r="K16" s="397">
        <v>359309</v>
      </c>
      <c r="L16" s="395">
        <v>35289</v>
      </c>
      <c r="M16" s="395">
        <v>100000</v>
      </c>
      <c r="N16" s="395">
        <v>135289</v>
      </c>
      <c r="O16" s="410">
        <v>272456</v>
      </c>
    </row>
    <row r="17" spans="1:15" ht="71.25">
      <c r="A17" s="409">
        <v>10</v>
      </c>
      <c r="B17" s="399" t="s">
        <v>247</v>
      </c>
      <c r="C17" s="400" t="s">
        <v>622</v>
      </c>
      <c r="D17" s="401">
        <v>538000</v>
      </c>
      <c r="E17" s="478"/>
      <c r="F17" s="402">
        <v>38000</v>
      </c>
      <c r="G17" s="401">
        <v>72000</v>
      </c>
      <c r="H17" s="401">
        <v>0</v>
      </c>
      <c r="I17" s="401">
        <v>428000</v>
      </c>
      <c r="J17" s="401">
        <v>0</v>
      </c>
      <c r="K17" s="403">
        <v>500000</v>
      </c>
      <c r="L17" s="401">
        <v>0</v>
      </c>
      <c r="M17" s="401">
        <v>0</v>
      </c>
      <c r="N17" s="401">
        <v>0</v>
      </c>
      <c r="O17" s="413">
        <v>434500</v>
      </c>
    </row>
    <row r="18" spans="1:15" ht="28.5">
      <c r="A18" s="409">
        <v>11</v>
      </c>
      <c r="B18" s="404" t="s">
        <v>248</v>
      </c>
      <c r="C18" s="400" t="s">
        <v>223</v>
      </c>
      <c r="D18" s="401">
        <v>11076</v>
      </c>
      <c r="E18" s="478"/>
      <c r="F18" s="402">
        <v>0</v>
      </c>
      <c r="G18" s="401">
        <v>0</v>
      </c>
      <c r="H18" s="401">
        <v>4747</v>
      </c>
      <c r="I18" s="401">
        <v>4747</v>
      </c>
      <c r="J18" s="401">
        <v>1582</v>
      </c>
      <c r="K18" s="403">
        <v>11076</v>
      </c>
      <c r="L18" s="401">
        <v>0</v>
      </c>
      <c r="M18" s="401">
        <v>4747</v>
      </c>
      <c r="N18" s="401">
        <v>4747</v>
      </c>
      <c r="O18" s="413">
        <v>6329</v>
      </c>
    </row>
    <row r="19" spans="1:15" ht="43.5" thickBot="1">
      <c r="A19" s="418">
        <v>12</v>
      </c>
      <c r="B19" s="419" t="s">
        <v>249</v>
      </c>
      <c r="C19" s="420" t="s">
        <v>511</v>
      </c>
      <c r="D19" s="421">
        <v>125061</v>
      </c>
      <c r="E19" s="479"/>
      <c r="F19" s="422">
        <v>12205</v>
      </c>
      <c r="G19" s="421">
        <v>18618</v>
      </c>
      <c r="H19" s="421">
        <v>47313</v>
      </c>
      <c r="I19" s="421">
        <v>46925</v>
      </c>
      <c r="J19" s="421">
        <v>0</v>
      </c>
      <c r="K19" s="423">
        <v>112856</v>
      </c>
      <c r="L19" s="421">
        <v>1955</v>
      </c>
      <c r="M19" s="421">
        <v>47313</v>
      </c>
      <c r="N19" s="421">
        <v>49268</v>
      </c>
      <c r="O19" s="424">
        <v>46925</v>
      </c>
    </row>
    <row r="20" spans="1:15" ht="28.5">
      <c r="A20" s="409">
        <v>13</v>
      </c>
      <c r="B20" s="404" t="s">
        <v>250</v>
      </c>
      <c r="C20" s="405" t="s">
        <v>223</v>
      </c>
      <c r="D20" s="401">
        <v>963340</v>
      </c>
      <c r="E20" s="478"/>
      <c r="F20" s="402">
        <v>49083</v>
      </c>
      <c r="G20" s="401">
        <v>0</v>
      </c>
      <c r="H20" s="401">
        <v>104770</v>
      </c>
      <c r="I20" s="401">
        <v>785625</v>
      </c>
      <c r="J20" s="401">
        <v>23862</v>
      </c>
      <c r="K20" s="403">
        <v>914257</v>
      </c>
      <c r="L20" s="401">
        <v>49083</v>
      </c>
      <c r="M20" s="406">
        <v>104770</v>
      </c>
      <c r="N20" s="401">
        <v>153853</v>
      </c>
      <c r="O20" s="413">
        <v>809487</v>
      </c>
    </row>
    <row r="21" spans="1:15" ht="57">
      <c r="A21" s="409">
        <v>14</v>
      </c>
      <c r="B21" s="404" t="s">
        <v>371</v>
      </c>
      <c r="C21" s="405" t="s">
        <v>251</v>
      </c>
      <c r="D21" s="401">
        <v>527220</v>
      </c>
      <c r="E21" s="478"/>
      <c r="F21" s="402">
        <v>26275</v>
      </c>
      <c r="G21" s="401">
        <v>268750</v>
      </c>
      <c r="H21" s="401">
        <v>0</v>
      </c>
      <c r="I21" s="401">
        <v>231875</v>
      </c>
      <c r="J21" s="401">
        <v>0</v>
      </c>
      <c r="K21" s="403">
        <v>500625</v>
      </c>
      <c r="L21" s="401">
        <v>6250</v>
      </c>
      <c r="M21" s="406">
        <v>0</v>
      </c>
      <c r="N21" s="401">
        <v>6250</v>
      </c>
      <c r="O21" s="413">
        <v>231875</v>
      </c>
    </row>
    <row r="22" spans="1:15" ht="28.5">
      <c r="A22" s="409">
        <v>15</v>
      </c>
      <c r="B22" s="404" t="s">
        <v>252</v>
      </c>
      <c r="C22" s="405" t="s">
        <v>511</v>
      </c>
      <c r="D22" s="401">
        <v>40000</v>
      </c>
      <c r="E22" s="478"/>
      <c r="F22" s="402">
        <v>0</v>
      </c>
      <c r="G22" s="401">
        <v>0</v>
      </c>
      <c r="H22" s="401">
        <v>20000</v>
      </c>
      <c r="I22" s="401">
        <v>20000</v>
      </c>
      <c r="J22" s="401">
        <v>0</v>
      </c>
      <c r="K22" s="403">
        <f aca="true" t="shared" si="0" ref="K22:K29">SUM(G22:J22)</f>
        <v>40000</v>
      </c>
      <c r="L22" s="401">
        <v>0</v>
      </c>
      <c r="M22" s="406">
        <v>20000</v>
      </c>
      <c r="N22" s="401">
        <f aca="true" t="shared" si="1" ref="N22:N29">SUM(L22:M22)</f>
        <v>20000</v>
      </c>
      <c r="O22" s="413">
        <v>20000</v>
      </c>
    </row>
    <row r="23" spans="1:15" ht="42.75">
      <c r="A23" s="409"/>
      <c r="B23" s="404" t="s">
        <v>77</v>
      </c>
      <c r="C23" s="405" t="s">
        <v>619</v>
      </c>
      <c r="D23" s="401">
        <v>247735</v>
      </c>
      <c r="E23" s="478"/>
      <c r="F23" s="402">
        <v>0</v>
      </c>
      <c r="G23" s="401">
        <v>222250</v>
      </c>
      <c r="H23" s="401">
        <v>25485</v>
      </c>
      <c r="I23" s="401">
        <v>0</v>
      </c>
      <c r="J23" s="401">
        <v>0</v>
      </c>
      <c r="K23" s="403">
        <f t="shared" si="0"/>
        <v>247735</v>
      </c>
      <c r="L23" s="401">
        <v>0</v>
      </c>
      <c r="M23" s="406">
        <v>25485</v>
      </c>
      <c r="N23" s="401">
        <f t="shared" si="1"/>
        <v>25485</v>
      </c>
      <c r="O23" s="413">
        <v>0</v>
      </c>
    </row>
    <row r="24" spans="1:15" ht="42.75">
      <c r="A24" s="409">
        <v>16</v>
      </c>
      <c r="B24" s="404" t="s">
        <v>256</v>
      </c>
      <c r="C24" s="405" t="s">
        <v>622</v>
      </c>
      <c r="D24" s="401">
        <v>33431</v>
      </c>
      <c r="E24" s="478"/>
      <c r="F24" s="402">
        <v>0</v>
      </c>
      <c r="G24" s="401">
        <v>8358</v>
      </c>
      <c r="H24" s="401">
        <v>23407</v>
      </c>
      <c r="I24" s="401">
        <v>1666</v>
      </c>
      <c r="J24" s="401">
        <v>0</v>
      </c>
      <c r="K24" s="403">
        <f t="shared" si="0"/>
        <v>33431</v>
      </c>
      <c r="L24" s="401">
        <v>0</v>
      </c>
      <c r="M24" s="406">
        <v>23407</v>
      </c>
      <c r="N24" s="401">
        <f t="shared" si="1"/>
        <v>23407</v>
      </c>
      <c r="O24" s="413">
        <v>1666</v>
      </c>
    </row>
    <row r="25" spans="1:15" ht="57" customHeight="1">
      <c r="A25" s="409">
        <v>17</v>
      </c>
      <c r="B25" s="404" t="s">
        <v>257</v>
      </c>
      <c r="C25" s="405" t="s">
        <v>581</v>
      </c>
      <c r="D25" s="401">
        <v>18780</v>
      </c>
      <c r="E25" s="478"/>
      <c r="F25" s="402">
        <v>0</v>
      </c>
      <c r="G25" s="401">
        <v>4716</v>
      </c>
      <c r="H25" s="401">
        <v>14064</v>
      </c>
      <c r="I25" s="401">
        <v>0</v>
      </c>
      <c r="J25" s="401">
        <v>0</v>
      </c>
      <c r="K25" s="403">
        <f t="shared" si="0"/>
        <v>18780</v>
      </c>
      <c r="L25" s="401">
        <v>0</v>
      </c>
      <c r="M25" s="406">
        <v>14064</v>
      </c>
      <c r="N25" s="401">
        <f t="shared" si="1"/>
        <v>14064</v>
      </c>
      <c r="O25" s="413">
        <v>0</v>
      </c>
    </row>
    <row r="26" spans="1:15" ht="42.75">
      <c r="A26" s="409">
        <v>18</v>
      </c>
      <c r="B26" s="404" t="s">
        <v>258</v>
      </c>
      <c r="C26" s="405" t="s">
        <v>581</v>
      </c>
      <c r="D26" s="401">
        <v>9806</v>
      </c>
      <c r="E26" s="478"/>
      <c r="F26" s="402">
        <v>0</v>
      </c>
      <c r="G26" s="401">
        <v>0</v>
      </c>
      <c r="H26" s="401">
        <v>4933</v>
      </c>
      <c r="I26" s="401">
        <v>4873</v>
      </c>
      <c r="J26" s="401">
        <v>0</v>
      </c>
      <c r="K26" s="403">
        <f t="shared" si="0"/>
        <v>9806</v>
      </c>
      <c r="L26" s="401">
        <v>0</v>
      </c>
      <c r="M26" s="406">
        <v>4933</v>
      </c>
      <c r="N26" s="401">
        <f t="shared" si="1"/>
        <v>4933</v>
      </c>
      <c r="O26" s="413">
        <v>4873</v>
      </c>
    </row>
    <row r="27" spans="1:15" ht="42.75">
      <c r="A27" s="409">
        <v>19</v>
      </c>
      <c r="B27" s="404" t="s">
        <v>262</v>
      </c>
      <c r="C27" s="405" t="s">
        <v>251</v>
      </c>
      <c r="D27" s="401">
        <v>29638</v>
      </c>
      <c r="E27" s="478"/>
      <c r="F27" s="402">
        <v>0</v>
      </c>
      <c r="G27" s="401">
        <v>0</v>
      </c>
      <c r="H27" s="401">
        <v>14350</v>
      </c>
      <c r="I27" s="401">
        <v>14350</v>
      </c>
      <c r="J27" s="401">
        <v>938</v>
      </c>
      <c r="K27" s="403">
        <f t="shared" si="0"/>
        <v>29638</v>
      </c>
      <c r="L27" s="401">
        <v>0</v>
      </c>
      <c r="M27" s="406">
        <v>14350</v>
      </c>
      <c r="N27" s="401">
        <f t="shared" si="1"/>
        <v>14350</v>
      </c>
      <c r="O27" s="413">
        <v>15288</v>
      </c>
    </row>
    <row r="28" spans="1:15" ht="42.75">
      <c r="A28" s="409">
        <v>20</v>
      </c>
      <c r="B28" s="404" t="s">
        <v>263</v>
      </c>
      <c r="C28" s="405" t="s">
        <v>581</v>
      </c>
      <c r="D28" s="401">
        <v>24867</v>
      </c>
      <c r="E28" s="478"/>
      <c r="F28" s="402">
        <v>0</v>
      </c>
      <c r="G28" s="401">
        <v>0</v>
      </c>
      <c r="H28" s="401">
        <v>24867</v>
      </c>
      <c r="I28" s="401">
        <v>0</v>
      </c>
      <c r="J28" s="401">
        <v>0</v>
      </c>
      <c r="K28" s="403">
        <f t="shared" si="0"/>
        <v>24867</v>
      </c>
      <c r="L28" s="401">
        <v>0</v>
      </c>
      <c r="M28" s="406">
        <v>24867</v>
      </c>
      <c r="N28" s="401">
        <f t="shared" si="1"/>
        <v>24867</v>
      </c>
      <c r="O28" s="413">
        <v>0</v>
      </c>
    </row>
    <row r="29" spans="1:15" ht="43.5" thickBot="1">
      <c r="A29" s="409">
        <v>21</v>
      </c>
      <c r="B29" s="404" t="s">
        <v>264</v>
      </c>
      <c r="C29" s="405" t="s">
        <v>265</v>
      </c>
      <c r="D29" s="401">
        <v>24956</v>
      </c>
      <c r="E29" s="478"/>
      <c r="F29" s="402">
        <v>0</v>
      </c>
      <c r="G29" s="401">
        <v>0</v>
      </c>
      <c r="H29" s="401">
        <v>14972</v>
      </c>
      <c r="I29" s="401">
        <v>9981</v>
      </c>
      <c r="J29" s="401">
        <v>0</v>
      </c>
      <c r="K29" s="403">
        <f t="shared" si="0"/>
        <v>24953</v>
      </c>
      <c r="L29" s="401">
        <v>0</v>
      </c>
      <c r="M29" s="406">
        <v>14972</v>
      </c>
      <c r="N29" s="401">
        <f t="shared" si="1"/>
        <v>14972</v>
      </c>
      <c r="O29" s="413">
        <v>9981</v>
      </c>
    </row>
    <row r="30" spans="1:15" s="407" customFormat="1" ht="39.75" customHeight="1" thickBot="1">
      <c r="A30" s="1111" t="s">
        <v>831</v>
      </c>
      <c r="B30" s="1112"/>
      <c r="C30" s="1112"/>
      <c r="D30" s="414">
        <f>SUM(D8:D29)</f>
        <v>7044120.671</v>
      </c>
      <c r="E30" s="480"/>
      <c r="F30" s="415">
        <f>SUM(F8:F29)</f>
        <v>1387426.713</v>
      </c>
      <c r="G30" s="414">
        <f>SUM(G7:G29)</f>
        <v>1659121.1</v>
      </c>
      <c r="H30" s="414">
        <f aca="true" t="shared" si="2" ref="H30:O30">SUM(H8:H29)</f>
        <v>1397303.31925</v>
      </c>
      <c r="I30" s="414">
        <f t="shared" si="2"/>
        <v>2492936.31365</v>
      </c>
      <c r="J30" s="414">
        <f t="shared" si="2"/>
        <v>37010</v>
      </c>
      <c r="K30" s="416">
        <f t="shared" si="2"/>
        <v>5586370.958000001</v>
      </c>
      <c r="L30" s="414">
        <f t="shared" si="2"/>
        <v>558874.157</v>
      </c>
      <c r="M30" s="414">
        <f t="shared" si="2"/>
        <v>1397303.31925</v>
      </c>
      <c r="N30" s="416">
        <f t="shared" si="2"/>
        <v>1956177.47625</v>
      </c>
      <c r="O30" s="417">
        <f t="shared" si="2"/>
        <v>2607527.78875</v>
      </c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18">
    <mergeCell ref="N4:O4"/>
    <mergeCell ref="A5:A7"/>
    <mergeCell ref="B5:B7"/>
    <mergeCell ref="C5:C7"/>
    <mergeCell ref="D5:D7"/>
    <mergeCell ref="F5:K5"/>
    <mergeCell ref="N1:O1"/>
    <mergeCell ref="A2:O2"/>
    <mergeCell ref="A3:O3"/>
    <mergeCell ref="A1:C1"/>
    <mergeCell ref="A30:C30"/>
    <mergeCell ref="L5:N5"/>
    <mergeCell ref="O5:O7"/>
    <mergeCell ref="F6:F7"/>
    <mergeCell ref="G6:J6"/>
    <mergeCell ref="L6:L7"/>
    <mergeCell ref="M6:M7"/>
    <mergeCell ref="N6:N7"/>
  </mergeCells>
  <printOptions horizontalCentered="1"/>
  <pageMargins left="0.3937007874015748" right="0.3937007874015748" top="0.7874015748031497" bottom="0.7874015748031497" header="0.5118110236220472" footer="0.5118110236220472"/>
  <pageSetup fitToHeight="2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M36"/>
  <sheetViews>
    <sheetView view="pageBreakPreview" zoomScaleSheetLayoutView="100" workbookViewId="0" topLeftCell="A1">
      <selection activeCell="B3" sqref="B3:G3"/>
    </sheetView>
  </sheetViews>
  <sheetFormatPr defaultColWidth="9.00390625" defaultRowHeight="12.75"/>
  <cols>
    <col min="1" max="1" width="3.25390625" style="123" bestFit="1" customWidth="1"/>
    <col min="2" max="2" width="51.125" style="119" customWidth="1"/>
    <col min="3" max="3" width="15.75390625" style="118" customWidth="1"/>
    <col min="4" max="4" width="1.625" style="118" customWidth="1"/>
    <col min="5" max="5" width="15.75390625" style="118" customWidth="1"/>
    <col min="6" max="6" width="2.375" style="118" bestFit="1" customWidth="1"/>
    <col min="7" max="7" width="13.00390625" style="118" customWidth="1"/>
    <col min="8" max="8" width="16.875" style="119" customWidth="1"/>
    <col min="9" max="16384" width="9.125" style="119" customWidth="1"/>
  </cols>
  <sheetData>
    <row r="1" spans="1:7" s="125" customFormat="1" ht="31.5" customHeight="1">
      <c r="A1" s="124"/>
      <c r="B1" s="951" t="s">
        <v>231</v>
      </c>
      <c r="C1" s="951"/>
      <c r="D1" s="214"/>
      <c r="E1" s="953"/>
      <c r="F1" s="953"/>
      <c r="G1" s="953"/>
    </row>
    <row r="2" spans="1:13" s="125" customFormat="1" ht="27.75" customHeight="1">
      <c r="A2" s="124"/>
      <c r="B2" s="952" t="s">
        <v>520</v>
      </c>
      <c r="C2" s="952"/>
      <c r="D2" s="952"/>
      <c r="E2" s="952"/>
      <c r="F2" s="952"/>
      <c r="G2" s="952"/>
      <c r="H2" s="954"/>
      <c r="I2" s="954"/>
      <c r="J2" s="954"/>
      <c r="K2" s="954"/>
      <c r="L2" s="954"/>
      <c r="M2" s="954"/>
    </row>
    <row r="3" spans="1:13" s="125" customFormat="1" ht="27.75" customHeight="1">
      <c r="A3" s="124"/>
      <c r="B3" s="952" t="s">
        <v>512</v>
      </c>
      <c r="C3" s="952"/>
      <c r="D3" s="952"/>
      <c r="E3" s="952"/>
      <c r="F3" s="952"/>
      <c r="G3" s="952"/>
      <c r="H3" s="954"/>
      <c r="I3" s="954"/>
      <c r="J3" s="954"/>
      <c r="K3" s="954"/>
      <c r="L3" s="954"/>
      <c r="M3" s="954"/>
    </row>
    <row r="4" spans="1:7" s="43" customFormat="1" ht="15">
      <c r="A4" s="80"/>
      <c r="C4" s="1"/>
      <c r="D4" s="1"/>
      <c r="E4" s="1"/>
      <c r="F4" s="1"/>
      <c r="G4" s="12" t="s">
        <v>851</v>
      </c>
    </row>
    <row r="5" spans="2:7" s="80" customFormat="1" ht="15.75" thickBot="1">
      <c r="B5" s="80" t="s">
        <v>318</v>
      </c>
      <c r="C5" s="959" t="s">
        <v>319</v>
      </c>
      <c r="D5" s="959"/>
      <c r="E5" s="959" t="s">
        <v>320</v>
      </c>
      <c r="F5" s="959"/>
      <c r="G5" s="18" t="s">
        <v>321</v>
      </c>
    </row>
    <row r="6" spans="1:7" s="3" customFormat="1" ht="17.25">
      <c r="A6" s="80"/>
      <c r="B6" s="955" t="s">
        <v>852</v>
      </c>
      <c r="C6" s="957" t="s">
        <v>317</v>
      </c>
      <c r="D6" s="957"/>
      <c r="E6" s="957" t="s">
        <v>492</v>
      </c>
      <c r="F6" s="957"/>
      <c r="G6" s="583" t="s">
        <v>969</v>
      </c>
    </row>
    <row r="7" spans="1:7" s="3" customFormat="1" ht="17.25">
      <c r="A7" s="80"/>
      <c r="B7" s="956"/>
      <c r="C7" s="958"/>
      <c r="D7" s="958"/>
      <c r="E7" s="958"/>
      <c r="F7" s="958"/>
      <c r="G7" s="584" t="s">
        <v>513</v>
      </c>
    </row>
    <row r="8" spans="1:7" s="125" customFormat="1" ht="27.75" customHeight="1">
      <c r="A8" s="124">
        <v>1</v>
      </c>
      <c r="B8" s="585" t="s">
        <v>770</v>
      </c>
      <c r="C8" s="586">
        <v>30000</v>
      </c>
      <c r="D8" s="586"/>
      <c r="E8" s="586">
        <v>37658</v>
      </c>
      <c r="F8" s="586"/>
      <c r="G8" s="587">
        <f aca="true" t="shared" si="0" ref="G8:G15">(E8/C8)</f>
        <v>1.2552666666666668</v>
      </c>
    </row>
    <row r="9" spans="1:7" s="125" customFormat="1" ht="27.75" customHeight="1">
      <c r="A9" s="124">
        <v>2</v>
      </c>
      <c r="B9" s="585" t="s">
        <v>991</v>
      </c>
      <c r="C9" s="586">
        <v>470</v>
      </c>
      <c r="D9" s="586"/>
      <c r="E9" s="586">
        <v>494</v>
      </c>
      <c r="F9" s="586"/>
      <c r="G9" s="587">
        <f t="shared" si="0"/>
        <v>1.0510638297872341</v>
      </c>
    </row>
    <row r="10" spans="1:7" s="125" customFormat="1" ht="33">
      <c r="A10" s="124">
        <v>3</v>
      </c>
      <c r="B10" s="588" t="s">
        <v>521</v>
      </c>
      <c r="C10" s="586">
        <f>38964+2720+100232+9384</f>
        <v>151300</v>
      </c>
      <c r="D10" s="586"/>
      <c r="E10" s="586">
        <f>255816+2040</f>
        <v>257856</v>
      </c>
      <c r="F10" s="586"/>
      <c r="G10" s="587">
        <f t="shared" si="0"/>
        <v>1.7042696629213483</v>
      </c>
    </row>
    <row r="11" spans="1:7" s="125" customFormat="1" ht="27.75" customHeight="1">
      <c r="A11" s="124">
        <v>4</v>
      </c>
      <c r="B11" s="585" t="s">
        <v>992</v>
      </c>
      <c r="C11" s="586">
        <v>170293</v>
      </c>
      <c r="D11" s="586"/>
      <c r="E11" s="586">
        <v>132555</v>
      </c>
      <c r="F11" s="586"/>
      <c r="G11" s="587">
        <f t="shared" si="0"/>
        <v>0.7783937096651066</v>
      </c>
    </row>
    <row r="12" spans="1:7" s="125" customFormat="1" ht="27.75" customHeight="1">
      <c r="A12" s="124">
        <v>5</v>
      </c>
      <c r="B12" s="585" t="s">
        <v>993</v>
      </c>
      <c r="C12" s="586">
        <v>14196</v>
      </c>
      <c r="D12" s="586"/>
      <c r="E12" s="586">
        <v>18800</v>
      </c>
      <c r="F12" s="586"/>
      <c r="G12" s="587">
        <f t="shared" si="0"/>
        <v>1.3243167089320935</v>
      </c>
    </row>
    <row r="13" spans="1:7" s="125" customFormat="1" ht="27.75" customHeight="1">
      <c r="A13" s="124">
        <v>6</v>
      </c>
      <c r="B13" s="585" t="s">
        <v>637</v>
      </c>
      <c r="C13" s="586">
        <v>20341</v>
      </c>
      <c r="D13" s="586"/>
      <c r="E13" s="586">
        <v>12077</v>
      </c>
      <c r="F13" s="586"/>
      <c r="G13" s="587">
        <f t="shared" si="0"/>
        <v>0.5937269554102551</v>
      </c>
    </row>
    <row r="14" spans="1:7" s="125" customFormat="1" ht="33">
      <c r="A14" s="124">
        <v>7</v>
      </c>
      <c r="B14" s="588" t="s">
        <v>522</v>
      </c>
      <c r="C14" s="586">
        <f>150950-2720</f>
        <v>148230</v>
      </c>
      <c r="D14" s="586"/>
      <c r="E14" s="586">
        <v>158112</v>
      </c>
      <c r="F14" s="586"/>
      <c r="G14" s="587">
        <f t="shared" si="0"/>
        <v>1.0666666666666667</v>
      </c>
    </row>
    <row r="15" spans="1:7" s="125" customFormat="1" ht="27.75" customHeight="1">
      <c r="A15" s="124">
        <v>8</v>
      </c>
      <c r="B15" s="585" t="s">
        <v>761</v>
      </c>
      <c r="C15" s="586">
        <v>55028</v>
      </c>
      <c r="D15" s="586"/>
      <c r="E15" s="586">
        <v>94992</v>
      </c>
      <c r="F15" s="586"/>
      <c r="G15" s="587">
        <f t="shared" si="0"/>
        <v>1.7262484553318311</v>
      </c>
    </row>
    <row r="16" spans="1:7" s="125" customFormat="1" ht="27.75" customHeight="1">
      <c r="A16" s="124">
        <v>9</v>
      </c>
      <c r="B16" s="585" t="s">
        <v>30</v>
      </c>
      <c r="C16" s="586">
        <v>403700</v>
      </c>
      <c r="D16" s="586"/>
      <c r="E16" s="586">
        <v>292500</v>
      </c>
      <c r="F16" s="586"/>
      <c r="G16" s="587">
        <f>E16/C16</f>
        <v>0.7245479316324003</v>
      </c>
    </row>
    <row r="17" spans="1:7" s="125" customFormat="1" ht="27.75" customHeight="1">
      <c r="A17" s="124">
        <v>10</v>
      </c>
      <c r="B17" s="585" t="s">
        <v>523</v>
      </c>
      <c r="C17" s="586">
        <v>0</v>
      </c>
      <c r="D17" s="586"/>
      <c r="E17" s="586">
        <v>156376</v>
      </c>
      <c r="F17" s="586"/>
      <c r="G17" s="587"/>
    </row>
    <row r="18" spans="1:7" s="125" customFormat="1" ht="27.75" customHeight="1">
      <c r="A18" s="124">
        <v>11</v>
      </c>
      <c r="B18" s="585" t="s">
        <v>524</v>
      </c>
      <c r="C18" s="586">
        <v>0</v>
      </c>
      <c r="D18" s="586"/>
      <c r="E18" s="586">
        <v>23167</v>
      </c>
      <c r="F18" s="586"/>
      <c r="G18" s="587"/>
    </row>
    <row r="19" spans="1:7" s="125" customFormat="1" ht="49.5">
      <c r="A19" s="124">
        <v>12</v>
      </c>
      <c r="B19" s="588" t="s">
        <v>525</v>
      </c>
      <c r="C19" s="586">
        <v>0</v>
      </c>
      <c r="D19" s="586"/>
      <c r="E19" s="586">
        <v>619264</v>
      </c>
      <c r="F19" s="586"/>
      <c r="G19" s="587"/>
    </row>
    <row r="20" spans="1:7" s="125" customFormat="1" ht="27.75" customHeight="1">
      <c r="A20" s="124">
        <v>13</v>
      </c>
      <c r="B20" s="585" t="s">
        <v>526</v>
      </c>
      <c r="C20" s="586">
        <v>0</v>
      </c>
      <c r="D20" s="586"/>
      <c r="E20" s="586">
        <v>105984</v>
      </c>
      <c r="F20" s="586"/>
      <c r="G20" s="587"/>
    </row>
    <row r="21" spans="1:7" s="359" customFormat="1" ht="27.75" customHeight="1">
      <c r="A21" s="124">
        <v>14</v>
      </c>
      <c r="B21" s="589" t="s">
        <v>527</v>
      </c>
      <c r="C21" s="590">
        <v>0</v>
      </c>
      <c r="D21" s="590"/>
      <c r="E21" s="590">
        <f>109500</f>
        <v>109500</v>
      </c>
      <c r="F21" s="590"/>
      <c r="G21" s="591"/>
    </row>
    <row r="22" spans="1:7" s="359" customFormat="1" ht="27.75" customHeight="1">
      <c r="A22" s="124">
        <v>15</v>
      </c>
      <c r="B22" s="589" t="s">
        <v>528</v>
      </c>
      <c r="C22" s="590">
        <v>0</v>
      </c>
      <c r="D22" s="590"/>
      <c r="E22" s="590">
        <v>131000</v>
      </c>
      <c r="F22" s="590"/>
      <c r="G22" s="591"/>
    </row>
    <row r="23" spans="1:7" s="359" customFormat="1" ht="27.75" customHeight="1">
      <c r="A23" s="124">
        <v>16</v>
      </c>
      <c r="B23" s="589" t="s">
        <v>529</v>
      </c>
      <c r="C23" s="590">
        <v>0</v>
      </c>
      <c r="D23" s="590"/>
      <c r="E23" s="590">
        <v>12100</v>
      </c>
      <c r="F23" s="590"/>
      <c r="G23" s="591"/>
    </row>
    <row r="24" spans="1:7" s="125" customFormat="1" ht="27.75" customHeight="1">
      <c r="A24" s="124">
        <v>17</v>
      </c>
      <c r="B24" s="585" t="s">
        <v>760</v>
      </c>
      <c r="C24" s="586">
        <v>45444</v>
      </c>
      <c r="D24" s="586"/>
      <c r="E24" s="586">
        <v>0</v>
      </c>
      <c r="F24" s="586"/>
      <c r="G24" s="587"/>
    </row>
    <row r="25" spans="1:7" s="125" customFormat="1" ht="33">
      <c r="A25" s="124">
        <v>18</v>
      </c>
      <c r="B25" s="588" t="s">
        <v>530</v>
      </c>
      <c r="C25" s="586">
        <f>429534-38964</f>
        <v>390570</v>
      </c>
      <c r="D25" s="586"/>
      <c r="E25" s="586">
        <v>0</v>
      </c>
      <c r="F25" s="586"/>
      <c r="G25" s="587"/>
    </row>
    <row r="26" spans="1:7" s="125" customFormat="1" ht="27.75" customHeight="1">
      <c r="A26" s="124">
        <v>19</v>
      </c>
      <c r="B26" s="585" t="s">
        <v>990</v>
      </c>
      <c r="C26" s="586">
        <v>236732</v>
      </c>
      <c r="D26" s="586"/>
      <c r="E26" s="586">
        <v>0</v>
      </c>
      <c r="F26" s="586"/>
      <c r="G26" s="587"/>
    </row>
    <row r="27" spans="1:7" s="125" customFormat="1" ht="27.75" customHeight="1">
      <c r="A27" s="124">
        <v>20</v>
      </c>
      <c r="B27" s="585" t="s">
        <v>633</v>
      </c>
      <c r="C27" s="586">
        <f>1701522-100232</f>
        <v>1601290</v>
      </c>
      <c r="D27" s="586"/>
      <c r="E27" s="586">
        <v>0</v>
      </c>
      <c r="F27" s="586"/>
      <c r="G27" s="587"/>
    </row>
    <row r="28" spans="1:7" s="125" customFormat="1" ht="27.75" customHeight="1">
      <c r="A28" s="124">
        <v>21</v>
      </c>
      <c r="B28" s="585" t="s">
        <v>971</v>
      </c>
      <c r="C28" s="586">
        <v>49683</v>
      </c>
      <c r="D28" s="586"/>
      <c r="E28" s="586">
        <v>0</v>
      </c>
      <c r="F28" s="586"/>
      <c r="G28" s="587"/>
    </row>
    <row r="29" spans="1:7" s="125" customFormat="1" ht="27.75" customHeight="1">
      <c r="A29" s="124">
        <v>22</v>
      </c>
      <c r="B29" s="585" t="s">
        <v>970</v>
      </c>
      <c r="C29" s="586">
        <v>80683</v>
      </c>
      <c r="D29" s="586"/>
      <c r="E29" s="586">
        <v>0</v>
      </c>
      <c r="F29" s="586"/>
      <c r="G29" s="587"/>
    </row>
    <row r="30" spans="1:7" s="125" customFormat="1" ht="33">
      <c r="A30" s="124">
        <v>23</v>
      </c>
      <c r="B30" s="588" t="s">
        <v>531</v>
      </c>
      <c r="C30" s="586">
        <f>161664-9384</f>
        <v>152280</v>
      </c>
      <c r="D30" s="586"/>
      <c r="E30" s="586">
        <v>0</v>
      </c>
      <c r="F30" s="586"/>
      <c r="G30" s="587"/>
    </row>
    <row r="31" spans="1:7" s="125" customFormat="1" ht="27.75" customHeight="1">
      <c r="A31" s="124">
        <v>24</v>
      </c>
      <c r="B31" s="585" t="s">
        <v>994</v>
      </c>
      <c r="C31" s="586">
        <v>233915</v>
      </c>
      <c r="D31" s="586"/>
      <c r="E31" s="586">
        <v>0</v>
      </c>
      <c r="F31" s="586"/>
      <c r="G31" s="587"/>
    </row>
    <row r="32" spans="1:7" s="125" customFormat="1" ht="27.75" customHeight="1">
      <c r="A32" s="124">
        <v>25</v>
      </c>
      <c r="B32" s="585" t="s">
        <v>583</v>
      </c>
      <c r="C32" s="586"/>
      <c r="D32" s="586"/>
      <c r="E32" s="586"/>
      <c r="F32" s="586"/>
      <c r="G32" s="587"/>
    </row>
    <row r="33" spans="1:7" s="125" customFormat="1" ht="16.5">
      <c r="A33" s="124">
        <v>26</v>
      </c>
      <c r="B33" s="585" t="s">
        <v>995</v>
      </c>
      <c r="C33" s="586">
        <v>58027</v>
      </c>
      <c r="D33" s="586"/>
      <c r="E33" s="586">
        <v>0</v>
      </c>
      <c r="F33" s="586"/>
      <c r="G33" s="587"/>
    </row>
    <row r="34" spans="1:7" s="125" customFormat="1" ht="16.5">
      <c r="A34" s="124">
        <v>27</v>
      </c>
      <c r="B34" s="585" t="s">
        <v>996</v>
      </c>
      <c r="C34" s="586">
        <v>213</v>
      </c>
      <c r="D34" s="586"/>
      <c r="E34" s="586">
        <v>0</v>
      </c>
      <c r="F34" s="592"/>
      <c r="G34" s="587"/>
    </row>
    <row r="35" spans="1:7" s="125" customFormat="1" ht="17.25" thickBot="1">
      <c r="A35" s="124">
        <v>28</v>
      </c>
      <c r="B35" s="585" t="s">
        <v>997</v>
      </c>
      <c r="C35" s="586">
        <v>0</v>
      </c>
      <c r="D35" s="586"/>
      <c r="E35" s="586">
        <v>0</v>
      </c>
      <c r="F35" s="592"/>
      <c r="G35" s="587"/>
    </row>
    <row r="36" spans="1:7" s="122" customFormat="1" ht="27.75" customHeight="1" thickBot="1">
      <c r="A36" s="124">
        <v>29</v>
      </c>
      <c r="B36" s="120" t="s">
        <v>953</v>
      </c>
      <c r="C36" s="121">
        <f>SUM(C8:C35)</f>
        <v>3842395</v>
      </c>
      <c r="D36" s="121">
        <f>SUM(D8:D35)</f>
        <v>0</v>
      </c>
      <c r="E36" s="121">
        <f>SUM(E8:E35)</f>
        <v>2162435</v>
      </c>
      <c r="F36" s="121"/>
      <c r="G36" s="288">
        <f>(E36/C36)</f>
        <v>0.5627831079313813</v>
      </c>
    </row>
  </sheetData>
  <mergeCells count="11">
    <mergeCell ref="H2:M2"/>
    <mergeCell ref="H3:M3"/>
    <mergeCell ref="B6:B7"/>
    <mergeCell ref="C6:D7"/>
    <mergeCell ref="E6:F7"/>
    <mergeCell ref="C5:D5"/>
    <mergeCell ref="E5:F5"/>
    <mergeCell ref="B1:C1"/>
    <mergeCell ref="B2:G2"/>
    <mergeCell ref="B3:G3"/>
    <mergeCell ref="E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Q93"/>
  <sheetViews>
    <sheetView view="pageBreakPreview" zoomScale="90" zoomScaleSheetLayoutView="90" workbookViewId="0" topLeftCell="A1">
      <selection activeCell="E4" sqref="E4"/>
    </sheetView>
  </sheetViews>
  <sheetFormatPr defaultColWidth="9.00390625" defaultRowHeight="12.75"/>
  <cols>
    <col min="1" max="1" width="3.125" style="487" bestFit="1" customWidth="1"/>
    <col min="2" max="2" width="5.625" style="150" customWidth="1"/>
    <col min="3" max="3" width="4.625" style="65" customWidth="1"/>
    <col min="4" max="5" width="5.75390625" style="65" customWidth="1"/>
    <col min="6" max="6" width="55.875" style="55" bestFit="1" customWidth="1"/>
    <col min="7" max="7" width="14.75390625" style="55" customWidth="1"/>
    <col min="8" max="8" width="15.875" style="55" customWidth="1"/>
    <col min="9" max="9" width="14.00390625" style="55" customWidth="1"/>
    <col min="10" max="10" width="14.875" style="55" customWidth="1"/>
    <col min="11" max="11" width="15.375" style="58" customWidth="1"/>
    <col min="12" max="14" width="9.125" style="58" customWidth="1"/>
    <col min="15" max="15" width="11.25390625" style="58" bestFit="1" customWidth="1"/>
    <col min="16" max="16" width="9.125" style="58" customWidth="1"/>
    <col min="17" max="16384" width="9.125" style="55" customWidth="1"/>
  </cols>
  <sheetData>
    <row r="1" spans="2:11" ht="18">
      <c r="B1" s="960" t="s">
        <v>232</v>
      </c>
      <c r="C1" s="960"/>
      <c r="D1" s="960"/>
      <c r="E1" s="960"/>
      <c r="F1" s="960"/>
      <c r="H1" s="54"/>
      <c r="I1" s="149"/>
      <c r="J1" s="149"/>
      <c r="K1" s="149"/>
    </row>
    <row r="2" spans="2:11" ht="18">
      <c r="B2" s="963" t="s">
        <v>890</v>
      </c>
      <c r="C2" s="963"/>
      <c r="D2" s="963"/>
      <c r="E2" s="963"/>
      <c r="F2" s="963"/>
      <c r="G2" s="963"/>
      <c r="H2" s="963"/>
      <c r="I2" s="963"/>
      <c r="J2" s="963"/>
      <c r="K2" s="963"/>
    </row>
    <row r="3" spans="2:16" ht="18">
      <c r="B3" s="963" t="s">
        <v>493</v>
      </c>
      <c r="C3" s="963"/>
      <c r="D3" s="963"/>
      <c r="E3" s="963"/>
      <c r="F3" s="963"/>
      <c r="G3" s="963"/>
      <c r="H3" s="963"/>
      <c r="I3" s="963"/>
      <c r="J3" s="963"/>
      <c r="K3" s="963"/>
      <c r="L3" s="962"/>
      <c r="M3" s="962"/>
      <c r="N3" s="962"/>
      <c r="O3" s="962"/>
      <c r="P3" s="962"/>
    </row>
    <row r="4" spans="2:11" ht="18">
      <c r="B4" s="146"/>
      <c r="C4" s="57"/>
      <c r="E4" s="57"/>
      <c r="F4" s="57"/>
      <c r="G4" s="57"/>
      <c r="H4" s="54"/>
      <c r="I4" s="961" t="s">
        <v>851</v>
      </c>
      <c r="J4" s="961"/>
      <c r="K4" s="961"/>
    </row>
    <row r="5" spans="1:16" s="105" customFormat="1" ht="15.75" thickBot="1">
      <c r="A5" s="487"/>
      <c r="B5" s="152" t="s">
        <v>318</v>
      </c>
      <c r="C5" s="105" t="s">
        <v>319</v>
      </c>
      <c r="D5" s="105" t="s">
        <v>320</v>
      </c>
      <c r="E5" s="105" t="s">
        <v>321</v>
      </c>
      <c r="F5" s="105" t="s">
        <v>322</v>
      </c>
      <c r="G5" s="105" t="s">
        <v>323</v>
      </c>
      <c r="H5" s="105" t="s">
        <v>324</v>
      </c>
      <c r="I5" s="139" t="s">
        <v>325</v>
      </c>
      <c r="J5" s="139" t="s">
        <v>326</v>
      </c>
      <c r="K5" s="139" t="s">
        <v>327</v>
      </c>
      <c r="L5" s="63"/>
      <c r="M5" s="63"/>
      <c r="N5" s="63"/>
      <c r="O5" s="63"/>
      <c r="P5" s="63"/>
    </row>
    <row r="6" spans="1:16" s="495" customFormat="1" ht="57.75" thickBot="1">
      <c r="A6" s="492"/>
      <c r="B6" s="147" t="s">
        <v>954</v>
      </c>
      <c r="C6" s="140" t="s">
        <v>896</v>
      </c>
      <c r="D6" s="141" t="s">
        <v>931</v>
      </c>
      <c r="E6" s="141" t="s">
        <v>932</v>
      </c>
      <c r="F6" s="493" t="s">
        <v>852</v>
      </c>
      <c r="G6" s="94" t="s">
        <v>489</v>
      </c>
      <c r="H6" s="94" t="s">
        <v>490</v>
      </c>
      <c r="I6" s="94" t="s">
        <v>491</v>
      </c>
      <c r="J6" s="94" t="s">
        <v>975</v>
      </c>
      <c r="K6" s="95" t="s">
        <v>302</v>
      </c>
      <c r="L6" s="494"/>
      <c r="M6" s="494"/>
      <c r="N6" s="494"/>
      <c r="O6" s="494"/>
      <c r="P6" s="494"/>
    </row>
    <row r="7" spans="1:17" s="53" customFormat="1" ht="25.5" customHeight="1">
      <c r="A7" s="487">
        <v>1</v>
      </c>
      <c r="B7" s="325" t="s">
        <v>485</v>
      </c>
      <c r="C7" s="326"/>
      <c r="D7" s="327"/>
      <c r="E7" s="326"/>
      <c r="F7" s="328" t="s">
        <v>311</v>
      </c>
      <c r="G7" s="328">
        <f>SUM(G8:G11)+G12</f>
        <v>9258444</v>
      </c>
      <c r="H7" s="328">
        <f>SUM(H8:H11)+H12</f>
        <v>8185139</v>
      </c>
      <c r="I7" s="328">
        <f>SUM(I8:I11)+I12</f>
        <v>9255122</v>
      </c>
      <c r="J7" s="328">
        <f>SUM(J8:J11)+J12</f>
        <v>4283068</v>
      </c>
      <c r="K7" s="593">
        <f>SUM(K8:K11)+K12</f>
        <v>34459</v>
      </c>
      <c r="L7" s="60"/>
      <c r="M7" s="60"/>
      <c r="N7" s="60"/>
      <c r="O7" s="60"/>
      <c r="P7" s="60"/>
      <c r="Q7" s="60"/>
    </row>
    <row r="8" spans="1:11" ht="18">
      <c r="A8" s="487">
        <v>2</v>
      </c>
      <c r="B8" s="329"/>
      <c r="C8" s="59"/>
      <c r="D8" s="59">
        <v>1</v>
      </c>
      <c r="E8" s="59"/>
      <c r="F8" s="58" t="s">
        <v>928</v>
      </c>
      <c r="G8" s="58">
        <v>8908623</v>
      </c>
      <c r="H8" s="58">
        <v>7535206</v>
      </c>
      <c r="I8" s="58">
        <v>9151529</v>
      </c>
      <c r="J8" s="58">
        <v>4269068</v>
      </c>
      <c r="K8" s="330">
        <v>34459</v>
      </c>
    </row>
    <row r="9" spans="1:11" ht="18">
      <c r="A9" s="487">
        <v>3</v>
      </c>
      <c r="B9" s="329"/>
      <c r="C9" s="59"/>
      <c r="D9" s="59">
        <v>2</v>
      </c>
      <c r="E9" s="59"/>
      <c r="F9" s="58" t="s">
        <v>927</v>
      </c>
      <c r="G9" s="58"/>
      <c r="H9" s="58"/>
      <c r="I9" s="58"/>
      <c r="J9" s="58"/>
      <c r="K9" s="330"/>
    </row>
    <row r="10" spans="1:11" ht="18">
      <c r="A10" s="487">
        <v>4</v>
      </c>
      <c r="B10" s="329"/>
      <c r="C10" s="59"/>
      <c r="D10" s="59"/>
      <c r="E10" s="59">
        <v>1</v>
      </c>
      <c r="F10" s="58" t="s">
        <v>591</v>
      </c>
      <c r="G10" s="58">
        <v>238766</v>
      </c>
      <c r="H10" s="58"/>
      <c r="I10" s="58">
        <v>29107</v>
      </c>
      <c r="J10" s="58"/>
      <c r="K10" s="330"/>
    </row>
    <row r="11" spans="1:11" ht="18">
      <c r="A11" s="487">
        <v>5</v>
      </c>
      <c r="B11" s="329"/>
      <c r="C11" s="59"/>
      <c r="D11" s="59"/>
      <c r="E11" s="59">
        <v>2</v>
      </c>
      <c r="F11" s="58" t="s">
        <v>728</v>
      </c>
      <c r="G11" s="58">
        <v>111055</v>
      </c>
      <c r="H11" s="58"/>
      <c r="I11" s="58">
        <v>74486</v>
      </c>
      <c r="J11" s="58">
        <v>14000</v>
      </c>
      <c r="K11" s="330"/>
    </row>
    <row r="12" spans="1:11" ht="18">
      <c r="A12" s="487">
        <v>6</v>
      </c>
      <c r="B12" s="329"/>
      <c r="C12" s="59"/>
      <c r="D12" s="59"/>
      <c r="E12" s="59"/>
      <c r="F12" s="58" t="s">
        <v>632</v>
      </c>
      <c r="G12" s="58"/>
      <c r="H12" s="58">
        <v>649933</v>
      </c>
      <c r="I12" s="58"/>
      <c r="J12" s="58"/>
      <c r="K12" s="330"/>
    </row>
    <row r="13" spans="1:17" s="53" customFormat="1" ht="25.5" customHeight="1">
      <c r="A13" s="487">
        <v>7</v>
      </c>
      <c r="B13" s="331" t="s">
        <v>901</v>
      </c>
      <c r="C13" s="103"/>
      <c r="D13" s="59"/>
      <c r="E13" s="103"/>
      <c r="F13" s="60" t="s">
        <v>935</v>
      </c>
      <c r="G13" s="60">
        <f>SUM(G14:G15)</f>
        <v>1595579</v>
      </c>
      <c r="H13" s="60">
        <f>SUM(H14:H15)</f>
        <v>1652196</v>
      </c>
      <c r="I13" s="60">
        <f>SUM(I14:I15)</f>
        <v>1579214</v>
      </c>
      <c r="J13" s="60">
        <f>SUM(J14:J15)</f>
        <v>1426264</v>
      </c>
      <c r="K13" s="332">
        <f>K15+K14</f>
        <v>131843</v>
      </c>
      <c r="L13" s="60"/>
      <c r="M13" s="60"/>
      <c r="N13" s="60"/>
      <c r="O13" s="60"/>
      <c r="P13" s="60"/>
      <c r="Q13" s="60"/>
    </row>
    <row r="14" spans="1:11" ht="18">
      <c r="A14" s="487">
        <v>8</v>
      </c>
      <c r="B14" s="331"/>
      <c r="C14" s="103"/>
      <c r="D14" s="59">
        <v>1</v>
      </c>
      <c r="E14" s="103"/>
      <c r="F14" s="58" t="s">
        <v>928</v>
      </c>
      <c r="G14" s="58">
        <v>1580494</v>
      </c>
      <c r="H14" s="58">
        <v>1651116</v>
      </c>
      <c r="I14" s="58">
        <v>1569209</v>
      </c>
      <c r="J14" s="58">
        <v>1426264</v>
      </c>
      <c r="K14" s="330">
        <v>131843</v>
      </c>
    </row>
    <row r="15" spans="1:11" ht="18">
      <c r="A15" s="487">
        <v>9</v>
      </c>
      <c r="B15" s="331"/>
      <c r="C15" s="103"/>
      <c r="D15" s="59">
        <v>2</v>
      </c>
      <c r="E15" s="103"/>
      <c r="F15" s="58" t="s">
        <v>927</v>
      </c>
      <c r="G15" s="58">
        <v>15085</v>
      </c>
      <c r="H15" s="58">
        <v>1080</v>
      </c>
      <c r="I15" s="58">
        <v>10005</v>
      </c>
      <c r="J15" s="58"/>
      <c r="K15" s="332"/>
    </row>
    <row r="16" spans="1:17" s="53" customFormat="1" ht="25.5" customHeight="1">
      <c r="A16" s="487">
        <v>10</v>
      </c>
      <c r="B16" s="331" t="s">
        <v>902</v>
      </c>
      <c r="C16" s="103"/>
      <c r="D16" s="59"/>
      <c r="E16" s="103"/>
      <c r="F16" s="60" t="s">
        <v>933</v>
      </c>
      <c r="G16" s="60">
        <f>SUM(G17:G21)</f>
        <v>5440933</v>
      </c>
      <c r="H16" s="60">
        <f>SUM(H17:H21)</f>
        <v>6022780</v>
      </c>
      <c r="I16" s="60">
        <f>SUM(I17:I21)</f>
        <v>7285514</v>
      </c>
      <c r="J16" s="60">
        <f>SUM(J17:J21)</f>
        <v>6281805</v>
      </c>
      <c r="K16" s="332">
        <f>SUM(K17:K21)</f>
        <v>114584</v>
      </c>
      <c r="L16" s="60"/>
      <c r="M16" s="60"/>
      <c r="N16" s="60"/>
      <c r="O16" s="60"/>
      <c r="P16" s="60"/>
      <c r="Q16" s="60"/>
    </row>
    <row r="17" spans="1:11" ht="18">
      <c r="A17" s="487">
        <v>11</v>
      </c>
      <c r="B17" s="331"/>
      <c r="C17" s="103"/>
      <c r="D17" s="59">
        <v>1</v>
      </c>
      <c r="E17" s="103"/>
      <c r="F17" s="58" t="s">
        <v>928</v>
      </c>
      <c r="G17" s="58">
        <v>3027055</v>
      </c>
      <c r="H17" s="67">
        <v>2554492</v>
      </c>
      <c r="I17" s="67">
        <v>2859460</v>
      </c>
      <c r="J17" s="58">
        <v>3686640</v>
      </c>
      <c r="K17" s="330">
        <v>114584</v>
      </c>
    </row>
    <row r="18" spans="1:11" ht="18">
      <c r="A18" s="487">
        <v>12</v>
      </c>
      <c r="B18" s="331"/>
      <c r="C18" s="103"/>
      <c r="D18" s="59"/>
      <c r="E18" s="103"/>
      <c r="F18" s="58" t="s">
        <v>432</v>
      </c>
      <c r="G18" s="58">
        <v>458344</v>
      </c>
      <c r="H18" s="67">
        <v>552513</v>
      </c>
      <c r="I18" s="67">
        <v>569013</v>
      </c>
      <c r="J18" s="58">
        <v>281589</v>
      </c>
      <c r="K18" s="330"/>
    </row>
    <row r="19" spans="1:11" ht="18">
      <c r="A19" s="487">
        <v>13</v>
      </c>
      <c r="B19" s="331"/>
      <c r="C19" s="103"/>
      <c r="D19" s="59"/>
      <c r="E19" s="103"/>
      <c r="F19" s="58" t="s">
        <v>927</v>
      </c>
      <c r="G19" s="58"/>
      <c r="H19" s="67"/>
      <c r="I19" s="67"/>
      <c r="J19" s="58"/>
      <c r="K19" s="330"/>
    </row>
    <row r="20" spans="1:11" ht="18">
      <c r="A20" s="487">
        <v>14</v>
      </c>
      <c r="B20" s="331"/>
      <c r="C20" s="103"/>
      <c r="E20" s="59">
        <v>1</v>
      </c>
      <c r="F20" s="58" t="s">
        <v>591</v>
      </c>
      <c r="G20" s="58">
        <v>225432</v>
      </c>
      <c r="H20" s="67">
        <v>294845</v>
      </c>
      <c r="I20" s="67">
        <v>118847</v>
      </c>
      <c r="J20" s="58"/>
      <c r="K20" s="330"/>
    </row>
    <row r="21" spans="1:16" s="74" customFormat="1" ht="18">
      <c r="A21" s="487">
        <v>15</v>
      </c>
      <c r="B21" s="333"/>
      <c r="C21" s="175"/>
      <c r="E21" s="142">
        <v>2</v>
      </c>
      <c r="F21" s="67" t="s">
        <v>728</v>
      </c>
      <c r="G21" s="67">
        <v>1730102</v>
      </c>
      <c r="H21" s="67">
        <v>2620930</v>
      </c>
      <c r="I21" s="67">
        <v>3738194</v>
      </c>
      <c r="J21" s="67">
        <v>2313576</v>
      </c>
      <c r="K21" s="334"/>
      <c r="L21" s="67"/>
      <c r="M21" s="67"/>
      <c r="N21" s="67"/>
      <c r="O21" s="67"/>
      <c r="P21" s="67"/>
    </row>
    <row r="22" spans="1:17" s="53" customFormat="1" ht="25.5" customHeight="1">
      <c r="A22" s="487">
        <v>16</v>
      </c>
      <c r="B22" s="331"/>
      <c r="C22" s="103"/>
      <c r="D22" s="59">
        <v>3</v>
      </c>
      <c r="E22" s="103"/>
      <c r="F22" s="60" t="s">
        <v>934</v>
      </c>
      <c r="G22" s="60"/>
      <c r="H22" s="60"/>
      <c r="I22" s="60"/>
      <c r="J22" s="60"/>
      <c r="K22" s="332"/>
      <c r="L22" s="60"/>
      <c r="M22" s="60"/>
      <c r="N22" s="60"/>
      <c r="O22" s="60"/>
      <c r="P22" s="60"/>
      <c r="Q22" s="60"/>
    </row>
    <row r="23" spans="1:11" ht="18">
      <c r="A23" s="487">
        <v>17</v>
      </c>
      <c r="B23" s="331"/>
      <c r="C23" s="103"/>
      <c r="D23" s="59"/>
      <c r="E23" s="103"/>
      <c r="F23" s="58" t="s">
        <v>730</v>
      </c>
      <c r="H23" s="67"/>
      <c r="I23" s="67"/>
      <c r="J23" s="58"/>
      <c r="K23" s="330"/>
    </row>
    <row r="24" spans="1:11" ht="18">
      <c r="A24" s="487">
        <v>18</v>
      </c>
      <c r="B24" s="331"/>
      <c r="C24" s="103"/>
      <c r="D24" s="59"/>
      <c r="E24" s="103"/>
      <c r="F24" s="58" t="s">
        <v>731</v>
      </c>
      <c r="G24" s="58"/>
      <c r="H24" s="67"/>
      <c r="I24" s="67"/>
      <c r="J24" s="58"/>
      <c r="K24" s="330"/>
    </row>
    <row r="25" spans="1:17" s="53" customFormat="1" ht="25.5" customHeight="1">
      <c r="A25" s="487">
        <v>19</v>
      </c>
      <c r="B25" s="331"/>
      <c r="C25" s="103"/>
      <c r="D25" s="59">
        <v>4</v>
      </c>
      <c r="E25" s="103"/>
      <c r="F25" s="60" t="s">
        <v>958</v>
      </c>
      <c r="G25" s="60">
        <f>SUM(G32,G26)</f>
        <v>0</v>
      </c>
      <c r="H25" s="60">
        <f>SUM(H32,H26)</f>
        <v>1653906</v>
      </c>
      <c r="I25" s="60">
        <f>SUM(I32,I26)</f>
        <v>257921</v>
      </c>
      <c r="J25" s="60">
        <f>SUM(J32,J26)</f>
        <v>1447041</v>
      </c>
      <c r="K25" s="332">
        <f>SUM(K32,K26)</f>
        <v>0</v>
      </c>
      <c r="L25" s="60"/>
      <c r="M25" s="60"/>
      <c r="N25" s="60"/>
      <c r="O25" s="60"/>
      <c r="P25" s="60"/>
      <c r="Q25" s="60"/>
    </row>
    <row r="26" spans="1:17" s="53" customFormat="1" ht="18.75" customHeight="1">
      <c r="A26" s="487">
        <v>20</v>
      </c>
      <c r="B26" s="331"/>
      <c r="C26" s="103"/>
      <c r="D26" s="59"/>
      <c r="E26" s="103"/>
      <c r="F26" s="60" t="s">
        <v>359</v>
      </c>
      <c r="G26" s="60">
        <f>SUM(G27:G31)</f>
        <v>0</v>
      </c>
      <c r="H26" s="60">
        <f>SUM(H27:H31)</f>
        <v>274499</v>
      </c>
      <c r="I26" s="60">
        <f>SUM(I27:I31)</f>
        <v>6526</v>
      </c>
      <c r="J26" s="60">
        <f>SUM(J27:J31)</f>
        <v>75376</v>
      </c>
      <c r="K26" s="332">
        <f>SUM(K27:K31)</f>
        <v>0</v>
      </c>
      <c r="L26" s="60"/>
      <c r="M26" s="60"/>
      <c r="N26" s="60"/>
      <c r="O26" s="60"/>
      <c r="P26" s="60"/>
      <c r="Q26" s="60"/>
    </row>
    <row r="27" spans="1:11" ht="18">
      <c r="A27" s="487">
        <v>21</v>
      </c>
      <c r="B27" s="329"/>
      <c r="C27" s="59"/>
      <c r="D27" s="59"/>
      <c r="E27" s="59"/>
      <c r="F27" s="70" t="s">
        <v>732</v>
      </c>
      <c r="G27" s="58"/>
      <c r="H27" s="58">
        <v>20000</v>
      </c>
      <c r="I27" s="58">
        <v>0</v>
      </c>
      <c r="J27" s="58"/>
      <c r="K27" s="330"/>
    </row>
    <row r="28" spans="1:11" ht="18">
      <c r="A28" s="487">
        <v>23</v>
      </c>
      <c r="B28" s="329"/>
      <c r="C28" s="59"/>
      <c r="D28" s="59"/>
      <c r="E28" s="59"/>
      <c r="F28" s="70" t="s">
        <v>733</v>
      </c>
      <c r="G28" s="58"/>
      <c r="H28" s="58">
        <v>156456</v>
      </c>
      <c r="I28" s="58">
        <v>0</v>
      </c>
      <c r="J28" s="58">
        <v>51376</v>
      </c>
      <c r="K28" s="330"/>
    </row>
    <row r="29" spans="1:11" ht="18">
      <c r="A29" s="487">
        <v>24</v>
      </c>
      <c r="B29" s="329"/>
      <c r="C29" s="59"/>
      <c r="D29" s="59"/>
      <c r="E29" s="59"/>
      <c r="F29" s="70" t="s">
        <v>734</v>
      </c>
      <c r="G29" s="58"/>
      <c r="H29" s="67">
        <v>74043</v>
      </c>
      <c r="I29" s="58">
        <v>402</v>
      </c>
      <c r="J29" s="58"/>
      <c r="K29" s="330"/>
    </row>
    <row r="30" spans="1:11" ht="18">
      <c r="A30" s="487">
        <v>26</v>
      </c>
      <c r="B30" s="329"/>
      <c r="C30" s="59"/>
      <c r="D30" s="59"/>
      <c r="E30" s="59"/>
      <c r="F30" s="70" t="s">
        <v>735</v>
      </c>
      <c r="G30" s="58"/>
      <c r="H30" s="67">
        <v>24000</v>
      </c>
      <c r="I30" s="58">
        <v>6124</v>
      </c>
      <c r="J30" s="58">
        <v>24000</v>
      </c>
      <c r="K30" s="330"/>
    </row>
    <row r="31" spans="1:11" ht="18">
      <c r="A31" s="487">
        <v>28</v>
      </c>
      <c r="B31" s="329"/>
      <c r="C31" s="59"/>
      <c r="D31" s="59"/>
      <c r="E31" s="59"/>
      <c r="F31" s="70" t="s">
        <v>736</v>
      </c>
      <c r="G31" s="58"/>
      <c r="H31" s="67"/>
      <c r="I31" s="58"/>
      <c r="J31" s="58"/>
      <c r="K31" s="330"/>
    </row>
    <row r="32" spans="1:11" ht="18">
      <c r="A32" s="487">
        <v>29</v>
      </c>
      <c r="B32" s="329"/>
      <c r="C32" s="59"/>
      <c r="D32" s="59"/>
      <c r="E32" s="59"/>
      <c r="F32" s="60" t="s">
        <v>360</v>
      </c>
      <c r="G32" s="60">
        <f>SUM(G33:G36)</f>
        <v>0</v>
      </c>
      <c r="H32" s="60">
        <f>SUM(H33:H36)</f>
        <v>1379407</v>
      </c>
      <c r="I32" s="60">
        <f>SUM(I33:I36)</f>
        <v>251395</v>
      </c>
      <c r="J32" s="60">
        <f>SUM(J33:J36)</f>
        <v>1371665</v>
      </c>
      <c r="K32" s="332">
        <f>SUM(K33:K36)</f>
        <v>0</v>
      </c>
    </row>
    <row r="33" spans="1:11" ht="18">
      <c r="A33" s="487">
        <v>30</v>
      </c>
      <c r="B33" s="329"/>
      <c r="C33" s="59"/>
      <c r="D33" s="59"/>
      <c r="E33" s="59"/>
      <c r="F33" s="70" t="s">
        <v>737</v>
      </c>
      <c r="G33" s="58"/>
      <c r="H33" s="58">
        <v>1379407</v>
      </c>
      <c r="I33" s="58">
        <v>251395</v>
      </c>
      <c r="J33" s="58">
        <v>783009</v>
      </c>
      <c r="K33" s="330"/>
    </row>
    <row r="34" spans="1:11" ht="18">
      <c r="A34" s="487">
        <v>32</v>
      </c>
      <c r="B34" s="329"/>
      <c r="C34" s="59"/>
      <c r="D34" s="59"/>
      <c r="E34" s="59"/>
      <c r="F34" s="70" t="s">
        <v>738</v>
      </c>
      <c r="G34" s="58"/>
      <c r="H34" s="58"/>
      <c r="I34" s="58"/>
      <c r="J34" s="58">
        <v>257847</v>
      </c>
      <c r="K34" s="330"/>
    </row>
    <row r="35" spans="1:11" ht="18">
      <c r="A35" s="487">
        <v>33</v>
      </c>
      <c r="B35" s="329"/>
      <c r="C35" s="59"/>
      <c r="D35" s="59"/>
      <c r="E35" s="59"/>
      <c r="F35" s="70" t="s">
        <v>739</v>
      </c>
      <c r="G35" s="58"/>
      <c r="H35" s="58"/>
      <c r="I35" s="58"/>
      <c r="J35" s="58">
        <v>330809</v>
      </c>
      <c r="K35" s="330"/>
    </row>
    <row r="36" spans="1:11" ht="18">
      <c r="A36" s="487">
        <v>34</v>
      </c>
      <c r="B36" s="329"/>
      <c r="C36" s="59"/>
      <c r="D36" s="59"/>
      <c r="E36" s="59"/>
      <c r="F36" s="70" t="s">
        <v>736</v>
      </c>
      <c r="G36" s="58"/>
      <c r="H36" s="58"/>
      <c r="I36" s="58"/>
      <c r="J36" s="58"/>
      <c r="K36" s="330"/>
    </row>
    <row r="37" spans="1:17" s="53" customFormat="1" ht="25.5" customHeight="1">
      <c r="A37" s="487">
        <v>35</v>
      </c>
      <c r="B37" s="331"/>
      <c r="C37" s="103"/>
      <c r="D37" s="59">
        <v>4</v>
      </c>
      <c r="E37" s="103"/>
      <c r="F37" s="60" t="s">
        <v>959</v>
      </c>
      <c r="G37" s="60">
        <v>0</v>
      </c>
      <c r="H37" s="60">
        <v>100000</v>
      </c>
      <c r="I37" s="60"/>
      <c r="J37" s="60">
        <v>50000</v>
      </c>
      <c r="K37" s="332"/>
      <c r="L37" s="60"/>
      <c r="M37" s="60"/>
      <c r="N37" s="60"/>
      <c r="O37" s="60"/>
      <c r="P37" s="60"/>
      <c r="Q37" s="60"/>
    </row>
    <row r="38" spans="1:17" s="53" customFormat="1" ht="49.5" customHeight="1">
      <c r="A38" s="488">
        <v>36</v>
      </c>
      <c r="B38" s="490" t="s">
        <v>902</v>
      </c>
      <c r="C38" s="491" t="s">
        <v>182</v>
      </c>
      <c r="D38" s="69"/>
      <c r="E38" s="491"/>
      <c r="F38" s="68" t="s">
        <v>50</v>
      </c>
      <c r="G38" s="60">
        <v>222483</v>
      </c>
      <c r="H38" s="60"/>
      <c r="I38" s="60"/>
      <c r="J38" s="60"/>
      <c r="K38" s="332"/>
      <c r="L38" s="60"/>
      <c r="M38" s="60"/>
      <c r="N38" s="60"/>
      <c r="O38" s="60"/>
      <c r="P38" s="60"/>
      <c r="Q38" s="60"/>
    </row>
    <row r="39" spans="1:17" s="53" customFormat="1" ht="39.75" customHeight="1">
      <c r="A39" s="488">
        <v>40</v>
      </c>
      <c r="B39" s="490" t="s">
        <v>902</v>
      </c>
      <c r="C39" s="491" t="s">
        <v>183</v>
      </c>
      <c r="D39" s="69"/>
      <c r="E39" s="491"/>
      <c r="F39" s="68" t="s">
        <v>52</v>
      </c>
      <c r="G39" s="60">
        <v>127136</v>
      </c>
      <c r="H39" s="60"/>
      <c r="I39" s="60"/>
      <c r="J39" s="60"/>
      <c r="K39" s="332"/>
      <c r="L39" s="60"/>
      <c r="M39" s="60"/>
      <c r="N39" s="60"/>
      <c r="O39" s="60"/>
      <c r="P39" s="60"/>
      <c r="Q39" s="60"/>
    </row>
    <row r="40" spans="1:17" s="53" customFormat="1" ht="34.5" customHeight="1">
      <c r="A40" s="487">
        <v>44</v>
      </c>
      <c r="B40" s="331" t="s">
        <v>903</v>
      </c>
      <c r="C40" s="103"/>
      <c r="D40" s="59"/>
      <c r="E40" s="103"/>
      <c r="F40" s="60" t="s">
        <v>984</v>
      </c>
      <c r="G40" s="60">
        <f>SUM(G41:G45)</f>
        <v>86831</v>
      </c>
      <c r="H40" s="60">
        <f>SUM(H41:H45)</f>
        <v>22996</v>
      </c>
      <c r="I40" s="60">
        <f>SUM(I41:I45)</f>
        <v>27912</v>
      </c>
      <c r="J40" s="60">
        <f>SUM(J41:J45)</f>
        <v>10632</v>
      </c>
      <c r="K40" s="332">
        <f>SUM(K41:K45)</f>
        <v>0</v>
      </c>
      <c r="L40" s="60"/>
      <c r="M40" s="60"/>
      <c r="N40" s="60"/>
      <c r="O40" s="60"/>
      <c r="P40" s="60"/>
      <c r="Q40" s="60"/>
    </row>
    <row r="41" spans="1:11" ht="18">
      <c r="A41" s="487">
        <v>45</v>
      </c>
      <c r="B41" s="329"/>
      <c r="C41" s="59"/>
      <c r="D41" s="59">
        <v>1</v>
      </c>
      <c r="E41" s="59"/>
      <c r="F41" s="70" t="s">
        <v>740</v>
      </c>
      <c r="G41" s="58">
        <v>58</v>
      </c>
      <c r="H41" s="67">
        <v>680</v>
      </c>
      <c r="I41" s="58">
        <v>1083</v>
      </c>
      <c r="J41" s="58"/>
      <c r="K41" s="330"/>
    </row>
    <row r="42" spans="1:11" ht="18">
      <c r="A42" s="487">
        <v>46</v>
      </c>
      <c r="B42" s="329"/>
      <c r="C42" s="59"/>
      <c r="D42" s="59"/>
      <c r="E42" s="59"/>
      <c r="F42" s="70" t="s">
        <v>741</v>
      </c>
      <c r="G42" s="58">
        <v>21327</v>
      </c>
      <c r="H42" s="67">
        <v>22316</v>
      </c>
      <c r="I42" s="58">
        <v>22316</v>
      </c>
      <c r="J42" s="58">
        <v>10632</v>
      </c>
      <c r="K42" s="330"/>
    </row>
    <row r="43" spans="1:16" s="74" customFormat="1" ht="18">
      <c r="A43" s="487">
        <v>48</v>
      </c>
      <c r="B43" s="335"/>
      <c r="C43" s="142"/>
      <c r="D43" s="142">
        <v>2</v>
      </c>
      <c r="E43" s="142">
        <v>2</v>
      </c>
      <c r="F43" s="67" t="s">
        <v>742</v>
      </c>
      <c r="G43" s="67">
        <v>15000</v>
      </c>
      <c r="H43" s="67"/>
      <c r="I43" s="67">
        <v>0</v>
      </c>
      <c r="J43" s="67"/>
      <c r="K43" s="334"/>
      <c r="L43" s="67"/>
      <c r="M43" s="67"/>
      <c r="N43" s="67"/>
      <c r="O43" s="67"/>
      <c r="P43" s="67"/>
    </row>
    <row r="44" spans="1:11" ht="18">
      <c r="A44" s="487">
        <v>50</v>
      </c>
      <c r="B44" s="329"/>
      <c r="C44" s="59"/>
      <c r="D44" s="59">
        <v>2</v>
      </c>
      <c r="E44" s="59">
        <v>1</v>
      </c>
      <c r="F44" s="70" t="s">
        <v>312</v>
      </c>
      <c r="G44" s="58">
        <v>50446</v>
      </c>
      <c r="H44" s="58"/>
      <c r="I44" s="58">
        <v>4513</v>
      </c>
      <c r="J44" s="58"/>
      <c r="K44" s="330"/>
    </row>
    <row r="45" spans="1:16" s="74" customFormat="1" ht="18.75" thickBot="1">
      <c r="A45" s="487">
        <v>49</v>
      </c>
      <c r="B45" s="335"/>
      <c r="C45" s="142"/>
      <c r="D45" s="142">
        <v>3</v>
      </c>
      <c r="E45" s="142"/>
      <c r="F45" s="79" t="s">
        <v>743</v>
      </c>
      <c r="G45" s="67">
        <v>0</v>
      </c>
      <c r="H45" s="67"/>
      <c r="I45" s="67"/>
      <c r="J45" s="67"/>
      <c r="K45" s="334"/>
      <c r="L45" s="67"/>
      <c r="M45" s="67"/>
      <c r="N45" s="67"/>
      <c r="O45" s="67"/>
      <c r="P45" s="67"/>
    </row>
    <row r="46" spans="1:11" s="64" customFormat="1" ht="24" customHeight="1" thickBot="1">
      <c r="A46" s="488">
        <v>51</v>
      </c>
      <c r="B46" s="157"/>
      <c r="C46" s="143"/>
      <c r="D46" s="145"/>
      <c r="E46" s="143"/>
      <c r="F46" s="61" t="s">
        <v>303</v>
      </c>
      <c r="G46" s="61">
        <f>SUM(G40,G39,G38,G37,G25,G16,G13,G7)+G24+G23</f>
        <v>16731406</v>
      </c>
      <c r="H46" s="61">
        <f>SUM(H40,H39,H38,H37,H25,H16,H13,H7)+H24+H23</f>
        <v>17637017</v>
      </c>
      <c r="I46" s="61">
        <f>SUM(I40,I39,I38,I37,I25,I16,I13,I7)+I24</f>
        <v>18405683</v>
      </c>
      <c r="J46" s="61">
        <f>SUM(J40,J39,J38,J37,J25,J16,J13,J7)</f>
        <v>13498810</v>
      </c>
      <c r="K46" s="66">
        <f>SUM(K40,K39,K38,K37,K25,K16,K13,K7)</f>
        <v>280886</v>
      </c>
    </row>
    <row r="47" spans="1:16" s="149" customFormat="1" ht="24" customHeight="1">
      <c r="A47" s="487">
        <v>52</v>
      </c>
      <c r="B47" s="329"/>
      <c r="C47" s="59"/>
      <c r="D47" s="59">
        <v>5</v>
      </c>
      <c r="E47" s="59"/>
      <c r="F47" s="151" t="s">
        <v>304</v>
      </c>
      <c r="G47" s="151"/>
      <c r="H47" s="151"/>
      <c r="I47" s="151"/>
      <c r="J47" s="151"/>
      <c r="K47" s="336"/>
      <c r="L47" s="151"/>
      <c r="M47" s="151"/>
      <c r="N47" s="151"/>
      <c r="O47" s="151"/>
      <c r="P47" s="151"/>
    </row>
    <row r="48" spans="1:16" s="149" customFormat="1" ht="18" customHeight="1">
      <c r="A48" s="487">
        <v>53</v>
      </c>
      <c r="B48" s="329"/>
      <c r="C48" s="59"/>
      <c r="D48" s="59"/>
      <c r="E48" s="59"/>
      <c r="F48" s="151" t="s">
        <v>361</v>
      </c>
      <c r="G48" s="151"/>
      <c r="H48" s="151"/>
      <c r="I48" s="151"/>
      <c r="J48" s="151"/>
      <c r="K48" s="336"/>
      <c r="L48" s="151"/>
      <c r="M48" s="151"/>
      <c r="N48" s="151"/>
      <c r="O48" s="151"/>
      <c r="P48" s="151"/>
    </row>
    <row r="49" spans="1:11" ht="18">
      <c r="A49" s="487">
        <v>54</v>
      </c>
      <c r="B49" s="329" t="s">
        <v>902</v>
      </c>
      <c r="C49" s="59"/>
      <c r="D49" s="59"/>
      <c r="E49" s="59"/>
      <c r="F49" s="70" t="s">
        <v>745</v>
      </c>
      <c r="G49" s="58">
        <v>2792694</v>
      </c>
      <c r="H49" s="67">
        <v>3486387</v>
      </c>
      <c r="I49" s="58">
        <v>1186387</v>
      </c>
      <c r="J49" s="58">
        <v>309804</v>
      </c>
      <c r="K49" s="337"/>
    </row>
    <row r="50" spans="1:11" ht="18">
      <c r="A50" s="487">
        <v>55</v>
      </c>
      <c r="B50" s="329"/>
      <c r="C50" s="59"/>
      <c r="D50" s="59"/>
      <c r="E50" s="59"/>
      <c r="F50" s="151" t="s">
        <v>362</v>
      </c>
      <c r="G50" s="58"/>
      <c r="H50" s="67"/>
      <c r="I50" s="58"/>
      <c r="J50" s="58"/>
      <c r="K50" s="337"/>
    </row>
    <row r="51" spans="1:11" ht="18">
      <c r="A51" s="487">
        <v>56</v>
      </c>
      <c r="B51" s="329"/>
      <c r="C51" s="59"/>
      <c r="D51" s="59"/>
      <c r="E51" s="59"/>
      <c r="F51" s="70" t="s">
        <v>745</v>
      </c>
      <c r="G51" s="58">
        <v>429816</v>
      </c>
      <c r="H51" s="67">
        <v>484913</v>
      </c>
      <c r="I51" s="58">
        <v>486282</v>
      </c>
      <c r="J51" s="58">
        <v>180811</v>
      </c>
      <c r="K51" s="337"/>
    </row>
    <row r="52" spans="1:16" s="155" customFormat="1" ht="18" customHeight="1" thickBot="1">
      <c r="A52" s="487">
        <v>57</v>
      </c>
      <c r="B52" s="338" t="s">
        <v>903</v>
      </c>
      <c r="C52" s="144"/>
      <c r="D52" s="144"/>
      <c r="E52" s="144"/>
      <c r="F52" s="70" t="s">
        <v>638</v>
      </c>
      <c r="G52" s="153">
        <v>20800</v>
      </c>
      <c r="H52" s="154">
        <v>20800</v>
      </c>
      <c r="I52" s="154">
        <v>20800</v>
      </c>
      <c r="J52" s="154">
        <v>6240</v>
      </c>
      <c r="K52" s="339"/>
      <c r="L52" s="153"/>
      <c r="M52" s="153"/>
      <c r="N52" s="153"/>
      <c r="O52" s="153"/>
      <c r="P52" s="153"/>
    </row>
    <row r="53" spans="1:11" s="64" customFormat="1" ht="24" customHeight="1" thickBot="1">
      <c r="A53" s="488">
        <v>58</v>
      </c>
      <c r="B53" s="157"/>
      <c r="C53" s="143"/>
      <c r="D53" s="145"/>
      <c r="E53" s="143"/>
      <c r="F53" s="61" t="s">
        <v>953</v>
      </c>
      <c r="G53" s="61">
        <f>SUM(G46:G52)</f>
        <v>19974716</v>
      </c>
      <c r="H53" s="61">
        <f>SUM(H46:H52)</f>
        <v>21629117</v>
      </c>
      <c r="I53" s="61">
        <f>SUM(I46:I52)</f>
        <v>20099152</v>
      </c>
      <c r="J53" s="61">
        <f>SUM(J46:J52)</f>
        <v>13995665</v>
      </c>
      <c r="K53" s="66">
        <f>SUM(K46:K52)</f>
        <v>280886</v>
      </c>
    </row>
    <row r="54" spans="1:16" s="149" customFormat="1" ht="25.5" customHeight="1">
      <c r="A54" s="487">
        <v>59</v>
      </c>
      <c r="B54" s="329"/>
      <c r="C54" s="59"/>
      <c r="D54" s="59">
        <v>6</v>
      </c>
      <c r="E54" s="59"/>
      <c r="F54" s="151" t="s">
        <v>744</v>
      </c>
      <c r="G54" s="151"/>
      <c r="H54" s="151"/>
      <c r="I54" s="151"/>
      <c r="J54" s="151"/>
      <c r="K54" s="336"/>
      <c r="L54" s="151"/>
      <c r="M54" s="151"/>
      <c r="N54" s="151"/>
      <c r="O54" s="151"/>
      <c r="P54" s="151"/>
    </row>
    <row r="55" spans="1:11" ht="18">
      <c r="A55" s="487">
        <v>60</v>
      </c>
      <c r="B55" s="329"/>
      <c r="C55" s="59"/>
      <c r="D55" s="59"/>
      <c r="E55" s="59"/>
      <c r="F55" s="70" t="s">
        <v>988</v>
      </c>
      <c r="G55" s="58">
        <v>-396207</v>
      </c>
      <c r="H55" s="58"/>
      <c r="I55" s="58"/>
      <c r="J55" s="58"/>
      <c r="K55" s="337"/>
    </row>
    <row r="56" spans="1:16" s="155" customFormat="1" ht="18.75" customHeight="1" thickBot="1">
      <c r="A56" s="487">
        <v>61</v>
      </c>
      <c r="B56" s="338"/>
      <c r="C56" s="144"/>
      <c r="D56" s="144"/>
      <c r="E56" s="144"/>
      <c r="F56" s="70" t="s">
        <v>989</v>
      </c>
      <c r="G56" s="153">
        <v>-10002</v>
      </c>
      <c r="H56" s="153"/>
      <c r="I56" s="153"/>
      <c r="J56" s="153"/>
      <c r="K56" s="340"/>
      <c r="L56" s="153"/>
      <c r="M56" s="153"/>
      <c r="N56" s="153"/>
      <c r="O56" s="153"/>
      <c r="P56" s="153"/>
    </row>
    <row r="57" spans="1:11" s="64" customFormat="1" ht="25.5" customHeight="1" thickBot="1">
      <c r="A57" s="488">
        <v>62</v>
      </c>
      <c r="B57" s="157"/>
      <c r="C57" s="143"/>
      <c r="D57" s="145"/>
      <c r="E57" s="143"/>
      <c r="F57" s="61" t="s">
        <v>181</v>
      </c>
      <c r="G57" s="61">
        <f>SUM(G53:G56)</f>
        <v>19568507</v>
      </c>
      <c r="H57" s="61">
        <f>SUM(H53:H56)</f>
        <v>21629117</v>
      </c>
      <c r="I57" s="61">
        <f>SUM(I53:I56)</f>
        <v>20099152</v>
      </c>
      <c r="J57" s="61">
        <f>SUM(J53:J56)</f>
        <v>13995665</v>
      </c>
      <c r="K57" s="66">
        <f>SUM(K53:K56)</f>
        <v>280886</v>
      </c>
    </row>
    <row r="58" spans="2:11" ht="18">
      <c r="B58" s="148"/>
      <c r="C58" s="59"/>
      <c r="D58" s="59"/>
      <c r="E58" s="59"/>
      <c r="F58" s="58"/>
      <c r="G58" s="58"/>
      <c r="H58" s="58"/>
      <c r="I58" s="58"/>
      <c r="J58" s="58"/>
      <c r="K58" s="64"/>
    </row>
    <row r="59" spans="2:9" ht="18">
      <c r="B59" s="148"/>
      <c r="C59" s="59"/>
      <c r="D59" s="59"/>
      <c r="E59" s="59"/>
      <c r="F59" s="58"/>
      <c r="G59" s="58"/>
      <c r="H59" s="58"/>
      <c r="I59" s="58"/>
    </row>
    <row r="60" spans="2:9" ht="18">
      <c r="B60" s="148"/>
      <c r="C60" s="59"/>
      <c r="D60" s="59"/>
      <c r="E60" s="59"/>
      <c r="F60" s="58"/>
      <c r="G60" s="58"/>
      <c r="H60" s="58"/>
      <c r="I60" s="58"/>
    </row>
    <row r="61" spans="2:9" ht="18">
      <c r="B61" s="148"/>
      <c r="C61" s="59"/>
      <c r="D61" s="59"/>
      <c r="E61" s="59"/>
      <c r="F61" s="58"/>
      <c r="G61" s="58"/>
      <c r="H61" s="58"/>
      <c r="I61" s="58"/>
    </row>
    <row r="62" spans="2:9" ht="18">
      <c r="B62" s="156"/>
      <c r="C62" s="103"/>
      <c r="D62" s="59"/>
      <c r="E62" s="103"/>
      <c r="F62" s="60"/>
      <c r="G62" s="60"/>
      <c r="H62" s="60"/>
      <c r="I62" s="60"/>
    </row>
    <row r="63" spans="2:9" ht="18">
      <c r="B63" s="148"/>
      <c r="C63" s="59"/>
      <c r="D63" s="59"/>
      <c r="E63" s="59"/>
      <c r="F63" s="58"/>
      <c r="G63" s="58"/>
      <c r="H63" s="58"/>
      <c r="I63" s="58"/>
    </row>
    <row r="64" spans="2:9" ht="18">
      <c r="B64" s="148"/>
      <c r="C64" s="59"/>
      <c r="D64" s="59"/>
      <c r="E64" s="59"/>
      <c r="F64" s="58"/>
      <c r="G64" s="58"/>
      <c r="H64" s="58"/>
      <c r="I64" s="58"/>
    </row>
    <row r="73" spans="1:16" s="53" customFormat="1" ht="18">
      <c r="A73" s="489"/>
      <c r="B73" s="146"/>
      <c r="C73" s="57"/>
      <c r="D73" s="65"/>
      <c r="E73" s="57"/>
      <c r="K73" s="60"/>
      <c r="L73" s="60"/>
      <c r="M73" s="60"/>
      <c r="N73" s="60"/>
      <c r="O73" s="60"/>
      <c r="P73" s="60"/>
    </row>
    <row r="78" spans="1:16" s="53" customFormat="1" ht="18">
      <c r="A78" s="489"/>
      <c r="B78" s="146"/>
      <c r="C78" s="57"/>
      <c r="D78" s="65"/>
      <c r="E78" s="57"/>
      <c r="K78" s="60"/>
      <c r="L78" s="60"/>
      <c r="M78" s="60"/>
      <c r="N78" s="60"/>
      <c r="O78" s="60"/>
      <c r="P78" s="60"/>
    </row>
    <row r="80" spans="1:16" s="53" customFormat="1" ht="18">
      <c r="A80" s="489"/>
      <c r="B80" s="146"/>
      <c r="C80" s="57"/>
      <c r="D80" s="65"/>
      <c r="E80" s="57"/>
      <c r="K80" s="60"/>
      <c r="L80" s="60"/>
      <c r="M80" s="60"/>
      <c r="N80" s="60"/>
      <c r="O80" s="60"/>
      <c r="P80" s="60"/>
    </row>
    <row r="87" ht="18">
      <c r="F87" s="58"/>
    </row>
    <row r="88" ht="18">
      <c r="F88" s="58"/>
    </row>
    <row r="89" ht="18">
      <c r="F89" s="58"/>
    </row>
    <row r="90" ht="18">
      <c r="F90" s="58"/>
    </row>
    <row r="91" ht="18">
      <c r="F91" s="58"/>
    </row>
    <row r="92" ht="18">
      <c r="F92" s="58"/>
    </row>
    <row r="93" ht="18">
      <c r="F93" s="58"/>
    </row>
  </sheetData>
  <mergeCells count="5">
    <mergeCell ref="B1:F1"/>
    <mergeCell ref="I4:K4"/>
    <mergeCell ref="L3:P3"/>
    <mergeCell ref="B2:K2"/>
    <mergeCell ref="B3:K3"/>
  </mergeCells>
  <printOptions horizontalCentered="1"/>
  <pageMargins left="0.1968503937007874" right="0.1968503937007874" top="0.7874015748031497" bottom="0.3937007874015748" header="0.5118110236220472" footer="0.5118110236220472"/>
  <pageSetup fitToHeight="2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X47"/>
  <sheetViews>
    <sheetView view="pageBreakPreview" zoomScaleSheetLayoutView="100" workbookViewId="0" topLeftCell="A3">
      <selection activeCell="D6" sqref="D6"/>
    </sheetView>
  </sheetViews>
  <sheetFormatPr defaultColWidth="9.00390625" defaultRowHeight="12.75"/>
  <cols>
    <col min="1" max="1" width="2.75390625" style="372" bestFit="1" customWidth="1"/>
    <col min="2" max="2" width="4.625" style="28" customWidth="1"/>
    <col min="3" max="3" width="3.875" style="28" bestFit="1" customWidth="1"/>
    <col min="4" max="4" width="37.00390625" style="1" customWidth="1"/>
    <col min="5" max="5" width="10.00390625" style="1" customWidth="1"/>
    <col min="6" max="6" width="9.25390625" style="1" bestFit="1" customWidth="1"/>
    <col min="7" max="7" width="10.00390625" style="1" customWidth="1"/>
    <col min="8" max="8" width="8.25390625" style="1" bestFit="1" customWidth="1"/>
    <col min="9" max="10" width="11.25390625" style="1" customWidth="1"/>
    <col min="11" max="11" width="10.875" style="1" customWidth="1"/>
    <col min="12" max="12" width="8.25390625" style="73" bestFit="1" customWidth="1"/>
    <col min="13" max="13" width="9.00390625" style="73" bestFit="1" customWidth="1"/>
    <col min="14" max="14" width="9.00390625" style="19" customWidth="1"/>
    <col min="15" max="15" width="0.12890625" style="1" customWidth="1"/>
    <col min="16" max="16" width="10.00390625" style="1" bestFit="1" customWidth="1"/>
    <col min="17" max="17" width="8.75390625" style="1" customWidth="1"/>
    <col min="18" max="16384" width="9.125" style="1" customWidth="1"/>
  </cols>
  <sheetData>
    <row r="1" ht="15" hidden="1">
      <c r="B1" s="28" t="s">
        <v>894</v>
      </c>
    </row>
    <row r="2" ht="15" hidden="1"/>
    <row r="3" spans="1:16" s="373" customFormat="1" ht="13.5">
      <c r="A3" s="372"/>
      <c r="B3" s="968" t="s">
        <v>233</v>
      </c>
      <c r="C3" s="968"/>
      <c r="D3" s="968"/>
      <c r="E3" s="968"/>
      <c r="L3" s="374"/>
      <c r="M3" s="374"/>
      <c r="N3" s="375"/>
      <c r="O3" s="374"/>
      <c r="P3" s="374"/>
    </row>
    <row r="4" spans="1:16" s="98" customFormat="1" ht="14.25">
      <c r="A4" s="372"/>
      <c r="B4" s="941" t="s">
        <v>842</v>
      </c>
      <c r="C4" s="941"/>
      <c r="D4" s="941"/>
      <c r="E4" s="941"/>
      <c r="F4" s="941"/>
      <c r="G4" s="941"/>
      <c r="H4" s="941"/>
      <c r="I4" s="941"/>
      <c r="J4" s="941"/>
      <c r="K4" s="941"/>
      <c r="L4" s="941"/>
      <c r="M4" s="941"/>
      <c r="N4" s="941"/>
      <c r="O4" s="941"/>
      <c r="P4" s="941"/>
    </row>
    <row r="5" spans="1:24" s="98" customFormat="1" ht="14.25">
      <c r="A5" s="372"/>
      <c r="B5" s="941" t="s">
        <v>488</v>
      </c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941"/>
      <c r="O5" s="941"/>
      <c r="P5" s="941"/>
      <c r="Q5" s="99"/>
      <c r="R5" s="99"/>
      <c r="S5" s="99"/>
      <c r="T5" s="99"/>
      <c r="U5" s="99"/>
      <c r="V5" s="99"/>
      <c r="W5" s="99"/>
      <c r="X5" s="99"/>
    </row>
    <row r="6" spans="1:24" s="98" customFormat="1" ht="14.25">
      <c r="A6" s="372"/>
      <c r="B6" s="92"/>
      <c r="C6" s="92"/>
      <c r="L6" s="974" t="s">
        <v>851</v>
      </c>
      <c r="M6" s="974"/>
      <c r="N6" s="974"/>
      <c r="O6" s="974"/>
      <c r="P6" s="974"/>
      <c r="Q6" s="99"/>
      <c r="R6" s="99"/>
      <c r="S6" s="99"/>
      <c r="T6" s="99"/>
      <c r="U6" s="99"/>
      <c r="V6" s="99"/>
      <c r="W6" s="99"/>
      <c r="X6" s="99"/>
    </row>
    <row r="7" spans="1:24" s="503" customFormat="1" ht="14.25" thickBot="1">
      <c r="A7" s="372"/>
      <c r="B7" s="372" t="s">
        <v>318</v>
      </c>
      <c r="C7" s="372" t="s">
        <v>319</v>
      </c>
      <c r="D7" s="503" t="s">
        <v>320</v>
      </c>
      <c r="E7" s="503" t="s">
        <v>321</v>
      </c>
      <c r="F7" s="503" t="s">
        <v>322</v>
      </c>
      <c r="G7" s="503" t="s">
        <v>323</v>
      </c>
      <c r="H7" s="503" t="s">
        <v>324</v>
      </c>
      <c r="I7" s="503" t="s">
        <v>325</v>
      </c>
      <c r="J7" s="503" t="s">
        <v>326</v>
      </c>
      <c r="K7" s="503" t="s">
        <v>327</v>
      </c>
      <c r="L7" s="504" t="s">
        <v>328</v>
      </c>
      <c r="M7" s="504" t="s">
        <v>329</v>
      </c>
      <c r="N7" s="505" t="s">
        <v>330</v>
      </c>
      <c r="O7" s="504"/>
      <c r="P7" s="504" t="s">
        <v>331</v>
      </c>
      <c r="Q7" s="504"/>
      <c r="R7" s="504"/>
      <c r="S7" s="504"/>
      <c r="T7" s="504"/>
      <c r="U7" s="504"/>
      <c r="V7" s="504"/>
      <c r="W7" s="504"/>
      <c r="X7" s="504"/>
    </row>
    <row r="8" spans="1:24" s="21" customFormat="1" ht="24.75" customHeight="1">
      <c r="A8" s="372"/>
      <c r="B8" s="931" t="s">
        <v>895</v>
      </c>
      <c r="C8" s="939" t="s">
        <v>671</v>
      </c>
      <c r="D8" s="937" t="s">
        <v>852</v>
      </c>
      <c r="E8" s="942" t="s">
        <v>306</v>
      </c>
      <c r="F8" s="943"/>
      <c r="G8" s="943"/>
      <c r="H8" s="934"/>
      <c r="I8" s="972" t="s">
        <v>308</v>
      </c>
      <c r="J8" s="975"/>
      <c r="K8" s="975"/>
      <c r="L8" s="975"/>
      <c r="M8" s="972" t="s">
        <v>309</v>
      </c>
      <c r="N8" s="973"/>
      <c r="O8" s="365"/>
      <c r="P8" s="935" t="s">
        <v>670</v>
      </c>
      <c r="Q8" s="20"/>
      <c r="R8" s="20"/>
      <c r="S8" s="20"/>
      <c r="T8" s="20"/>
      <c r="U8" s="20"/>
      <c r="V8" s="20"/>
      <c r="W8" s="20"/>
      <c r="X8" s="20"/>
    </row>
    <row r="9" spans="1:24" s="21" customFormat="1" ht="67.5">
      <c r="A9" s="372"/>
      <c r="B9" s="932"/>
      <c r="C9" s="940"/>
      <c r="D9" s="938"/>
      <c r="E9" s="369" t="s">
        <v>307</v>
      </c>
      <c r="F9" s="369" t="s">
        <v>363</v>
      </c>
      <c r="G9" s="369" t="s">
        <v>929</v>
      </c>
      <c r="H9" s="369" t="s">
        <v>310</v>
      </c>
      <c r="I9" s="369" t="s">
        <v>930</v>
      </c>
      <c r="J9" s="369" t="s">
        <v>364</v>
      </c>
      <c r="K9" s="369" t="s">
        <v>929</v>
      </c>
      <c r="L9" s="369" t="s">
        <v>310</v>
      </c>
      <c r="M9" s="369" t="s">
        <v>831</v>
      </c>
      <c r="N9" s="370" t="s">
        <v>515</v>
      </c>
      <c r="O9" s="371"/>
      <c r="P9" s="936"/>
      <c r="Q9" s="20"/>
      <c r="R9" s="20"/>
      <c r="S9" s="20"/>
      <c r="T9" s="20"/>
      <c r="U9" s="20"/>
      <c r="V9" s="20"/>
      <c r="W9" s="20"/>
      <c r="X9" s="20"/>
    </row>
    <row r="10" spans="1:24" s="90" customFormat="1" ht="30" customHeight="1">
      <c r="A10" s="503">
        <v>1</v>
      </c>
      <c r="B10" s="302">
        <v>1</v>
      </c>
      <c r="C10" s="967" t="s">
        <v>473</v>
      </c>
      <c r="D10" s="967"/>
      <c r="E10" s="967"/>
      <c r="F10" s="306"/>
      <c r="G10" s="306"/>
      <c r="H10" s="187"/>
      <c r="I10" s="187"/>
      <c r="J10" s="187"/>
      <c r="K10" s="187"/>
      <c r="L10" s="455"/>
      <c r="M10" s="455"/>
      <c r="N10" s="456"/>
      <c r="O10" s="187"/>
      <c r="P10" s="457"/>
      <c r="Q10" s="187"/>
      <c r="R10" s="187"/>
      <c r="S10" s="187"/>
      <c r="T10" s="187"/>
      <c r="U10" s="187"/>
      <c r="V10" s="187"/>
      <c r="W10" s="187"/>
      <c r="X10" s="187"/>
    </row>
    <row r="11" spans="1:24" s="82" customFormat="1" ht="19.5" customHeight="1">
      <c r="A11" s="503">
        <v>2</v>
      </c>
      <c r="B11" s="481"/>
      <c r="C11" s="2">
        <v>1</v>
      </c>
      <c r="D11" s="297" t="s">
        <v>72</v>
      </c>
      <c r="E11" s="83">
        <v>15761</v>
      </c>
      <c r="F11" s="83"/>
      <c r="G11" s="83"/>
      <c r="H11" s="83">
        <v>202</v>
      </c>
      <c r="I11" s="83"/>
      <c r="J11" s="83"/>
      <c r="K11" s="83"/>
      <c r="L11" s="498"/>
      <c r="M11" s="498">
        <v>102389</v>
      </c>
      <c r="N11" s="499">
        <v>89748</v>
      </c>
      <c r="O11" s="83"/>
      <c r="P11" s="298">
        <f>SUM(E11:M11)</f>
        <v>118352</v>
      </c>
      <c r="Q11" s="83"/>
      <c r="R11" s="83"/>
      <c r="S11" s="83"/>
      <c r="T11" s="83"/>
      <c r="U11" s="83"/>
      <c r="V11" s="83"/>
      <c r="W11" s="83"/>
      <c r="X11" s="83"/>
    </row>
    <row r="12" spans="1:24" s="98" customFormat="1" ht="14.25">
      <c r="A12" s="372">
        <v>3</v>
      </c>
      <c r="B12" s="377"/>
      <c r="C12" s="378"/>
      <c r="D12" s="379" t="s">
        <v>648</v>
      </c>
      <c r="E12" s="99"/>
      <c r="F12" s="99"/>
      <c r="G12" s="99"/>
      <c r="H12" s="99"/>
      <c r="I12" s="99"/>
      <c r="J12" s="99"/>
      <c r="K12" s="99"/>
      <c r="L12" s="380"/>
      <c r="M12" s="380"/>
      <c r="N12" s="381"/>
      <c r="O12" s="99"/>
      <c r="P12" s="382"/>
      <c r="Q12" s="99"/>
      <c r="R12" s="99"/>
      <c r="S12" s="99"/>
      <c r="T12" s="99"/>
      <c r="U12" s="99"/>
      <c r="V12" s="99"/>
      <c r="W12" s="99"/>
      <c r="X12" s="99"/>
    </row>
    <row r="13" spans="1:24" s="82" customFormat="1" ht="19.5" customHeight="1">
      <c r="A13" s="503">
        <v>4</v>
      </c>
      <c r="B13" s="481"/>
      <c r="C13" s="2">
        <v>2</v>
      </c>
      <c r="D13" s="297" t="s">
        <v>643</v>
      </c>
      <c r="E13" s="83">
        <v>28180</v>
      </c>
      <c r="F13" s="83"/>
      <c r="G13" s="83"/>
      <c r="H13" s="83">
        <v>5135</v>
      </c>
      <c r="I13" s="83"/>
      <c r="J13" s="83"/>
      <c r="K13" s="83"/>
      <c r="L13" s="498"/>
      <c r="M13" s="498">
        <v>168903</v>
      </c>
      <c r="N13" s="499">
        <v>158338</v>
      </c>
      <c r="O13" s="83"/>
      <c r="P13" s="298">
        <f aca="true" t="shared" si="0" ref="P13:P21">SUM(E13:M13)</f>
        <v>202218</v>
      </c>
      <c r="Q13" s="83"/>
      <c r="R13" s="83"/>
      <c r="S13" s="83"/>
      <c r="T13" s="83"/>
      <c r="U13" s="83"/>
      <c r="V13" s="83"/>
      <c r="W13" s="83"/>
      <c r="X13" s="83"/>
    </row>
    <row r="14" spans="1:24" s="98" customFormat="1" ht="14.25">
      <c r="A14" s="372">
        <v>5</v>
      </c>
      <c r="B14" s="377"/>
      <c r="C14" s="378"/>
      <c r="D14" s="379" t="s">
        <v>73</v>
      </c>
      <c r="E14" s="99"/>
      <c r="F14" s="99"/>
      <c r="G14" s="99"/>
      <c r="H14" s="99"/>
      <c r="I14" s="99"/>
      <c r="J14" s="99"/>
      <c r="K14" s="99"/>
      <c r="L14" s="380"/>
      <c r="M14" s="380"/>
      <c r="N14" s="381"/>
      <c r="O14" s="99"/>
      <c r="P14" s="382"/>
      <c r="Q14" s="99"/>
      <c r="R14" s="99"/>
      <c r="S14" s="99"/>
      <c r="T14" s="99"/>
      <c r="U14" s="99"/>
      <c r="V14" s="99"/>
      <c r="W14" s="99"/>
      <c r="X14" s="99"/>
    </row>
    <row r="15" spans="1:24" s="82" customFormat="1" ht="19.5" customHeight="1">
      <c r="A15" s="503">
        <v>6</v>
      </c>
      <c r="B15" s="481"/>
      <c r="C15" s="2">
        <v>3</v>
      </c>
      <c r="D15" s="297" t="s">
        <v>58</v>
      </c>
      <c r="E15" s="83">
        <v>31467</v>
      </c>
      <c r="F15" s="83"/>
      <c r="G15" s="83"/>
      <c r="H15" s="83">
        <v>536</v>
      </c>
      <c r="I15" s="83"/>
      <c r="J15" s="83"/>
      <c r="K15" s="83"/>
      <c r="L15" s="498"/>
      <c r="M15" s="498">
        <v>189808</v>
      </c>
      <c r="N15" s="499">
        <v>182940</v>
      </c>
      <c r="O15" s="83"/>
      <c r="P15" s="298">
        <f t="shared" si="0"/>
        <v>221811</v>
      </c>
      <c r="Q15" s="83"/>
      <c r="R15" s="83"/>
      <c r="S15" s="83"/>
      <c r="T15" s="83"/>
      <c r="U15" s="83"/>
      <c r="V15" s="83"/>
      <c r="W15" s="83"/>
      <c r="X15" s="83"/>
    </row>
    <row r="16" spans="1:24" s="98" customFormat="1" ht="14.25">
      <c r="A16" s="372">
        <v>7</v>
      </c>
      <c r="B16" s="377"/>
      <c r="C16" s="378" t="s">
        <v>956</v>
      </c>
      <c r="D16" s="379" t="s">
        <v>74</v>
      </c>
      <c r="E16" s="99"/>
      <c r="F16" s="99"/>
      <c r="G16" s="99"/>
      <c r="H16" s="99"/>
      <c r="I16" s="99"/>
      <c r="J16" s="99"/>
      <c r="K16" s="99"/>
      <c r="L16" s="380"/>
      <c r="M16" s="380"/>
      <c r="N16" s="381"/>
      <c r="O16" s="99"/>
      <c r="P16" s="382"/>
      <c r="Q16" s="99"/>
      <c r="R16" s="99"/>
      <c r="S16" s="99"/>
      <c r="T16" s="99"/>
      <c r="U16" s="99"/>
      <c r="V16" s="99"/>
      <c r="W16" s="99"/>
      <c r="X16" s="99"/>
    </row>
    <row r="17" spans="1:24" s="82" customFormat="1" ht="19.5" customHeight="1">
      <c r="A17" s="503">
        <v>8</v>
      </c>
      <c r="B17" s="481"/>
      <c r="C17" s="2">
        <v>4</v>
      </c>
      <c r="D17" s="297" t="s">
        <v>78</v>
      </c>
      <c r="E17" s="83">
        <v>24581</v>
      </c>
      <c r="F17" s="83"/>
      <c r="G17" s="83"/>
      <c r="H17" s="83">
        <v>587</v>
      </c>
      <c r="I17" s="83"/>
      <c r="J17" s="83"/>
      <c r="K17" s="83"/>
      <c r="L17" s="498"/>
      <c r="M17" s="498">
        <v>145912</v>
      </c>
      <c r="N17" s="499">
        <v>136472</v>
      </c>
      <c r="O17" s="83"/>
      <c r="P17" s="298">
        <f t="shared" si="0"/>
        <v>171080</v>
      </c>
      <c r="Q17" s="83"/>
      <c r="R17" s="83"/>
      <c r="S17" s="83"/>
      <c r="T17" s="83"/>
      <c r="U17" s="83"/>
      <c r="V17" s="83"/>
      <c r="W17" s="83"/>
      <c r="X17" s="83"/>
    </row>
    <row r="18" spans="1:24" s="98" customFormat="1" ht="14.25">
      <c r="A18" s="372">
        <v>9</v>
      </c>
      <c r="B18" s="377"/>
      <c r="C18" s="378" t="s">
        <v>956</v>
      </c>
      <c r="D18" s="379" t="s">
        <v>79</v>
      </c>
      <c r="E18" s="99"/>
      <c r="F18" s="99"/>
      <c r="G18" s="99"/>
      <c r="H18" s="99"/>
      <c r="I18" s="99"/>
      <c r="J18" s="99"/>
      <c r="K18" s="99"/>
      <c r="L18" s="380"/>
      <c r="M18" s="380"/>
      <c r="N18" s="381"/>
      <c r="O18" s="99"/>
      <c r="P18" s="382"/>
      <c r="Q18" s="99"/>
      <c r="R18" s="99"/>
      <c r="S18" s="99"/>
      <c r="T18" s="99"/>
      <c r="U18" s="99"/>
      <c r="V18" s="99"/>
      <c r="W18" s="99"/>
      <c r="X18" s="99"/>
    </row>
    <row r="19" spans="1:24" s="82" customFormat="1" ht="19.5" customHeight="1">
      <c r="A19" s="503">
        <v>10</v>
      </c>
      <c r="B19" s="481"/>
      <c r="C19" s="2">
        <v>5</v>
      </c>
      <c r="D19" s="297" t="s">
        <v>59</v>
      </c>
      <c r="E19" s="83">
        <v>31251</v>
      </c>
      <c r="F19" s="83"/>
      <c r="G19" s="83"/>
      <c r="H19" s="83">
        <v>788</v>
      </c>
      <c r="I19" s="83"/>
      <c r="J19" s="83"/>
      <c r="K19" s="83"/>
      <c r="L19" s="498"/>
      <c r="M19" s="498">
        <v>168706</v>
      </c>
      <c r="N19" s="499">
        <v>149790</v>
      </c>
      <c r="O19" s="83"/>
      <c r="P19" s="298">
        <f t="shared" si="0"/>
        <v>200745</v>
      </c>
      <c r="Q19" s="83"/>
      <c r="R19" s="83"/>
      <c r="S19" s="83"/>
      <c r="T19" s="83"/>
      <c r="U19" s="83"/>
      <c r="V19" s="83"/>
      <c r="W19" s="83"/>
      <c r="X19" s="83"/>
    </row>
    <row r="20" spans="1:24" s="98" customFormat="1" ht="14.25">
      <c r="A20" s="372">
        <v>11</v>
      </c>
      <c r="B20" s="377"/>
      <c r="C20" s="378"/>
      <c r="D20" s="379" t="s">
        <v>669</v>
      </c>
      <c r="E20" s="99"/>
      <c r="F20" s="99"/>
      <c r="G20" s="99"/>
      <c r="H20" s="99"/>
      <c r="I20" s="99"/>
      <c r="J20" s="99"/>
      <c r="K20" s="99"/>
      <c r="L20" s="380"/>
      <c r="M20" s="380"/>
      <c r="N20" s="381"/>
      <c r="O20" s="99"/>
      <c r="P20" s="382"/>
      <c r="Q20" s="99"/>
      <c r="R20" s="99"/>
      <c r="S20" s="99"/>
      <c r="T20" s="99"/>
      <c r="U20" s="99"/>
      <c r="V20" s="99"/>
      <c r="W20" s="99"/>
      <c r="X20" s="99"/>
    </row>
    <row r="21" spans="1:24" s="82" customFormat="1" ht="19.5" customHeight="1">
      <c r="A21" s="503">
        <v>12</v>
      </c>
      <c r="B21" s="481"/>
      <c r="C21" s="2">
        <v>6</v>
      </c>
      <c r="D21" s="297" t="s">
        <v>80</v>
      </c>
      <c r="E21" s="83">
        <v>12095</v>
      </c>
      <c r="F21" s="83"/>
      <c r="G21" s="83"/>
      <c r="H21" s="83">
        <v>790</v>
      </c>
      <c r="I21" s="83"/>
      <c r="J21" s="83"/>
      <c r="K21" s="83"/>
      <c r="L21" s="498"/>
      <c r="M21" s="498">
        <v>72954</v>
      </c>
      <c r="N21" s="499">
        <v>59368</v>
      </c>
      <c r="O21" s="83"/>
      <c r="P21" s="298">
        <f t="shared" si="0"/>
        <v>85839</v>
      </c>
      <c r="Q21" s="83"/>
      <c r="R21" s="83"/>
      <c r="S21" s="83"/>
      <c r="T21" s="83"/>
      <c r="U21" s="83"/>
      <c r="V21" s="83"/>
      <c r="W21" s="83"/>
      <c r="X21" s="83"/>
    </row>
    <row r="22" spans="1:24" s="98" customFormat="1" ht="14.25">
      <c r="A22" s="372">
        <v>13</v>
      </c>
      <c r="B22" s="377"/>
      <c r="C22" s="378"/>
      <c r="D22" s="379" t="s">
        <v>979</v>
      </c>
      <c r="E22" s="99"/>
      <c r="F22" s="99"/>
      <c r="G22" s="99"/>
      <c r="H22" s="99"/>
      <c r="I22" s="99"/>
      <c r="J22" s="99"/>
      <c r="K22" s="99"/>
      <c r="L22" s="380"/>
      <c r="M22" s="380"/>
      <c r="N22" s="381"/>
      <c r="O22" s="99"/>
      <c r="P22" s="382"/>
      <c r="Q22" s="99"/>
      <c r="R22" s="99"/>
      <c r="S22" s="99"/>
      <c r="T22" s="99"/>
      <c r="U22" s="99"/>
      <c r="V22" s="99"/>
      <c r="W22" s="99"/>
      <c r="X22" s="99"/>
    </row>
    <row r="23" spans="1:24" s="88" customFormat="1" ht="30" customHeight="1">
      <c r="A23" s="506">
        <v>14</v>
      </c>
      <c r="B23" s="342"/>
      <c r="C23" s="289"/>
      <c r="D23" s="84" t="s">
        <v>912</v>
      </c>
      <c r="E23" s="85">
        <f>SUM(E11:E22)</f>
        <v>143335</v>
      </c>
      <c r="F23" s="85">
        <f aca="true" t="shared" si="1" ref="F23:N23">SUM(F11:F22)</f>
        <v>0</v>
      </c>
      <c r="G23" s="85">
        <f t="shared" si="1"/>
        <v>0</v>
      </c>
      <c r="H23" s="85">
        <f t="shared" si="1"/>
        <v>8038</v>
      </c>
      <c r="I23" s="85">
        <f t="shared" si="1"/>
        <v>0</v>
      </c>
      <c r="J23" s="85">
        <f t="shared" si="1"/>
        <v>0</v>
      </c>
      <c r="K23" s="85">
        <f t="shared" si="1"/>
        <v>0</v>
      </c>
      <c r="L23" s="85">
        <f t="shared" si="1"/>
        <v>0</v>
      </c>
      <c r="M23" s="85">
        <f t="shared" si="1"/>
        <v>848672</v>
      </c>
      <c r="N23" s="84">
        <f t="shared" si="1"/>
        <v>776656</v>
      </c>
      <c r="O23" s="86"/>
      <c r="P23" s="344">
        <f>SUM(P11:P22)</f>
        <v>1000045</v>
      </c>
      <c r="Q23" s="87"/>
      <c r="R23" s="87"/>
      <c r="S23" s="87"/>
      <c r="T23" s="87"/>
      <c r="U23" s="87"/>
      <c r="V23" s="87"/>
      <c r="W23" s="87"/>
      <c r="X23" s="87"/>
    </row>
    <row r="24" spans="1:24" s="82" customFormat="1" ht="19.5" customHeight="1">
      <c r="A24" s="503">
        <v>15</v>
      </c>
      <c r="B24" s="481"/>
      <c r="C24" s="2">
        <v>7</v>
      </c>
      <c r="D24" s="297" t="s">
        <v>174</v>
      </c>
      <c r="E24" s="83">
        <v>17156</v>
      </c>
      <c r="F24" s="83">
        <v>163116</v>
      </c>
      <c r="G24" s="83"/>
      <c r="H24" s="83">
        <v>5602</v>
      </c>
      <c r="I24" s="83"/>
      <c r="J24" s="83"/>
      <c r="K24" s="83"/>
      <c r="L24" s="498"/>
      <c r="M24" s="498">
        <v>66895</v>
      </c>
      <c r="N24" s="499"/>
      <c r="O24" s="83"/>
      <c r="P24" s="298">
        <f>SUM(E24:M24)</f>
        <v>252769</v>
      </c>
      <c r="Q24" s="83"/>
      <c r="R24" s="83"/>
      <c r="S24" s="83"/>
      <c r="T24" s="83"/>
      <c r="U24" s="83"/>
      <c r="V24" s="83"/>
      <c r="W24" s="83"/>
      <c r="X24" s="83"/>
    </row>
    <row r="25" spans="1:24" s="82" customFormat="1" ht="19.5" customHeight="1">
      <c r="A25" s="503">
        <v>16</v>
      </c>
      <c r="B25" s="481"/>
      <c r="C25" s="2">
        <v>8</v>
      </c>
      <c r="D25" s="297" t="s">
        <v>175</v>
      </c>
      <c r="E25" s="83">
        <v>64077</v>
      </c>
      <c r="F25" s="83"/>
      <c r="G25" s="83"/>
      <c r="H25" s="83">
        <v>1702</v>
      </c>
      <c r="I25" s="83"/>
      <c r="J25" s="83"/>
      <c r="K25" s="83"/>
      <c r="L25" s="498"/>
      <c r="M25" s="498">
        <v>321644</v>
      </c>
      <c r="N25" s="499">
        <v>160152</v>
      </c>
      <c r="O25" s="83"/>
      <c r="P25" s="298">
        <f>SUM(E25:M25)</f>
        <v>387423</v>
      </c>
      <c r="Q25" s="83"/>
      <c r="R25" s="83"/>
      <c r="S25" s="83"/>
      <c r="T25" s="83"/>
      <c r="U25" s="83"/>
      <c r="V25" s="83"/>
      <c r="W25" s="83"/>
      <c r="X25" s="83"/>
    </row>
    <row r="26" spans="1:24" ht="28.5">
      <c r="A26" s="372">
        <v>17</v>
      </c>
      <c r="B26" s="30"/>
      <c r="C26" s="290">
        <v>9</v>
      </c>
      <c r="D26" s="376" t="s">
        <v>176</v>
      </c>
      <c r="E26" s="10">
        <v>2391</v>
      </c>
      <c r="F26" s="10"/>
      <c r="G26" s="10"/>
      <c r="H26" s="10">
        <v>4698</v>
      </c>
      <c r="I26" s="10"/>
      <c r="J26" s="10"/>
      <c r="K26" s="10"/>
      <c r="L26" s="341"/>
      <c r="M26" s="341">
        <v>121345</v>
      </c>
      <c r="N26" s="343">
        <v>107069</v>
      </c>
      <c r="O26" s="10"/>
      <c r="P26" s="293">
        <f>SUM(E26:M26)</f>
        <v>128434</v>
      </c>
      <c r="Q26" s="10"/>
      <c r="R26" s="10"/>
      <c r="S26" s="10"/>
      <c r="T26" s="10"/>
      <c r="U26" s="10"/>
      <c r="V26" s="10"/>
      <c r="W26" s="10"/>
      <c r="X26" s="10"/>
    </row>
    <row r="27" spans="1:24" ht="28.5">
      <c r="A27" s="372">
        <v>18</v>
      </c>
      <c r="B27" s="30"/>
      <c r="C27" s="290">
        <v>10</v>
      </c>
      <c r="D27" s="376" t="s">
        <v>474</v>
      </c>
      <c r="E27" s="10">
        <v>9974</v>
      </c>
      <c r="F27" s="10"/>
      <c r="G27" s="10"/>
      <c r="H27" s="10"/>
      <c r="I27" s="10"/>
      <c r="J27" s="10"/>
      <c r="K27" s="10"/>
      <c r="L27" s="341"/>
      <c r="M27" s="341">
        <v>40638</v>
      </c>
      <c r="N27" s="343">
        <v>18800</v>
      </c>
      <c r="O27" s="10"/>
      <c r="P27" s="293">
        <f>SUM(E27:M27)</f>
        <v>50612</v>
      </c>
      <c r="Q27" s="10"/>
      <c r="R27" s="10"/>
      <c r="S27" s="10"/>
      <c r="T27" s="10"/>
      <c r="U27" s="10"/>
      <c r="V27" s="10"/>
      <c r="W27" s="10"/>
      <c r="X27" s="10"/>
    </row>
    <row r="28" spans="1:24" s="88" customFormat="1" ht="30" customHeight="1">
      <c r="A28" s="506">
        <v>19</v>
      </c>
      <c r="B28" s="342"/>
      <c r="C28" s="289"/>
      <c r="D28" s="84" t="s">
        <v>843</v>
      </c>
      <c r="E28" s="85">
        <f>SUM(E24:E27)</f>
        <v>93598</v>
      </c>
      <c r="F28" s="85">
        <f aca="true" t="shared" si="2" ref="F28:N28">SUM(F24:F27)</f>
        <v>163116</v>
      </c>
      <c r="G28" s="85">
        <f t="shared" si="2"/>
        <v>0</v>
      </c>
      <c r="H28" s="85">
        <f t="shared" si="2"/>
        <v>12002</v>
      </c>
      <c r="I28" s="85">
        <f t="shared" si="2"/>
        <v>0</v>
      </c>
      <c r="J28" s="85">
        <f t="shared" si="2"/>
        <v>0</v>
      </c>
      <c r="K28" s="85">
        <f t="shared" si="2"/>
        <v>0</v>
      </c>
      <c r="L28" s="85">
        <f t="shared" si="2"/>
        <v>0</v>
      </c>
      <c r="M28" s="85">
        <f t="shared" si="2"/>
        <v>550522</v>
      </c>
      <c r="N28" s="84">
        <f t="shared" si="2"/>
        <v>286021</v>
      </c>
      <c r="O28" s="86"/>
      <c r="P28" s="344">
        <f>SUM(P24:P27)</f>
        <v>819238</v>
      </c>
      <c r="Q28" s="87"/>
      <c r="R28" s="87"/>
      <c r="S28" s="87"/>
      <c r="T28" s="87"/>
      <c r="U28" s="87"/>
      <c r="V28" s="87"/>
      <c r="W28" s="87"/>
      <c r="X28" s="87"/>
    </row>
    <row r="29" spans="1:24" s="82" customFormat="1" ht="19.5" customHeight="1">
      <c r="A29" s="503">
        <v>20</v>
      </c>
      <c r="B29" s="481"/>
      <c r="C29" s="2">
        <v>11</v>
      </c>
      <c r="D29" s="297" t="s">
        <v>177</v>
      </c>
      <c r="E29" s="83">
        <v>25244</v>
      </c>
      <c r="F29" s="83"/>
      <c r="G29" s="83"/>
      <c r="H29" s="83">
        <v>1727</v>
      </c>
      <c r="I29" s="83"/>
      <c r="J29" s="83"/>
      <c r="K29" s="83"/>
      <c r="L29" s="498"/>
      <c r="M29" s="498">
        <v>140826</v>
      </c>
      <c r="N29" s="499"/>
      <c r="O29" s="83"/>
      <c r="P29" s="298">
        <f>SUM(E29:M29)</f>
        <v>167797</v>
      </c>
      <c r="Q29" s="83"/>
      <c r="R29" s="83"/>
      <c r="S29" s="83"/>
      <c r="T29" s="83"/>
      <c r="U29" s="83"/>
      <c r="V29" s="83"/>
      <c r="W29" s="83"/>
      <c r="X29" s="83"/>
    </row>
    <row r="30" spans="1:24" s="82" customFormat="1" ht="19.5" customHeight="1">
      <c r="A30" s="503">
        <v>21</v>
      </c>
      <c r="B30" s="481"/>
      <c r="C30" s="2">
        <v>12</v>
      </c>
      <c r="D30" s="297" t="s">
        <v>925</v>
      </c>
      <c r="E30" s="83">
        <v>11090</v>
      </c>
      <c r="F30" s="83">
        <v>1500</v>
      </c>
      <c r="G30" s="83"/>
      <c r="H30" s="83">
        <v>5002</v>
      </c>
      <c r="I30" s="83"/>
      <c r="J30" s="83"/>
      <c r="K30" s="83"/>
      <c r="L30" s="498"/>
      <c r="M30" s="498">
        <v>59746</v>
      </c>
      <c r="N30" s="499"/>
      <c r="O30" s="83"/>
      <c r="P30" s="298">
        <f>SUM(E30:M30)</f>
        <v>77338</v>
      </c>
      <c r="Q30" s="83"/>
      <c r="R30" s="83"/>
      <c r="S30" s="83"/>
      <c r="T30" s="83"/>
      <c r="U30" s="83"/>
      <c r="V30" s="83"/>
      <c r="W30" s="83"/>
      <c r="X30" s="83"/>
    </row>
    <row r="31" spans="1:24" s="82" customFormat="1" ht="21.75" customHeight="1">
      <c r="A31" s="503">
        <v>22</v>
      </c>
      <c r="B31" s="302">
        <v>1</v>
      </c>
      <c r="C31" s="2"/>
      <c r="D31" s="299" t="s">
        <v>475</v>
      </c>
      <c r="E31" s="83">
        <v>223850</v>
      </c>
      <c r="F31" s="83"/>
      <c r="G31" s="83"/>
      <c r="H31" s="83"/>
      <c r="I31" s="83"/>
      <c r="J31" s="83"/>
      <c r="K31" s="83"/>
      <c r="L31" s="498"/>
      <c r="M31" s="498">
        <v>788543</v>
      </c>
      <c r="N31" s="499">
        <v>204408</v>
      </c>
      <c r="O31" s="83"/>
      <c r="P31" s="298">
        <f>SUM(E31:M31)</f>
        <v>1012393</v>
      </c>
      <c r="Q31" s="83"/>
      <c r="R31" s="83"/>
      <c r="S31" s="83"/>
      <c r="T31" s="83"/>
      <c r="U31" s="83"/>
      <c r="V31" s="83"/>
      <c r="W31" s="83"/>
      <c r="X31" s="83"/>
    </row>
    <row r="32" spans="1:24" s="82" customFormat="1" ht="21.75" customHeight="1">
      <c r="A32" s="503">
        <v>23</v>
      </c>
      <c r="B32" s="302">
        <v>2</v>
      </c>
      <c r="C32" s="965" t="s">
        <v>476</v>
      </c>
      <c r="D32" s="965"/>
      <c r="E32" s="83">
        <v>23900</v>
      </c>
      <c r="F32" s="83"/>
      <c r="G32" s="83"/>
      <c r="H32" s="83"/>
      <c r="I32" s="83"/>
      <c r="J32" s="83"/>
      <c r="K32" s="83"/>
      <c r="L32" s="83"/>
      <c r="M32" s="83">
        <v>166922</v>
      </c>
      <c r="N32" s="463">
        <v>131000</v>
      </c>
      <c r="O32" s="83"/>
      <c r="P32" s="298">
        <f>SUM(E32:M32)</f>
        <v>190822</v>
      </c>
      <c r="Q32" s="83"/>
      <c r="R32" s="83"/>
      <c r="S32" s="83"/>
      <c r="T32" s="83"/>
      <c r="U32" s="83"/>
      <c r="V32" s="83"/>
      <c r="W32" s="83"/>
      <c r="X32" s="83"/>
    </row>
    <row r="33" spans="1:24" s="13" customFormat="1" ht="27">
      <c r="A33" s="372">
        <v>24</v>
      </c>
      <c r="B33" s="305"/>
      <c r="C33" s="367"/>
      <c r="D33" s="408" t="s">
        <v>253</v>
      </c>
      <c r="E33" s="41"/>
      <c r="F33" s="41">
        <v>9407</v>
      </c>
      <c r="G33" s="41"/>
      <c r="H33" s="41"/>
      <c r="I33" s="41"/>
      <c r="J33" s="41">
        <v>14000</v>
      </c>
      <c r="K33" s="41"/>
      <c r="L33" s="41"/>
      <c r="M33" s="41"/>
      <c r="N33" s="87"/>
      <c r="O33" s="41"/>
      <c r="P33" s="40">
        <f aca="true" t="shared" si="3" ref="P33:P40">SUM(E33:M33)</f>
        <v>23407</v>
      </c>
      <c r="Q33" s="41"/>
      <c r="R33" s="41"/>
      <c r="S33" s="41"/>
      <c r="T33" s="41"/>
      <c r="U33" s="41"/>
      <c r="V33" s="41"/>
      <c r="W33" s="41"/>
      <c r="X33" s="41"/>
    </row>
    <row r="34" spans="1:24" s="13" customFormat="1" ht="27">
      <c r="A34" s="372">
        <v>25</v>
      </c>
      <c r="B34" s="305"/>
      <c r="C34" s="367"/>
      <c r="D34" s="408" t="s">
        <v>254</v>
      </c>
      <c r="E34" s="41"/>
      <c r="F34" s="41">
        <v>14064</v>
      </c>
      <c r="G34" s="41"/>
      <c r="H34" s="41"/>
      <c r="I34" s="41"/>
      <c r="J34" s="41"/>
      <c r="K34" s="41"/>
      <c r="L34" s="41"/>
      <c r="M34" s="41"/>
      <c r="N34" s="87"/>
      <c r="O34" s="41"/>
      <c r="P34" s="40">
        <f t="shared" si="3"/>
        <v>14064</v>
      </c>
      <c r="Q34" s="41"/>
      <c r="R34" s="41"/>
      <c r="S34" s="41"/>
      <c r="T34" s="41"/>
      <c r="U34" s="41"/>
      <c r="V34" s="41"/>
      <c r="W34" s="41"/>
      <c r="X34" s="41"/>
    </row>
    <row r="35" spans="1:24" s="13" customFormat="1" ht="27">
      <c r="A35" s="372">
        <v>26</v>
      </c>
      <c r="B35" s="305"/>
      <c r="C35" s="367"/>
      <c r="D35" s="408" t="s">
        <v>255</v>
      </c>
      <c r="E35" s="41"/>
      <c r="F35" s="41">
        <v>4933</v>
      </c>
      <c r="G35" s="41"/>
      <c r="H35" s="41"/>
      <c r="I35" s="41"/>
      <c r="J35" s="41"/>
      <c r="K35" s="41"/>
      <c r="L35" s="41"/>
      <c r="M35" s="41"/>
      <c r="N35" s="87"/>
      <c r="O35" s="41"/>
      <c r="P35" s="40">
        <f t="shared" si="3"/>
        <v>4933</v>
      </c>
      <c r="Q35" s="41"/>
      <c r="R35" s="41"/>
      <c r="S35" s="41"/>
      <c r="T35" s="41"/>
      <c r="U35" s="41"/>
      <c r="V35" s="41"/>
      <c r="W35" s="41"/>
      <c r="X35" s="41"/>
    </row>
    <row r="36" spans="1:24" s="82" customFormat="1" ht="21.75" customHeight="1">
      <c r="A36" s="503">
        <v>27</v>
      </c>
      <c r="B36" s="302">
        <v>3</v>
      </c>
      <c r="C36" s="965" t="s">
        <v>477</v>
      </c>
      <c r="D36" s="965"/>
      <c r="E36" s="83">
        <v>36486</v>
      </c>
      <c r="F36" s="83"/>
      <c r="G36" s="83"/>
      <c r="H36" s="83"/>
      <c r="I36" s="83"/>
      <c r="J36" s="83"/>
      <c r="K36" s="83"/>
      <c r="L36" s="83"/>
      <c r="M36" s="83">
        <v>133269</v>
      </c>
      <c r="N36" s="463">
        <v>109500</v>
      </c>
      <c r="O36" s="83"/>
      <c r="P36" s="298">
        <f t="shared" si="3"/>
        <v>169755</v>
      </c>
      <c r="Q36" s="83"/>
      <c r="R36" s="83"/>
      <c r="S36" s="83"/>
      <c r="T36" s="83"/>
      <c r="U36" s="83"/>
      <c r="V36" s="83"/>
      <c r="W36" s="83"/>
      <c r="X36" s="83"/>
    </row>
    <row r="37" spans="1:24" s="13" customFormat="1" ht="27" customHeight="1">
      <c r="A37" s="372">
        <v>28</v>
      </c>
      <c r="B37" s="305"/>
      <c r="C37" s="367"/>
      <c r="D37" s="408" t="s">
        <v>259</v>
      </c>
      <c r="E37" s="41"/>
      <c r="F37" s="41">
        <v>14350</v>
      </c>
      <c r="G37" s="41"/>
      <c r="H37" s="41"/>
      <c r="I37" s="41"/>
      <c r="J37" s="41"/>
      <c r="K37" s="41"/>
      <c r="L37" s="41"/>
      <c r="M37" s="41"/>
      <c r="N37" s="87"/>
      <c r="O37" s="41"/>
      <c r="P37" s="40">
        <f t="shared" si="3"/>
        <v>14350</v>
      </c>
      <c r="Q37" s="41"/>
      <c r="R37" s="41"/>
      <c r="S37" s="41"/>
      <c r="T37" s="41"/>
      <c r="U37" s="41"/>
      <c r="V37" s="41"/>
      <c r="W37" s="41"/>
      <c r="X37" s="41"/>
    </row>
    <row r="38" spans="1:24" s="13" customFormat="1" ht="27">
      <c r="A38" s="372">
        <v>29</v>
      </c>
      <c r="B38" s="305"/>
      <c r="C38" s="367"/>
      <c r="D38" s="408" t="s">
        <v>260</v>
      </c>
      <c r="E38" s="41"/>
      <c r="F38" s="41">
        <v>24867</v>
      </c>
      <c r="G38" s="41"/>
      <c r="H38" s="41"/>
      <c r="I38" s="41"/>
      <c r="J38" s="41"/>
      <c r="K38" s="41"/>
      <c r="L38" s="41"/>
      <c r="M38" s="41"/>
      <c r="N38" s="87"/>
      <c r="O38" s="41"/>
      <c r="P38" s="40">
        <f t="shared" si="3"/>
        <v>24867</v>
      </c>
      <c r="Q38" s="41"/>
      <c r="R38" s="41"/>
      <c r="S38" s="41"/>
      <c r="T38" s="41"/>
      <c r="U38" s="41"/>
      <c r="V38" s="41"/>
      <c r="W38" s="41"/>
      <c r="X38" s="41"/>
    </row>
    <row r="39" spans="1:24" s="13" customFormat="1" ht="27">
      <c r="A39" s="372">
        <v>30</v>
      </c>
      <c r="B39" s="305"/>
      <c r="C39" s="367"/>
      <c r="D39" s="408" t="s">
        <v>261</v>
      </c>
      <c r="E39" s="41"/>
      <c r="F39" s="41">
        <v>14972</v>
      </c>
      <c r="G39" s="41"/>
      <c r="H39" s="41"/>
      <c r="I39" s="41"/>
      <c r="J39" s="41"/>
      <c r="K39" s="41"/>
      <c r="L39" s="41"/>
      <c r="M39" s="41"/>
      <c r="N39" s="87"/>
      <c r="O39" s="41"/>
      <c r="P39" s="40">
        <f t="shared" si="3"/>
        <v>14972</v>
      </c>
      <c r="Q39" s="41"/>
      <c r="R39" s="41"/>
      <c r="S39" s="41"/>
      <c r="T39" s="41"/>
      <c r="U39" s="41"/>
      <c r="V39" s="41"/>
      <c r="W39" s="41"/>
      <c r="X39" s="41"/>
    </row>
    <row r="40" spans="1:24" s="13" customFormat="1" ht="15">
      <c r="A40" s="372">
        <v>31</v>
      </c>
      <c r="B40" s="305"/>
      <c r="C40" s="367"/>
      <c r="D40" s="408" t="s">
        <v>463</v>
      </c>
      <c r="E40" s="41"/>
      <c r="F40" s="41">
        <v>6021</v>
      </c>
      <c r="G40" s="41"/>
      <c r="H40" s="41"/>
      <c r="I40" s="41"/>
      <c r="J40" s="41"/>
      <c r="K40" s="41"/>
      <c r="L40" s="41"/>
      <c r="M40" s="41"/>
      <c r="N40" s="87"/>
      <c r="O40" s="41"/>
      <c r="P40" s="40">
        <f t="shared" si="3"/>
        <v>6021</v>
      </c>
      <c r="Q40" s="41"/>
      <c r="R40" s="41"/>
      <c r="S40" s="41"/>
      <c r="T40" s="41"/>
      <c r="U40" s="41"/>
      <c r="V40" s="41"/>
      <c r="W40" s="41"/>
      <c r="X40" s="41"/>
    </row>
    <row r="41" spans="1:24" s="16" customFormat="1" ht="39.75" customHeight="1" thickBot="1">
      <c r="A41" s="507">
        <v>32</v>
      </c>
      <c r="B41" s="970" t="s">
        <v>654</v>
      </c>
      <c r="C41" s="971"/>
      <c r="D41" s="971"/>
      <c r="E41" s="188">
        <f>SUM(E28:E40,E23)</f>
        <v>557503</v>
      </c>
      <c r="F41" s="188">
        <f>SUM(F28:F40,F23)</f>
        <v>253230</v>
      </c>
      <c r="G41" s="188">
        <f aca="true" t="shared" si="4" ref="G41:P41">SUM(G28:G40,G23)</f>
        <v>0</v>
      </c>
      <c r="H41" s="188">
        <f t="shared" si="4"/>
        <v>26769</v>
      </c>
      <c r="I41" s="188">
        <f t="shared" si="4"/>
        <v>0</v>
      </c>
      <c r="J41" s="188">
        <f t="shared" si="4"/>
        <v>14000</v>
      </c>
      <c r="K41" s="188">
        <f t="shared" si="4"/>
        <v>0</v>
      </c>
      <c r="L41" s="188">
        <f t="shared" si="4"/>
        <v>0</v>
      </c>
      <c r="M41" s="188">
        <f t="shared" si="4"/>
        <v>2688500</v>
      </c>
      <c r="N41" s="464">
        <f t="shared" si="4"/>
        <v>1507585</v>
      </c>
      <c r="O41" s="188">
        <f t="shared" si="4"/>
        <v>0</v>
      </c>
      <c r="P41" s="188">
        <f t="shared" si="4"/>
        <v>3540002</v>
      </c>
      <c r="Q41" s="281"/>
      <c r="R41" s="281"/>
      <c r="S41" s="281"/>
      <c r="T41" s="281"/>
      <c r="U41" s="281"/>
      <c r="V41" s="281"/>
      <c r="W41" s="281"/>
      <c r="X41" s="281"/>
    </row>
    <row r="42" spans="1:24" s="13" customFormat="1" ht="34.5" customHeight="1" thickTop="1">
      <c r="A42" s="506">
        <v>33</v>
      </c>
      <c r="B42" s="500"/>
      <c r="C42" s="300">
        <v>13</v>
      </c>
      <c r="D42" s="376" t="s">
        <v>178</v>
      </c>
      <c r="E42" s="41">
        <v>26255</v>
      </c>
      <c r="F42" s="41"/>
      <c r="G42" s="41"/>
      <c r="H42" s="41">
        <v>7682</v>
      </c>
      <c r="I42" s="41"/>
      <c r="J42" s="41"/>
      <c r="K42" s="41"/>
      <c r="L42" s="501"/>
      <c r="M42" s="501">
        <v>45956</v>
      </c>
      <c r="N42" s="502">
        <v>43600</v>
      </c>
      <c r="O42" s="41"/>
      <c r="P42" s="40">
        <f>SUM(E42:M42)</f>
        <v>79893</v>
      </c>
      <c r="Q42" s="41"/>
      <c r="R42" s="41"/>
      <c r="S42" s="41"/>
      <c r="T42" s="41"/>
      <c r="U42" s="41"/>
      <c r="V42" s="41"/>
      <c r="W42" s="41"/>
      <c r="X42" s="41"/>
    </row>
    <row r="43" spans="1:24" s="82" customFormat="1" ht="21.75" customHeight="1">
      <c r="A43" s="503">
        <v>34</v>
      </c>
      <c r="B43" s="302">
        <v>4</v>
      </c>
      <c r="C43" s="965" t="s">
        <v>634</v>
      </c>
      <c r="D43" s="965"/>
      <c r="E43" s="83">
        <v>212000</v>
      </c>
      <c r="F43" s="83">
        <v>96000</v>
      </c>
      <c r="G43" s="83"/>
      <c r="H43" s="83">
        <v>8</v>
      </c>
      <c r="I43" s="83"/>
      <c r="J43" s="83"/>
      <c r="K43" s="83"/>
      <c r="L43" s="83"/>
      <c r="M43" s="83">
        <v>355165</v>
      </c>
      <c r="N43" s="463">
        <v>248900</v>
      </c>
      <c r="O43" s="83"/>
      <c r="P43" s="298">
        <f>SUM(E43:M43)</f>
        <v>663173</v>
      </c>
      <c r="Q43" s="83"/>
      <c r="R43" s="83"/>
      <c r="S43" s="83"/>
      <c r="T43" s="83"/>
      <c r="U43" s="83"/>
      <c r="V43" s="83"/>
      <c r="W43" s="83"/>
      <c r="X43" s="83"/>
    </row>
    <row r="44" spans="1:24" s="16" customFormat="1" ht="39.75" customHeight="1" thickBot="1">
      <c r="A44" s="507">
        <v>35</v>
      </c>
      <c r="B44" s="970" t="s">
        <v>655</v>
      </c>
      <c r="C44" s="971"/>
      <c r="D44" s="971"/>
      <c r="E44" s="188">
        <f>SUM(E42:E43)</f>
        <v>238255</v>
      </c>
      <c r="F44" s="188">
        <f aca="true" t="shared" si="5" ref="F44:P44">SUM(F42:F43)</f>
        <v>96000</v>
      </c>
      <c r="G44" s="188">
        <f t="shared" si="5"/>
        <v>0</v>
      </c>
      <c r="H44" s="188">
        <f t="shared" si="5"/>
        <v>7690</v>
      </c>
      <c r="I44" s="188">
        <f t="shared" si="5"/>
        <v>0</v>
      </c>
      <c r="J44" s="188">
        <f t="shared" si="5"/>
        <v>0</v>
      </c>
      <c r="K44" s="188">
        <f t="shared" si="5"/>
        <v>0</v>
      </c>
      <c r="L44" s="188">
        <f t="shared" si="5"/>
        <v>0</v>
      </c>
      <c r="M44" s="188">
        <f t="shared" si="5"/>
        <v>401121</v>
      </c>
      <c r="N44" s="464">
        <f t="shared" si="5"/>
        <v>292500</v>
      </c>
      <c r="O44" s="188">
        <f t="shared" si="5"/>
        <v>0</v>
      </c>
      <c r="P44" s="349">
        <f t="shared" si="5"/>
        <v>743066</v>
      </c>
      <c r="Q44" s="281"/>
      <c r="R44" s="281"/>
      <c r="S44" s="281"/>
      <c r="T44" s="281"/>
      <c r="U44" s="281"/>
      <c r="V44" s="281"/>
      <c r="W44" s="281"/>
      <c r="X44" s="281"/>
    </row>
    <row r="45" spans="1:24" s="13" customFormat="1" ht="39.75" customHeight="1" thickBot="1" thickTop="1">
      <c r="A45" s="506">
        <v>36</v>
      </c>
      <c r="B45" s="305"/>
      <c r="C45" s="966" t="s">
        <v>811</v>
      </c>
      <c r="D45" s="966"/>
      <c r="E45" s="281">
        <f>SUM(E44,E41)</f>
        <v>795758</v>
      </c>
      <c r="F45" s="281">
        <f aca="true" t="shared" si="6" ref="F45:P45">SUM(F44,F41)</f>
        <v>349230</v>
      </c>
      <c r="G45" s="281">
        <f t="shared" si="6"/>
        <v>0</v>
      </c>
      <c r="H45" s="281">
        <f t="shared" si="6"/>
        <v>34459</v>
      </c>
      <c r="I45" s="281">
        <f t="shared" si="6"/>
        <v>0</v>
      </c>
      <c r="J45" s="281">
        <f t="shared" si="6"/>
        <v>14000</v>
      </c>
      <c r="K45" s="281">
        <f t="shared" si="6"/>
        <v>0</v>
      </c>
      <c r="L45" s="281">
        <f t="shared" si="6"/>
        <v>0</v>
      </c>
      <c r="M45" s="281">
        <f t="shared" si="6"/>
        <v>3089621</v>
      </c>
      <c r="N45" s="496">
        <f t="shared" si="6"/>
        <v>1800085</v>
      </c>
      <c r="O45" s="281">
        <f t="shared" si="6"/>
        <v>0</v>
      </c>
      <c r="P45" s="348">
        <f t="shared" si="6"/>
        <v>4283068</v>
      </c>
      <c r="Q45" s="41"/>
      <c r="R45" s="41"/>
      <c r="S45" s="41"/>
      <c r="T45" s="41"/>
      <c r="U45" s="41"/>
      <c r="V45" s="41"/>
      <c r="W45" s="41"/>
      <c r="X45" s="41"/>
    </row>
    <row r="46" spans="1:24" s="16" customFormat="1" ht="39.75" customHeight="1" thickBot="1">
      <c r="A46" s="507">
        <v>37</v>
      </c>
      <c r="B46" s="471">
        <v>5</v>
      </c>
      <c r="C46" s="969" t="s">
        <v>807</v>
      </c>
      <c r="D46" s="969"/>
      <c r="E46" s="526"/>
      <c r="F46" s="526"/>
      <c r="G46" s="526"/>
      <c r="H46" s="526">
        <v>131843</v>
      </c>
      <c r="I46" s="526"/>
      <c r="J46" s="526"/>
      <c r="K46" s="526"/>
      <c r="L46" s="526"/>
      <c r="M46" s="526">
        <f>SUM(P46-H46)</f>
        <v>1294421</v>
      </c>
      <c r="N46" s="527"/>
      <c r="O46" s="526"/>
      <c r="P46" s="528">
        <v>1426264</v>
      </c>
      <c r="Q46" s="281"/>
      <c r="R46" s="281"/>
      <c r="S46" s="281"/>
      <c r="T46" s="281"/>
      <c r="U46" s="281"/>
      <c r="V46" s="281"/>
      <c r="W46" s="281"/>
      <c r="X46" s="281"/>
    </row>
    <row r="47" spans="1:24" s="13" customFormat="1" ht="39.75" customHeight="1" thickBot="1">
      <c r="A47" s="506">
        <v>38</v>
      </c>
      <c r="B47" s="497"/>
      <c r="C47" s="964" t="s">
        <v>968</v>
      </c>
      <c r="D47" s="964"/>
      <c r="E47" s="89">
        <f>SUM(E45:E46)</f>
        <v>795758</v>
      </c>
      <c r="F47" s="89">
        <f aca="true" t="shared" si="7" ref="F47:P47">SUM(F45:F46)</f>
        <v>349230</v>
      </c>
      <c r="G47" s="89">
        <f t="shared" si="7"/>
        <v>0</v>
      </c>
      <c r="H47" s="89">
        <f t="shared" si="7"/>
        <v>166302</v>
      </c>
      <c r="I47" s="89">
        <f t="shared" si="7"/>
        <v>0</v>
      </c>
      <c r="J47" s="89">
        <f t="shared" si="7"/>
        <v>14000</v>
      </c>
      <c r="K47" s="89">
        <f t="shared" si="7"/>
        <v>0</v>
      </c>
      <c r="L47" s="89">
        <f t="shared" si="7"/>
        <v>0</v>
      </c>
      <c r="M47" s="89">
        <f t="shared" si="7"/>
        <v>4384042</v>
      </c>
      <c r="N47" s="89">
        <f t="shared" si="7"/>
        <v>1800085</v>
      </c>
      <c r="O47" s="89">
        <f t="shared" si="7"/>
        <v>0</v>
      </c>
      <c r="P47" s="345">
        <f t="shared" si="7"/>
        <v>5709332</v>
      </c>
      <c r="Q47" s="41"/>
      <c r="R47" s="41"/>
      <c r="S47" s="41"/>
      <c r="T47" s="41"/>
      <c r="U47" s="41"/>
      <c r="V47" s="41"/>
      <c r="W47" s="41"/>
      <c r="X47" s="41"/>
    </row>
  </sheetData>
  <mergeCells count="20">
    <mergeCell ref="M8:N8"/>
    <mergeCell ref="L6:P6"/>
    <mergeCell ref="I8:L8"/>
    <mergeCell ref="B4:P4"/>
    <mergeCell ref="B5:P5"/>
    <mergeCell ref="E8:H8"/>
    <mergeCell ref="P8:P9"/>
    <mergeCell ref="D8:D9"/>
    <mergeCell ref="C8:C9"/>
    <mergeCell ref="B8:B9"/>
    <mergeCell ref="C10:E10"/>
    <mergeCell ref="B3:E3"/>
    <mergeCell ref="C46:D46"/>
    <mergeCell ref="B41:D41"/>
    <mergeCell ref="B44:D44"/>
    <mergeCell ref="C47:D47"/>
    <mergeCell ref="C32:D32"/>
    <mergeCell ref="C36:D36"/>
    <mergeCell ref="C43:D43"/>
    <mergeCell ref="C45:D45"/>
  </mergeCells>
  <printOptions horizontalCentered="1"/>
  <pageMargins left="0" right="0" top="0" bottom="0" header="0.5118110236220472" footer="0.5118110236220472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O54"/>
  <sheetViews>
    <sheetView view="pageBreakPreview" zoomScaleSheetLayoutView="100" workbookViewId="0" topLeftCell="A3">
      <selection activeCell="D6" sqref="D6"/>
    </sheetView>
  </sheetViews>
  <sheetFormatPr defaultColWidth="9.00390625" defaultRowHeight="12.75"/>
  <cols>
    <col min="1" max="1" width="2.75390625" style="91" bestFit="1" customWidth="1"/>
    <col min="2" max="2" width="4.125" style="24" customWidth="1"/>
    <col min="3" max="3" width="5.75390625" style="24" bestFit="1" customWidth="1"/>
    <col min="4" max="4" width="41.375" style="1" bestFit="1" customWidth="1"/>
    <col min="5" max="5" width="11.625" style="1" bestFit="1" customWidth="1"/>
    <col min="6" max="6" width="10.625" style="1" customWidth="1"/>
    <col min="7" max="7" width="14.25390625" style="1" bestFit="1" customWidth="1"/>
    <col min="8" max="8" width="13.875" style="1" bestFit="1" customWidth="1"/>
    <col min="9" max="16384" width="9.125" style="1" customWidth="1"/>
  </cols>
  <sheetData>
    <row r="1" ht="15" hidden="1">
      <c r="B1" s="24" t="s">
        <v>894</v>
      </c>
    </row>
    <row r="2" ht="15" hidden="1"/>
    <row r="3" spans="1:8" s="98" customFormat="1" ht="14.25">
      <c r="A3" s="91"/>
      <c r="B3" s="100" t="s">
        <v>234</v>
      </c>
      <c r="C3" s="100"/>
      <c r="D3" s="101"/>
      <c r="H3" s="102"/>
    </row>
    <row r="4" spans="1:8" s="13" customFormat="1" ht="24.75" customHeight="1">
      <c r="A4" s="21"/>
      <c r="B4" s="924" t="s">
        <v>842</v>
      </c>
      <c r="C4" s="924"/>
      <c r="D4" s="924"/>
      <c r="E4" s="924"/>
      <c r="F4" s="924"/>
      <c r="G4" s="924"/>
      <c r="H4" s="924"/>
    </row>
    <row r="5" spans="1:15" s="13" customFormat="1" ht="15">
      <c r="A5" s="21"/>
      <c r="B5" s="924" t="s">
        <v>488</v>
      </c>
      <c r="C5" s="924"/>
      <c r="D5" s="924"/>
      <c r="E5" s="924"/>
      <c r="F5" s="924"/>
      <c r="G5" s="924"/>
      <c r="H5" s="924"/>
      <c r="I5" s="41"/>
      <c r="J5" s="41"/>
      <c r="K5" s="41"/>
      <c r="L5" s="41"/>
      <c r="M5" s="41"/>
      <c r="N5" s="41"/>
      <c r="O5" s="41"/>
    </row>
    <row r="6" spans="1:15" s="98" customFormat="1" ht="14.25">
      <c r="A6" s="91"/>
      <c r="B6" s="97"/>
      <c r="C6" s="97"/>
      <c r="H6" s="98" t="s">
        <v>851</v>
      </c>
      <c r="I6" s="99"/>
      <c r="J6" s="99"/>
      <c r="K6" s="99"/>
      <c r="L6" s="99"/>
      <c r="M6" s="99"/>
      <c r="N6" s="99"/>
      <c r="O6" s="99"/>
    </row>
    <row r="7" spans="2:15" s="91" customFormat="1" ht="15" thickBot="1">
      <c r="B7" s="92" t="s">
        <v>318</v>
      </c>
      <c r="C7" s="92" t="s">
        <v>319</v>
      </c>
      <c r="D7" s="91" t="s">
        <v>320</v>
      </c>
      <c r="E7" s="91" t="s">
        <v>321</v>
      </c>
      <c r="G7" s="91" t="s">
        <v>322</v>
      </c>
      <c r="H7" s="91" t="s">
        <v>323</v>
      </c>
      <c r="I7" s="33"/>
      <c r="J7" s="33"/>
      <c r="K7" s="33"/>
      <c r="L7" s="33"/>
      <c r="M7" s="33"/>
      <c r="N7" s="33"/>
      <c r="O7" s="33"/>
    </row>
    <row r="8" spans="1:15" s="18" customFormat="1" ht="15">
      <c r="A8" s="91"/>
      <c r="B8" s="38"/>
      <c r="C8" s="35"/>
      <c r="D8" s="9"/>
      <c r="E8" s="31"/>
      <c r="F8" s="925" t="s">
        <v>514</v>
      </c>
      <c r="G8" s="9"/>
      <c r="H8" s="925" t="s">
        <v>484</v>
      </c>
      <c r="I8" s="2"/>
      <c r="J8" s="2"/>
      <c r="K8" s="2"/>
      <c r="L8" s="2"/>
      <c r="M8" s="2"/>
      <c r="N8" s="2"/>
      <c r="O8" s="2"/>
    </row>
    <row r="9" spans="2:15" ht="15">
      <c r="B9" s="30" t="s">
        <v>895</v>
      </c>
      <c r="C9" s="36" t="s">
        <v>896</v>
      </c>
      <c r="D9" s="2" t="s">
        <v>852</v>
      </c>
      <c r="E9" s="32" t="s">
        <v>489</v>
      </c>
      <c r="F9" s="926"/>
      <c r="G9" s="33" t="s">
        <v>491</v>
      </c>
      <c r="H9" s="926"/>
      <c r="I9" s="10"/>
      <c r="J9" s="10"/>
      <c r="K9" s="10"/>
      <c r="L9" s="10"/>
      <c r="M9" s="10"/>
      <c r="N9" s="10"/>
      <c r="O9" s="10"/>
    </row>
    <row r="10" spans="2:15" ht="15.75" thickBot="1">
      <c r="B10" s="39"/>
      <c r="C10" s="37"/>
      <c r="D10" s="14"/>
      <c r="E10" s="34"/>
      <c r="F10" s="917"/>
      <c r="G10" s="14"/>
      <c r="H10" s="917"/>
      <c r="I10" s="10"/>
      <c r="J10" s="10"/>
      <c r="K10" s="10"/>
      <c r="L10" s="10"/>
      <c r="M10" s="10"/>
      <c r="N10" s="10"/>
      <c r="O10" s="10"/>
    </row>
    <row r="11" spans="1:15" s="8" customFormat="1" ht="15">
      <c r="A11" s="91">
        <v>1</v>
      </c>
      <c r="B11" s="301">
        <v>1</v>
      </c>
      <c r="C11" s="967" t="s">
        <v>473</v>
      </c>
      <c r="D11" s="967"/>
      <c r="E11" s="11"/>
      <c r="F11" s="11"/>
      <c r="G11" s="11"/>
      <c r="H11" s="316"/>
      <c r="I11" s="11"/>
      <c r="J11" s="11"/>
      <c r="K11" s="11"/>
      <c r="L11" s="11"/>
      <c r="M11" s="11"/>
      <c r="N11" s="11"/>
      <c r="O11" s="11"/>
    </row>
    <row r="12" spans="1:15" ht="15">
      <c r="A12" s="91">
        <v>2</v>
      </c>
      <c r="B12" s="185"/>
      <c r="C12" s="290">
        <v>1</v>
      </c>
      <c r="D12" s="292" t="s">
        <v>72</v>
      </c>
      <c r="E12" s="10">
        <v>13950</v>
      </c>
      <c r="F12" s="10">
        <v>14485</v>
      </c>
      <c r="G12" s="10">
        <v>12466</v>
      </c>
      <c r="H12" s="293">
        <v>15761</v>
      </c>
      <c r="I12" s="10"/>
      <c r="J12" s="10"/>
      <c r="K12" s="10"/>
      <c r="L12" s="10"/>
      <c r="M12" s="10"/>
      <c r="N12" s="10"/>
      <c r="O12" s="10"/>
    </row>
    <row r="13" spans="1:15" ht="15">
      <c r="A13" s="91">
        <v>3</v>
      </c>
      <c r="B13" s="185"/>
      <c r="C13" s="290"/>
      <c r="D13" s="292" t="s">
        <v>648</v>
      </c>
      <c r="E13" s="10"/>
      <c r="F13" s="10"/>
      <c r="G13" s="10"/>
      <c r="H13" s="293"/>
      <c r="I13" s="10"/>
      <c r="J13" s="10"/>
      <c r="K13" s="10"/>
      <c r="L13" s="10"/>
      <c r="M13" s="10"/>
      <c r="N13" s="10"/>
      <c r="O13" s="10"/>
    </row>
    <row r="14" spans="1:15" ht="15">
      <c r="A14" s="91">
        <v>4</v>
      </c>
      <c r="B14" s="185"/>
      <c r="C14" s="290">
        <v>2</v>
      </c>
      <c r="D14" s="292" t="s">
        <v>643</v>
      </c>
      <c r="E14" s="10">
        <v>24194</v>
      </c>
      <c r="F14" s="10">
        <v>25295</v>
      </c>
      <c r="G14" s="10">
        <v>24126</v>
      </c>
      <c r="H14" s="293">
        <v>28180</v>
      </c>
      <c r="I14" s="10"/>
      <c r="J14" s="10"/>
      <c r="K14" s="10"/>
      <c r="L14" s="10"/>
      <c r="M14" s="10"/>
      <c r="N14" s="10"/>
      <c r="O14" s="10"/>
    </row>
    <row r="15" spans="1:15" ht="15">
      <c r="A15" s="91">
        <v>5</v>
      </c>
      <c r="B15" s="185"/>
      <c r="C15" s="290"/>
      <c r="D15" s="292" t="s">
        <v>73</v>
      </c>
      <c r="E15" s="10"/>
      <c r="F15" s="10"/>
      <c r="G15" s="10"/>
      <c r="H15" s="293"/>
      <c r="I15" s="10"/>
      <c r="J15" s="10"/>
      <c r="K15" s="10"/>
      <c r="L15" s="10"/>
      <c r="M15" s="10"/>
      <c r="N15" s="10"/>
      <c r="O15" s="10"/>
    </row>
    <row r="16" spans="1:15" ht="15">
      <c r="A16" s="91">
        <v>6</v>
      </c>
      <c r="B16" s="185"/>
      <c r="C16" s="290">
        <v>3</v>
      </c>
      <c r="D16" s="292" t="s">
        <v>58</v>
      </c>
      <c r="E16" s="10">
        <v>30466</v>
      </c>
      <c r="F16" s="10">
        <v>31880</v>
      </c>
      <c r="G16" s="10">
        <v>29190</v>
      </c>
      <c r="H16" s="293">
        <v>31467</v>
      </c>
      <c r="I16" s="10"/>
      <c r="J16" s="10"/>
      <c r="K16" s="10"/>
      <c r="L16" s="10"/>
      <c r="M16" s="10"/>
      <c r="N16" s="10"/>
      <c r="O16" s="10"/>
    </row>
    <row r="17" spans="1:15" ht="15">
      <c r="A17" s="91">
        <v>7</v>
      </c>
      <c r="B17" s="185"/>
      <c r="C17" s="290" t="s">
        <v>956</v>
      </c>
      <c r="D17" s="292" t="s">
        <v>74</v>
      </c>
      <c r="E17" s="10"/>
      <c r="F17" s="10"/>
      <c r="G17" s="10"/>
      <c r="H17" s="293"/>
      <c r="I17" s="10"/>
      <c r="J17" s="10"/>
      <c r="K17" s="10"/>
      <c r="L17" s="10"/>
      <c r="M17" s="10"/>
      <c r="N17" s="10"/>
      <c r="O17" s="10"/>
    </row>
    <row r="18" spans="1:15" ht="15">
      <c r="A18" s="91">
        <v>8</v>
      </c>
      <c r="B18" s="185"/>
      <c r="C18" s="290">
        <v>4</v>
      </c>
      <c r="D18" s="292" t="s">
        <v>78</v>
      </c>
      <c r="E18" s="10">
        <v>23124</v>
      </c>
      <c r="F18" s="10">
        <v>24192</v>
      </c>
      <c r="G18" s="10">
        <v>23723</v>
      </c>
      <c r="H18" s="293">
        <v>24581</v>
      </c>
      <c r="I18" s="10"/>
      <c r="J18" s="10"/>
      <c r="K18" s="10"/>
      <c r="L18" s="10"/>
      <c r="M18" s="10"/>
      <c r="N18" s="10"/>
      <c r="O18" s="10"/>
    </row>
    <row r="19" spans="1:15" ht="15">
      <c r="A19" s="91">
        <v>9</v>
      </c>
      <c r="B19" s="185"/>
      <c r="C19" s="290" t="s">
        <v>956</v>
      </c>
      <c r="D19" s="292" t="s">
        <v>79</v>
      </c>
      <c r="E19" s="10"/>
      <c r="F19" s="10"/>
      <c r="G19" s="10"/>
      <c r="H19" s="293"/>
      <c r="I19" s="10"/>
      <c r="J19" s="10"/>
      <c r="K19" s="10"/>
      <c r="L19" s="10"/>
      <c r="M19" s="10"/>
      <c r="N19" s="10"/>
      <c r="O19" s="10"/>
    </row>
    <row r="20" spans="1:15" ht="15">
      <c r="A20" s="91">
        <v>10</v>
      </c>
      <c r="B20" s="185"/>
      <c r="C20" s="290">
        <v>5</v>
      </c>
      <c r="D20" s="292" t="s">
        <v>59</v>
      </c>
      <c r="E20" s="10">
        <v>29351</v>
      </c>
      <c r="F20" s="10">
        <v>30537</v>
      </c>
      <c r="G20" s="10">
        <v>29814</v>
      </c>
      <c r="H20" s="293">
        <v>31251</v>
      </c>
      <c r="I20" s="10"/>
      <c r="J20" s="10"/>
      <c r="K20" s="10"/>
      <c r="L20" s="10"/>
      <c r="M20" s="10"/>
      <c r="N20" s="10"/>
      <c r="O20" s="10"/>
    </row>
    <row r="21" spans="1:15" ht="15">
      <c r="A21" s="91">
        <v>11</v>
      </c>
      <c r="B21" s="185"/>
      <c r="C21" s="290"/>
      <c r="D21" s="292" t="s">
        <v>669</v>
      </c>
      <c r="E21" s="10"/>
      <c r="F21" s="10"/>
      <c r="G21" s="10"/>
      <c r="H21" s="293"/>
      <c r="I21" s="10"/>
      <c r="J21" s="10"/>
      <c r="K21" s="10"/>
      <c r="L21" s="10"/>
      <c r="M21" s="10"/>
      <c r="N21" s="10"/>
      <c r="O21" s="10"/>
    </row>
    <row r="22" spans="1:15" ht="15">
      <c r="A22" s="91">
        <v>12</v>
      </c>
      <c r="B22" s="185"/>
      <c r="C22" s="290">
        <v>6</v>
      </c>
      <c r="D22" s="292" t="s">
        <v>80</v>
      </c>
      <c r="E22" s="10">
        <v>10258</v>
      </c>
      <c r="F22" s="10">
        <v>10735</v>
      </c>
      <c r="G22" s="10">
        <v>11444</v>
      </c>
      <c r="H22" s="293">
        <v>12095</v>
      </c>
      <c r="I22" s="10"/>
      <c r="J22" s="10"/>
      <c r="K22" s="10"/>
      <c r="L22" s="10"/>
      <c r="M22" s="10"/>
      <c r="N22" s="10"/>
      <c r="O22" s="10"/>
    </row>
    <row r="23" spans="1:15" ht="15">
      <c r="A23" s="91">
        <v>13</v>
      </c>
      <c r="B23" s="185"/>
      <c r="C23" s="290"/>
      <c r="D23" s="292" t="s">
        <v>979</v>
      </c>
      <c r="E23" s="10"/>
      <c r="F23" s="10"/>
      <c r="G23" s="10"/>
      <c r="H23" s="293"/>
      <c r="I23" s="10"/>
      <c r="J23" s="10"/>
      <c r="K23" s="10"/>
      <c r="L23" s="10"/>
      <c r="M23" s="10"/>
      <c r="N23" s="10"/>
      <c r="O23" s="10"/>
    </row>
    <row r="24" spans="1:15" s="88" customFormat="1" ht="30" customHeight="1">
      <c r="A24" s="21">
        <v>14</v>
      </c>
      <c r="B24" s="294"/>
      <c r="C24" s="84"/>
      <c r="D24" s="84" t="s">
        <v>912</v>
      </c>
      <c r="E24" s="84">
        <f>SUM(E12:E22)</f>
        <v>131343</v>
      </c>
      <c r="F24" s="84">
        <f>SUM(F12:F22)</f>
        <v>137124</v>
      </c>
      <c r="G24" s="84">
        <f>SUM(G12:G22)</f>
        <v>130763</v>
      </c>
      <c r="H24" s="295">
        <f>SUM(H12:H22)</f>
        <v>143335</v>
      </c>
      <c r="I24" s="87"/>
      <c r="J24" s="87"/>
      <c r="K24" s="87"/>
      <c r="L24" s="87"/>
      <c r="M24" s="87"/>
      <c r="N24" s="87"/>
      <c r="O24" s="87"/>
    </row>
    <row r="25" spans="1:15" s="8" customFormat="1" ht="15">
      <c r="A25" s="91">
        <v>15</v>
      </c>
      <c r="B25" s="185"/>
      <c r="C25" s="290">
        <v>7</v>
      </c>
      <c r="D25" s="292" t="s">
        <v>174</v>
      </c>
      <c r="E25" s="10">
        <v>14872</v>
      </c>
      <c r="F25" s="10">
        <v>29440</v>
      </c>
      <c r="G25" s="10">
        <v>14439</v>
      </c>
      <c r="H25" s="346">
        <v>17156</v>
      </c>
      <c r="I25" s="11"/>
      <c r="J25" s="11"/>
      <c r="K25" s="11"/>
      <c r="L25" s="11"/>
      <c r="M25" s="11"/>
      <c r="N25" s="11"/>
      <c r="O25" s="11"/>
    </row>
    <row r="26" spans="1:15" ht="15">
      <c r="A26" s="91">
        <v>16</v>
      </c>
      <c r="B26" s="185"/>
      <c r="C26" s="290">
        <v>8</v>
      </c>
      <c r="D26" s="292" t="s">
        <v>175</v>
      </c>
      <c r="E26" s="10">
        <v>57875</v>
      </c>
      <c r="F26" s="10">
        <v>56629</v>
      </c>
      <c r="G26" s="10">
        <v>62166</v>
      </c>
      <c r="H26" s="293">
        <v>64077</v>
      </c>
      <c r="I26" s="10"/>
      <c r="J26" s="10"/>
      <c r="K26" s="10"/>
      <c r="L26" s="10"/>
      <c r="M26" s="10"/>
      <c r="N26" s="10"/>
      <c r="O26" s="10"/>
    </row>
    <row r="27" spans="1:15" ht="30">
      <c r="A27" s="92">
        <v>17</v>
      </c>
      <c r="B27" s="185"/>
      <c r="C27" s="290">
        <v>9</v>
      </c>
      <c r="D27" s="299" t="s">
        <v>176</v>
      </c>
      <c r="E27" s="10">
        <v>1725</v>
      </c>
      <c r="F27" s="10">
        <v>1725</v>
      </c>
      <c r="G27" s="10">
        <v>1725</v>
      </c>
      <c r="H27" s="293">
        <v>2391</v>
      </c>
      <c r="I27" s="10"/>
      <c r="J27" s="10"/>
      <c r="K27" s="10"/>
      <c r="L27" s="10"/>
      <c r="M27" s="10"/>
      <c r="N27" s="10"/>
      <c r="O27" s="10"/>
    </row>
    <row r="28" spans="1:15" ht="30">
      <c r="A28" s="92">
        <v>18</v>
      </c>
      <c r="B28" s="185"/>
      <c r="C28" s="290">
        <v>10</v>
      </c>
      <c r="D28" s="299" t="s">
        <v>474</v>
      </c>
      <c r="E28" s="10"/>
      <c r="F28" s="10"/>
      <c r="G28" s="10"/>
      <c r="H28" s="293">
        <v>9974</v>
      </c>
      <c r="I28" s="10"/>
      <c r="J28" s="10"/>
      <c r="K28" s="10"/>
      <c r="L28" s="10"/>
      <c r="M28" s="10"/>
      <c r="N28" s="10"/>
      <c r="O28" s="10"/>
    </row>
    <row r="29" spans="1:15" s="88" customFormat="1" ht="30" customHeight="1">
      <c r="A29" s="21">
        <v>19</v>
      </c>
      <c r="B29" s="294"/>
      <c r="C29" s="84"/>
      <c r="D29" s="84" t="s">
        <v>215</v>
      </c>
      <c r="E29" s="84">
        <f>SUM(E25:E28)</f>
        <v>74472</v>
      </c>
      <c r="F29" s="84">
        <f>SUM(F25:F28)</f>
        <v>87794</v>
      </c>
      <c r="G29" s="84">
        <f>SUM(G25:G28)</f>
        <v>78330</v>
      </c>
      <c r="H29" s="295">
        <f>SUM(H25:H28)</f>
        <v>93598</v>
      </c>
      <c r="I29" s="87"/>
      <c r="J29" s="87"/>
      <c r="K29" s="87"/>
      <c r="L29" s="87"/>
      <c r="M29" s="87"/>
      <c r="N29" s="87"/>
      <c r="O29" s="87"/>
    </row>
    <row r="30" spans="1:15" ht="15">
      <c r="A30" s="91">
        <v>20</v>
      </c>
      <c r="B30" s="185"/>
      <c r="C30" s="290">
        <v>11</v>
      </c>
      <c r="D30" s="292" t="s">
        <v>177</v>
      </c>
      <c r="E30" s="10">
        <v>43934</v>
      </c>
      <c r="F30" s="10">
        <v>53721</v>
      </c>
      <c r="G30" s="10">
        <v>49812</v>
      </c>
      <c r="H30" s="346">
        <v>25244</v>
      </c>
      <c r="I30" s="10"/>
      <c r="J30" s="10"/>
      <c r="K30" s="10"/>
      <c r="L30" s="10"/>
      <c r="M30" s="10"/>
      <c r="N30" s="10"/>
      <c r="O30" s="10"/>
    </row>
    <row r="31" spans="1:15" ht="15">
      <c r="A31" s="91">
        <v>21</v>
      </c>
      <c r="B31" s="185"/>
      <c r="C31" s="290">
        <v>12</v>
      </c>
      <c r="D31" s="292" t="s">
        <v>925</v>
      </c>
      <c r="E31" s="10">
        <v>22417</v>
      </c>
      <c r="F31" s="10">
        <v>22385</v>
      </c>
      <c r="G31" s="10">
        <v>12380</v>
      </c>
      <c r="H31" s="293">
        <v>11090</v>
      </c>
      <c r="I31" s="10"/>
      <c r="J31" s="10"/>
      <c r="K31" s="10"/>
      <c r="L31" s="10"/>
      <c r="M31" s="10"/>
      <c r="N31" s="10"/>
      <c r="O31" s="10"/>
    </row>
    <row r="32" spans="1:8" s="10" customFormat="1" ht="15">
      <c r="A32" s="91">
        <v>22</v>
      </c>
      <c r="B32" s="305">
        <v>1</v>
      </c>
      <c r="C32" s="290"/>
      <c r="D32" s="299" t="s">
        <v>475</v>
      </c>
      <c r="E32" s="10">
        <v>0</v>
      </c>
      <c r="F32" s="10">
        <v>0</v>
      </c>
      <c r="G32" s="10">
        <v>0</v>
      </c>
      <c r="H32" s="293">
        <v>223850</v>
      </c>
    </row>
    <row r="33" spans="1:15" s="13" customFormat="1" ht="30" customHeight="1">
      <c r="A33" s="21">
        <v>23</v>
      </c>
      <c r="B33" s="305">
        <v>2</v>
      </c>
      <c r="C33" s="918" t="s">
        <v>476</v>
      </c>
      <c r="D33" s="918"/>
      <c r="E33" s="281">
        <v>0</v>
      </c>
      <c r="F33" s="281">
        <v>0</v>
      </c>
      <c r="G33" s="281">
        <v>0</v>
      </c>
      <c r="H33" s="348">
        <v>23900</v>
      </c>
      <c r="K33" s="41"/>
      <c r="L33" s="41"/>
      <c r="M33" s="41"/>
      <c r="N33" s="41"/>
      <c r="O33" s="41"/>
    </row>
    <row r="34" spans="1:15" s="13" customFormat="1" ht="30" customHeight="1">
      <c r="A34" s="21">
        <v>24</v>
      </c>
      <c r="B34" s="305">
        <v>3</v>
      </c>
      <c r="C34" s="918" t="s">
        <v>477</v>
      </c>
      <c r="D34" s="918"/>
      <c r="E34" s="281">
        <v>0</v>
      </c>
      <c r="F34" s="281">
        <v>0</v>
      </c>
      <c r="G34" s="281">
        <v>0</v>
      </c>
      <c r="H34" s="348">
        <v>36486</v>
      </c>
      <c r="K34" s="41"/>
      <c r="L34" s="41"/>
      <c r="M34" s="41"/>
      <c r="N34" s="41"/>
      <c r="O34" s="41"/>
    </row>
    <row r="35" spans="1:15" s="13" customFormat="1" ht="30" customHeight="1" thickBot="1">
      <c r="A35" s="92">
        <v>25</v>
      </c>
      <c r="B35" s="930" t="s">
        <v>654</v>
      </c>
      <c r="C35" s="923"/>
      <c r="D35" s="923"/>
      <c r="E35" s="465">
        <f>SUM(E29:E34,E24)</f>
        <v>272166</v>
      </c>
      <c r="F35" s="465">
        <f>SUM(F29:F34,F24)</f>
        <v>301024</v>
      </c>
      <c r="G35" s="465">
        <f>SUM(G29:G34,G24)</f>
        <v>271285</v>
      </c>
      <c r="H35" s="467">
        <f>SUM(H29:H34,H24)</f>
        <v>557503</v>
      </c>
      <c r="K35" s="41"/>
      <c r="L35" s="41"/>
      <c r="M35" s="41"/>
      <c r="N35" s="41"/>
      <c r="O35" s="41"/>
    </row>
    <row r="36" spans="1:8" s="10" customFormat="1" ht="30.75" thickTop="1">
      <c r="A36" s="92">
        <v>26</v>
      </c>
      <c r="B36" s="185"/>
      <c r="C36" s="290">
        <v>13</v>
      </c>
      <c r="D36" s="299" t="s">
        <v>178</v>
      </c>
      <c r="E36" s="10">
        <v>22868</v>
      </c>
      <c r="F36" s="10">
        <v>22868</v>
      </c>
      <c r="G36" s="10">
        <v>28545</v>
      </c>
      <c r="H36" s="293">
        <v>26255</v>
      </c>
    </row>
    <row r="37" spans="1:15" s="13" customFormat="1" ht="30" customHeight="1">
      <c r="A37" s="21">
        <v>27</v>
      </c>
      <c r="B37" s="305">
        <v>4</v>
      </c>
      <c r="C37" s="918" t="s">
        <v>634</v>
      </c>
      <c r="D37" s="918"/>
      <c r="E37" s="41">
        <v>0</v>
      </c>
      <c r="F37" s="41">
        <v>273000</v>
      </c>
      <c r="G37" s="41">
        <v>212828</v>
      </c>
      <c r="H37" s="40">
        <v>212000</v>
      </c>
      <c r="K37" s="41"/>
      <c r="L37" s="41"/>
      <c r="M37" s="41"/>
      <c r="N37" s="41"/>
      <c r="O37" s="41"/>
    </row>
    <row r="38" spans="1:15" s="13" customFormat="1" ht="30" customHeight="1" thickBot="1">
      <c r="A38" s="92">
        <v>28</v>
      </c>
      <c r="B38" s="930" t="s">
        <v>655</v>
      </c>
      <c r="C38" s="923"/>
      <c r="D38" s="923"/>
      <c r="E38" s="465">
        <f>SUM(E36:E37)</f>
        <v>22868</v>
      </c>
      <c r="F38" s="465">
        <f>SUM(F36:F37)</f>
        <v>295868</v>
      </c>
      <c r="G38" s="465">
        <f>SUM(G36:G37)</f>
        <v>241373</v>
      </c>
      <c r="H38" s="467">
        <f>SUM(H36:H37)</f>
        <v>238255</v>
      </c>
      <c r="K38" s="41"/>
      <c r="L38" s="41"/>
      <c r="M38" s="41"/>
      <c r="N38" s="41"/>
      <c r="O38" s="41"/>
    </row>
    <row r="39" spans="1:15" s="13" customFormat="1" ht="30" customHeight="1" thickBot="1" thickTop="1">
      <c r="A39" s="21">
        <v>29</v>
      </c>
      <c r="B39" s="303"/>
      <c r="C39" s="933" t="s">
        <v>478</v>
      </c>
      <c r="D39" s="933"/>
      <c r="E39" s="188">
        <f>SUM(E38,E35)</f>
        <v>295034</v>
      </c>
      <c r="F39" s="188">
        <f>SUM(F38,F35)</f>
        <v>596892</v>
      </c>
      <c r="G39" s="188">
        <f>SUM(G38,G35)</f>
        <v>512658</v>
      </c>
      <c r="H39" s="349">
        <f>SUM(H38,H35)</f>
        <v>795758</v>
      </c>
      <c r="I39" s="41"/>
      <c r="J39" s="41"/>
      <c r="K39" s="41"/>
      <c r="L39" s="41"/>
      <c r="M39" s="41"/>
      <c r="N39" s="41"/>
      <c r="O39" s="41"/>
    </row>
    <row r="40" spans="1:15" s="13" customFormat="1" ht="30" customHeight="1" thickBot="1" thickTop="1">
      <c r="A40" s="92">
        <v>30</v>
      </c>
      <c r="B40" s="557">
        <v>5</v>
      </c>
      <c r="C40" s="928" t="s">
        <v>807</v>
      </c>
      <c r="D40" s="928"/>
      <c r="E40" s="558"/>
      <c r="F40" s="558"/>
      <c r="G40" s="558">
        <v>3050</v>
      </c>
      <c r="H40" s="559">
        <v>0</v>
      </c>
      <c r="K40" s="41"/>
      <c r="L40" s="41"/>
      <c r="M40" s="41"/>
      <c r="N40" s="41"/>
      <c r="O40" s="41"/>
    </row>
    <row r="41" spans="1:15" s="13" customFormat="1" ht="30" customHeight="1" thickBot="1">
      <c r="A41" s="21">
        <v>31</v>
      </c>
      <c r="B41" s="42"/>
      <c r="C41" s="927" t="s">
        <v>968</v>
      </c>
      <c r="D41" s="927"/>
      <c r="E41" s="17">
        <f>SUM(E39:E40)</f>
        <v>295034</v>
      </c>
      <c r="F41" s="17">
        <f>SUM(F39:F40)</f>
        <v>596892</v>
      </c>
      <c r="G41" s="17">
        <f>SUM(G39:G40)</f>
        <v>515708</v>
      </c>
      <c r="H41" s="350">
        <f>SUM(H39:H40)</f>
        <v>795758</v>
      </c>
      <c r="I41" s="41"/>
      <c r="J41" s="41"/>
      <c r="K41" s="41"/>
      <c r="L41" s="41"/>
      <c r="M41" s="41"/>
      <c r="N41" s="41"/>
      <c r="O41" s="41"/>
    </row>
    <row r="42" spans="1:15" s="534" customFormat="1" ht="30" customHeight="1" thickBot="1">
      <c r="A42" s="91">
        <v>32</v>
      </c>
      <c r="B42" s="533"/>
      <c r="C42" s="929" t="s">
        <v>837</v>
      </c>
      <c r="D42" s="929"/>
      <c r="E42" s="511">
        <v>525738</v>
      </c>
      <c r="F42" s="511">
        <v>513034</v>
      </c>
      <c r="G42" s="511">
        <v>521280</v>
      </c>
      <c r="H42" s="535">
        <v>0</v>
      </c>
      <c r="I42" s="512"/>
      <c r="J42" s="512"/>
      <c r="K42" s="512"/>
      <c r="L42" s="512"/>
      <c r="M42" s="512"/>
      <c r="N42" s="512"/>
      <c r="O42" s="512"/>
    </row>
    <row r="43" spans="1:15" s="13" customFormat="1" ht="30" customHeight="1" thickBot="1">
      <c r="A43" s="21">
        <v>33</v>
      </c>
      <c r="B43" s="536"/>
      <c r="C43" s="927" t="s">
        <v>968</v>
      </c>
      <c r="D43" s="927"/>
      <c r="E43" s="17">
        <f>SUM(E41,E42)</f>
        <v>820772</v>
      </c>
      <c r="F43" s="17">
        <f>SUM(F41,F42)</f>
        <v>1109926</v>
      </c>
      <c r="G43" s="17">
        <f>SUM(G41,G42)</f>
        <v>1036988</v>
      </c>
      <c r="H43" s="350">
        <f>SUM(H41,H42)</f>
        <v>795758</v>
      </c>
      <c r="I43" s="41"/>
      <c r="J43" s="41"/>
      <c r="K43" s="41"/>
      <c r="L43" s="41"/>
      <c r="M43" s="41"/>
      <c r="N43" s="41"/>
      <c r="O43" s="41"/>
    </row>
    <row r="45" spans="2:15" ht="15">
      <c r="B45" s="25"/>
      <c r="C45" s="25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s="8" customFormat="1" ht="15">
      <c r="A46" s="91"/>
      <c r="B46" s="25"/>
      <c r="C46" s="25"/>
      <c r="D46" s="10"/>
      <c r="E46" s="10"/>
      <c r="F46" s="10"/>
      <c r="G46" s="10"/>
      <c r="H46" s="10"/>
      <c r="I46" s="11"/>
      <c r="J46" s="11"/>
      <c r="K46" s="11"/>
      <c r="L46" s="11"/>
      <c r="M46" s="11"/>
      <c r="N46" s="11"/>
      <c r="O46" s="11"/>
    </row>
    <row r="47" spans="2:15" ht="15">
      <c r="B47" s="27"/>
      <c r="C47" s="27"/>
      <c r="D47" s="11"/>
      <c r="E47" s="11"/>
      <c r="F47" s="11"/>
      <c r="G47" s="11"/>
      <c r="H47" s="11"/>
      <c r="I47" s="10"/>
      <c r="J47" s="10"/>
      <c r="K47" s="10"/>
      <c r="L47" s="10"/>
      <c r="M47" s="10"/>
      <c r="N47" s="10"/>
      <c r="O47" s="10"/>
    </row>
    <row r="48" spans="9:15" ht="15">
      <c r="I48" s="10"/>
      <c r="J48" s="10"/>
      <c r="K48" s="10"/>
      <c r="L48" s="10"/>
      <c r="M48" s="10"/>
      <c r="N48" s="10"/>
      <c r="O48" s="10"/>
    </row>
    <row r="49" spans="1:15" s="8" customFormat="1" ht="15">
      <c r="A49" s="91"/>
      <c r="B49" s="24"/>
      <c r="C49" s="24"/>
      <c r="D49" s="1"/>
      <c r="E49" s="1"/>
      <c r="F49" s="1"/>
      <c r="G49" s="1"/>
      <c r="H49" s="1"/>
      <c r="I49" s="11"/>
      <c r="J49" s="11"/>
      <c r="K49" s="11"/>
      <c r="L49" s="11"/>
      <c r="M49" s="11"/>
      <c r="N49" s="11"/>
      <c r="O49" s="11"/>
    </row>
    <row r="50" spans="9:15" ht="15">
      <c r="I50" s="10"/>
      <c r="J50" s="10"/>
      <c r="K50" s="10"/>
      <c r="L50" s="10"/>
      <c r="M50" s="10"/>
      <c r="N50" s="10"/>
      <c r="O50" s="10"/>
    </row>
    <row r="51" spans="9:15" ht="15">
      <c r="I51" s="10"/>
      <c r="J51" s="10"/>
      <c r="K51" s="10"/>
      <c r="L51" s="10"/>
      <c r="M51" s="10"/>
      <c r="N51" s="10"/>
      <c r="O51" s="10"/>
    </row>
    <row r="52" spans="1:15" s="8" customFormat="1" ht="15">
      <c r="A52" s="91"/>
      <c r="B52" s="26"/>
      <c r="C52" s="26"/>
      <c r="I52" s="11"/>
      <c r="J52" s="11"/>
      <c r="K52" s="11"/>
      <c r="L52" s="11"/>
      <c r="M52" s="11"/>
      <c r="N52" s="11"/>
      <c r="O52" s="11"/>
    </row>
    <row r="53" spans="9:15" ht="15">
      <c r="I53" s="10"/>
      <c r="J53" s="10"/>
      <c r="K53" s="10"/>
      <c r="L53" s="10"/>
      <c r="M53" s="10"/>
      <c r="N53" s="10"/>
      <c r="O53" s="10"/>
    </row>
    <row r="54" spans="9:15" ht="15">
      <c r="I54" s="10"/>
      <c r="J54" s="10"/>
      <c r="K54" s="10"/>
      <c r="L54" s="10"/>
      <c r="M54" s="10"/>
      <c r="N54" s="10"/>
      <c r="O54" s="10"/>
    </row>
  </sheetData>
  <mergeCells count="15">
    <mergeCell ref="B35:D35"/>
    <mergeCell ref="B38:D38"/>
    <mergeCell ref="B4:H4"/>
    <mergeCell ref="B5:H5"/>
    <mergeCell ref="C11:D11"/>
    <mergeCell ref="F8:F10"/>
    <mergeCell ref="C33:D33"/>
    <mergeCell ref="C34:D34"/>
    <mergeCell ref="C37:D37"/>
    <mergeCell ref="H8:H10"/>
    <mergeCell ref="C39:D39"/>
    <mergeCell ref="C41:D41"/>
    <mergeCell ref="C43:D43"/>
    <mergeCell ref="C40:D40"/>
    <mergeCell ref="C42:D4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A1:O92"/>
  <sheetViews>
    <sheetView view="pageBreakPreview" zoomScaleSheetLayoutView="100" workbookViewId="0" topLeftCell="A3">
      <selection activeCell="B5" sqref="B5:O5"/>
    </sheetView>
  </sheetViews>
  <sheetFormatPr defaultColWidth="9.00390625" defaultRowHeight="12.75"/>
  <cols>
    <col min="1" max="1" width="2.75390625" style="92" bestFit="1" customWidth="1"/>
    <col min="2" max="2" width="4.00390625" style="24" customWidth="1"/>
    <col min="3" max="3" width="4.125" style="28" customWidth="1"/>
    <col min="4" max="4" width="37.25390625" style="1" bestFit="1" customWidth="1"/>
    <col min="5" max="7" width="10.75390625" style="1" customWidth="1"/>
    <col min="8" max="8" width="10.75390625" style="8" customWidth="1"/>
    <col min="9" max="13" width="10.75390625" style="1" customWidth="1"/>
    <col min="14" max="14" width="9.125" style="1" bestFit="1" customWidth="1"/>
    <col min="15" max="15" width="12.25390625" style="1" bestFit="1" customWidth="1"/>
    <col min="16" max="16384" width="9.125" style="1" customWidth="1"/>
  </cols>
  <sheetData>
    <row r="1" ht="15" hidden="1">
      <c r="B1" s="24" t="s">
        <v>894</v>
      </c>
    </row>
    <row r="2" ht="15" hidden="1"/>
    <row r="3" spans="2:15" ht="15">
      <c r="B3" s="998" t="s">
        <v>235</v>
      </c>
      <c r="C3" s="998"/>
      <c r="D3" s="998"/>
      <c r="E3" s="998"/>
      <c r="F3" s="215"/>
      <c r="N3" s="992"/>
      <c r="O3" s="992"/>
    </row>
    <row r="4" spans="2:15" ht="12.75" customHeight="1">
      <c r="B4" s="988" t="s">
        <v>863</v>
      </c>
      <c r="C4" s="988"/>
      <c r="D4" s="988"/>
      <c r="E4" s="988"/>
      <c r="F4" s="988"/>
      <c r="G4" s="988"/>
      <c r="H4" s="988"/>
      <c r="I4" s="988"/>
      <c r="J4" s="988"/>
      <c r="K4" s="988"/>
      <c r="L4" s="988"/>
      <c r="M4" s="988"/>
      <c r="N4" s="988"/>
      <c r="O4" s="988"/>
    </row>
    <row r="5" spans="2:15" ht="12.75" customHeight="1">
      <c r="B5" s="988" t="s">
        <v>494</v>
      </c>
      <c r="C5" s="988"/>
      <c r="D5" s="988"/>
      <c r="E5" s="988"/>
      <c r="F5" s="988"/>
      <c r="G5" s="988"/>
      <c r="H5" s="988"/>
      <c r="I5" s="988"/>
      <c r="J5" s="988"/>
      <c r="K5" s="988"/>
      <c r="L5" s="988"/>
      <c r="M5" s="988"/>
      <c r="N5" s="988"/>
      <c r="O5" s="988"/>
    </row>
    <row r="6" spans="9:15" ht="15">
      <c r="I6" s="10"/>
      <c r="J6" s="10"/>
      <c r="K6" s="10"/>
      <c r="L6" s="10"/>
      <c r="N6" s="947" t="s">
        <v>851</v>
      </c>
      <c r="O6" s="947"/>
    </row>
    <row r="7" spans="1:15" s="91" customFormat="1" ht="15" thickBot="1">
      <c r="A7" s="92"/>
      <c r="B7" s="92" t="s">
        <v>318</v>
      </c>
      <c r="C7" s="92" t="s">
        <v>319</v>
      </c>
      <c r="D7" s="91" t="s">
        <v>320</v>
      </c>
      <c r="E7" s="91" t="s">
        <v>321</v>
      </c>
      <c r="G7" s="91" t="s">
        <v>322</v>
      </c>
      <c r="H7" s="366" t="s">
        <v>323</v>
      </c>
      <c r="I7" s="33" t="s">
        <v>324</v>
      </c>
      <c r="J7" s="33" t="s">
        <v>325</v>
      </c>
      <c r="K7" s="33" t="s">
        <v>326</v>
      </c>
      <c r="L7" s="33" t="s">
        <v>327</v>
      </c>
      <c r="M7" s="91" t="s">
        <v>328</v>
      </c>
      <c r="N7" s="33" t="s">
        <v>329</v>
      </c>
      <c r="O7" s="33" t="s">
        <v>330</v>
      </c>
    </row>
    <row r="8" spans="1:15" s="18" customFormat="1" ht="15">
      <c r="A8" s="92"/>
      <c r="B8" s="38"/>
      <c r="C8" s="351"/>
      <c r="D8" s="9"/>
      <c r="E8" s="989" t="s">
        <v>489</v>
      </c>
      <c r="F8" s="989" t="s">
        <v>514</v>
      </c>
      <c r="G8" s="989" t="s">
        <v>491</v>
      </c>
      <c r="H8" s="993" t="s">
        <v>975</v>
      </c>
      <c r="I8" s="981" t="s">
        <v>495</v>
      </c>
      <c r="J8" s="982"/>
      <c r="K8" s="982"/>
      <c r="L8" s="982"/>
      <c r="M8" s="982"/>
      <c r="N8" s="982"/>
      <c r="O8" s="983"/>
    </row>
    <row r="9" spans="1:15" s="18" customFormat="1" ht="15" customHeight="1">
      <c r="A9" s="92"/>
      <c r="B9" s="185"/>
      <c r="C9" s="186"/>
      <c r="D9" s="10"/>
      <c r="E9" s="984"/>
      <c r="F9" s="984"/>
      <c r="G9" s="984"/>
      <c r="H9" s="994"/>
      <c r="I9" s="996" t="s">
        <v>928</v>
      </c>
      <c r="J9" s="959"/>
      <c r="K9" s="959"/>
      <c r="L9" s="959"/>
      <c r="M9" s="959"/>
      <c r="N9" s="997"/>
      <c r="O9" s="984" t="s">
        <v>927</v>
      </c>
    </row>
    <row r="10" spans="2:15" ht="15" customHeight="1">
      <c r="B10" s="30" t="s">
        <v>895</v>
      </c>
      <c r="C10" s="186" t="s">
        <v>864</v>
      </c>
      <c r="D10" s="2" t="s">
        <v>852</v>
      </c>
      <c r="E10" s="984"/>
      <c r="F10" s="984"/>
      <c r="G10" s="984" t="s">
        <v>865</v>
      </c>
      <c r="H10" s="994" t="s">
        <v>866</v>
      </c>
      <c r="I10" s="984" t="s">
        <v>365</v>
      </c>
      <c r="J10" s="984" t="s">
        <v>867</v>
      </c>
      <c r="K10" s="984" t="s">
        <v>868</v>
      </c>
      <c r="L10" s="990" t="s">
        <v>771</v>
      </c>
      <c r="M10" s="990" t="s">
        <v>869</v>
      </c>
      <c r="N10" s="990" t="s">
        <v>870</v>
      </c>
      <c r="O10" s="984" t="s">
        <v>927</v>
      </c>
    </row>
    <row r="11" spans="2:15" ht="15" customHeight="1">
      <c r="B11" s="185"/>
      <c r="C11" s="186" t="s">
        <v>871</v>
      </c>
      <c r="D11" s="10"/>
      <c r="E11" s="984"/>
      <c r="F11" s="984"/>
      <c r="G11" s="984" t="s">
        <v>872</v>
      </c>
      <c r="H11" s="994" t="s">
        <v>873</v>
      </c>
      <c r="I11" s="984"/>
      <c r="J11" s="984" t="s">
        <v>874</v>
      </c>
      <c r="K11" s="984"/>
      <c r="L11" s="990" t="s">
        <v>846</v>
      </c>
      <c r="M11" s="990"/>
      <c r="N11" s="990"/>
      <c r="O11" s="984" t="s">
        <v>748</v>
      </c>
    </row>
    <row r="12" spans="2:15" ht="15" customHeight="1" thickBot="1">
      <c r="B12" s="39"/>
      <c r="C12" s="352"/>
      <c r="D12" s="14"/>
      <c r="E12" s="985"/>
      <c r="F12" s="985"/>
      <c r="G12" s="985"/>
      <c r="H12" s="995"/>
      <c r="I12" s="985"/>
      <c r="J12" s="985" t="s">
        <v>875</v>
      </c>
      <c r="K12" s="985"/>
      <c r="L12" s="991" t="s">
        <v>844</v>
      </c>
      <c r="M12" s="991"/>
      <c r="N12" s="991"/>
      <c r="O12" s="985"/>
    </row>
    <row r="13" spans="1:15" s="16" customFormat="1" ht="19.5" customHeight="1">
      <c r="A13" s="21">
        <v>1</v>
      </c>
      <c r="B13" s="454">
        <v>1</v>
      </c>
      <c r="C13" s="987" t="s">
        <v>473</v>
      </c>
      <c r="D13" s="987"/>
      <c r="E13" s="987"/>
      <c r="F13" s="458"/>
      <c r="G13" s="458"/>
      <c r="H13" s="458"/>
      <c r="I13" s="458"/>
      <c r="J13" s="458"/>
      <c r="K13" s="458"/>
      <c r="L13" s="458"/>
      <c r="M13" s="458"/>
      <c r="N13" s="458"/>
      <c r="O13" s="459"/>
    </row>
    <row r="14" spans="1:15" s="82" customFormat="1" ht="15">
      <c r="A14" s="92">
        <v>2</v>
      </c>
      <c r="B14" s="296"/>
      <c r="C14" s="2">
        <v>1</v>
      </c>
      <c r="D14" s="299" t="s">
        <v>72</v>
      </c>
      <c r="E14" s="83">
        <v>128963</v>
      </c>
      <c r="F14" s="83">
        <v>123445</v>
      </c>
      <c r="G14" s="83">
        <v>138513</v>
      </c>
      <c r="H14" s="187">
        <f>SUM(I14:O14)</f>
        <v>118352</v>
      </c>
      <c r="I14" s="83">
        <v>65371</v>
      </c>
      <c r="J14" s="83">
        <v>17031</v>
      </c>
      <c r="K14" s="83">
        <v>35748</v>
      </c>
      <c r="L14" s="83"/>
      <c r="M14" s="83"/>
      <c r="N14" s="83">
        <v>202</v>
      </c>
      <c r="O14" s="298"/>
    </row>
    <row r="15" spans="1:15" ht="15">
      <c r="A15" s="92">
        <v>3</v>
      </c>
      <c r="B15" s="185"/>
      <c r="C15" s="290"/>
      <c r="D15" s="292" t="s">
        <v>648</v>
      </c>
      <c r="E15" s="10"/>
      <c r="F15" s="10"/>
      <c r="G15" s="10"/>
      <c r="H15" s="11"/>
      <c r="I15" s="10"/>
      <c r="J15" s="10"/>
      <c r="K15" s="10"/>
      <c r="L15" s="10"/>
      <c r="M15" s="10"/>
      <c r="N15" s="10"/>
      <c r="O15" s="293"/>
    </row>
    <row r="16" spans="1:15" s="82" customFormat="1" ht="15">
      <c r="A16" s="92">
        <v>4</v>
      </c>
      <c r="B16" s="296"/>
      <c r="C16" s="2">
        <v>2</v>
      </c>
      <c r="D16" s="299" t="s">
        <v>643</v>
      </c>
      <c r="E16" s="83">
        <v>229352</v>
      </c>
      <c r="F16" s="83">
        <v>208866</v>
      </c>
      <c r="G16" s="83">
        <v>230559</v>
      </c>
      <c r="H16" s="187">
        <f aca="true" t="shared" si="0" ref="H16:H24">SUM(I16:O16)</f>
        <v>202218</v>
      </c>
      <c r="I16" s="83">
        <v>123642</v>
      </c>
      <c r="J16" s="83">
        <v>32229</v>
      </c>
      <c r="K16" s="83">
        <v>41212</v>
      </c>
      <c r="L16" s="83"/>
      <c r="M16" s="83"/>
      <c r="N16" s="83">
        <v>5135</v>
      </c>
      <c r="O16" s="298"/>
    </row>
    <row r="17" spans="1:15" ht="15">
      <c r="A17" s="92">
        <v>5</v>
      </c>
      <c r="B17" s="185"/>
      <c r="C17" s="290"/>
      <c r="D17" s="292" t="s">
        <v>73</v>
      </c>
      <c r="E17" s="10"/>
      <c r="F17" s="10"/>
      <c r="G17" s="10"/>
      <c r="H17" s="11"/>
      <c r="I17" s="10"/>
      <c r="J17" s="10"/>
      <c r="K17" s="10"/>
      <c r="L17" s="10"/>
      <c r="M17" s="10"/>
      <c r="N17" s="10"/>
      <c r="O17" s="293"/>
    </row>
    <row r="18" spans="1:15" s="82" customFormat="1" ht="15">
      <c r="A18" s="92">
        <v>6</v>
      </c>
      <c r="B18" s="296"/>
      <c r="C18" s="2">
        <v>3</v>
      </c>
      <c r="D18" s="299" t="s">
        <v>58</v>
      </c>
      <c r="E18" s="83">
        <v>257041</v>
      </c>
      <c r="F18" s="83">
        <v>229789</v>
      </c>
      <c r="G18" s="83">
        <v>262830</v>
      </c>
      <c r="H18" s="187">
        <f t="shared" si="0"/>
        <v>221811</v>
      </c>
      <c r="I18" s="83">
        <v>143759</v>
      </c>
      <c r="J18" s="83">
        <v>37421</v>
      </c>
      <c r="K18" s="83">
        <v>40095</v>
      </c>
      <c r="L18" s="83"/>
      <c r="M18" s="83"/>
      <c r="N18" s="83">
        <v>536</v>
      </c>
      <c r="O18" s="298"/>
    </row>
    <row r="19" spans="1:15" ht="15">
      <c r="A19" s="92">
        <v>7</v>
      </c>
      <c r="B19" s="185"/>
      <c r="C19" s="290" t="s">
        <v>956</v>
      </c>
      <c r="D19" s="292" t="s">
        <v>74</v>
      </c>
      <c r="E19" s="10"/>
      <c r="F19" s="10"/>
      <c r="G19" s="10"/>
      <c r="H19" s="11"/>
      <c r="I19" s="10"/>
      <c r="J19" s="10"/>
      <c r="K19" s="10"/>
      <c r="L19" s="10"/>
      <c r="M19" s="10"/>
      <c r="N19" s="10"/>
      <c r="O19" s="293"/>
    </row>
    <row r="20" spans="1:15" s="82" customFormat="1" ht="15">
      <c r="A20" s="92">
        <v>8</v>
      </c>
      <c r="B20" s="296"/>
      <c r="C20" s="2">
        <v>4</v>
      </c>
      <c r="D20" s="299" t="s">
        <v>78</v>
      </c>
      <c r="E20" s="83">
        <v>194541</v>
      </c>
      <c r="F20" s="83">
        <v>188700</v>
      </c>
      <c r="G20" s="83">
        <v>204046</v>
      </c>
      <c r="H20" s="187">
        <f t="shared" si="0"/>
        <v>171080</v>
      </c>
      <c r="I20" s="83">
        <v>105933</v>
      </c>
      <c r="J20" s="83">
        <v>27604</v>
      </c>
      <c r="K20" s="83">
        <v>36956</v>
      </c>
      <c r="L20" s="83"/>
      <c r="M20" s="83"/>
      <c r="N20" s="83">
        <v>587</v>
      </c>
      <c r="O20" s="298"/>
    </row>
    <row r="21" spans="1:15" ht="15">
      <c r="A21" s="92">
        <v>9</v>
      </c>
      <c r="B21" s="185"/>
      <c r="C21" s="290" t="s">
        <v>956</v>
      </c>
      <c r="D21" s="292" t="s">
        <v>79</v>
      </c>
      <c r="E21" s="10"/>
      <c r="F21" s="10"/>
      <c r="G21" s="10"/>
      <c r="H21" s="11"/>
      <c r="I21" s="10"/>
      <c r="J21" s="10"/>
      <c r="K21" s="10"/>
      <c r="L21" s="10"/>
      <c r="M21" s="10"/>
      <c r="N21" s="10"/>
      <c r="O21" s="293"/>
    </row>
    <row r="22" spans="1:15" s="82" customFormat="1" ht="15">
      <c r="A22" s="92">
        <v>10</v>
      </c>
      <c r="B22" s="296"/>
      <c r="C22" s="2">
        <v>5</v>
      </c>
      <c r="D22" s="299" t="s">
        <v>59</v>
      </c>
      <c r="E22" s="83">
        <v>218391</v>
      </c>
      <c r="F22" s="83">
        <v>212220</v>
      </c>
      <c r="G22" s="83">
        <v>228571</v>
      </c>
      <c r="H22" s="187">
        <f t="shared" si="0"/>
        <v>200745</v>
      </c>
      <c r="I22" s="83">
        <v>110955</v>
      </c>
      <c r="J22" s="83">
        <v>28933</v>
      </c>
      <c r="K22" s="83">
        <v>60069</v>
      </c>
      <c r="L22" s="83"/>
      <c r="M22" s="83"/>
      <c r="N22" s="83">
        <v>788</v>
      </c>
      <c r="O22" s="298"/>
    </row>
    <row r="23" spans="1:15" ht="15">
      <c r="A23" s="92">
        <v>11</v>
      </c>
      <c r="B23" s="185"/>
      <c r="C23" s="290"/>
      <c r="D23" s="292" t="s">
        <v>669</v>
      </c>
      <c r="E23" s="10"/>
      <c r="F23" s="10"/>
      <c r="G23" s="10"/>
      <c r="H23" s="11"/>
      <c r="I23" s="10"/>
      <c r="J23" s="10"/>
      <c r="K23" s="10"/>
      <c r="L23" s="10"/>
      <c r="M23" s="10"/>
      <c r="N23" s="10"/>
      <c r="O23" s="293"/>
    </row>
    <row r="24" spans="1:15" s="82" customFormat="1" ht="15">
      <c r="A24" s="92">
        <v>12</v>
      </c>
      <c r="B24" s="296"/>
      <c r="C24" s="2">
        <v>6</v>
      </c>
      <c r="D24" s="299" t="s">
        <v>80</v>
      </c>
      <c r="E24" s="83">
        <v>96640</v>
      </c>
      <c r="F24" s="83">
        <v>91099</v>
      </c>
      <c r="G24" s="83">
        <v>103406</v>
      </c>
      <c r="H24" s="187">
        <f t="shared" si="0"/>
        <v>85839</v>
      </c>
      <c r="I24" s="83">
        <v>53969</v>
      </c>
      <c r="J24" s="83">
        <v>14052</v>
      </c>
      <c r="K24" s="83">
        <v>17028</v>
      </c>
      <c r="L24" s="83"/>
      <c r="M24" s="83"/>
      <c r="N24" s="83">
        <v>790</v>
      </c>
      <c r="O24" s="298"/>
    </row>
    <row r="25" spans="1:15" ht="15">
      <c r="A25" s="92">
        <v>13</v>
      </c>
      <c r="B25" s="185"/>
      <c r="C25" s="290"/>
      <c r="D25" s="292" t="s">
        <v>979</v>
      </c>
      <c r="E25" s="10"/>
      <c r="F25" s="10"/>
      <c r="G25" s="10"/>
      <c r="H25" s="11"/>
      <c r="I25" s="10"/>
      <c r="J25" s="10"/>
      <c r="K25" s="10"/>
      <c r="L25" s="10"/>
      <c r="M25" s="10"/>
      <c r="N25" s="10"/>
      <c r="O25" s="293"/>
    </row>
    <row r="26" spans="1:15" s="88" customFormat="1" ht="19.5" customHeight="1">
      <c r="A26" s="21">
        <v>14</v>
      </c>
      <c r="B26" s="294"/>
      <c r="C26" s="289"/>
      <c r="D26" s="84" t="s">
        <v>912</v>
      </c>
      <c r="E26" s="84">
        <f aca="true" t="shared" si="1" ref="E26:K26">SUM(E14:E24)</f>
        <v>1124928</v>
      </c>
      <c r="F26" s="84">
        <f t="shared" si="1"/>
        <v>1054119</v>
      </c>
      <c r="G26" s="84">
        <f t="shared" si="1"/>
        <v>1167925</v>
      </c>
      <c r="H26" s="368">
        <f t="shared" si="1"/>
        <v>1000045</v>
      </c>
      <c r="I26" s="84">
        <f t="shared" si="1"/>
        <v>603629</v>
      </c>
      <c r="J26" s="84">
        <f t="shared" si="1"/>
        <v>157270</v>
      </c>
      <c r="K26" s="84">
        <f t="shared" si="1"/>
        <v>231108</v>
      </c>
      <c r="L26" s="84"/>
      <c r="M26" s="84">
        <f>SUM(M14:M24)</f>
        <v>0</v>
      </c>
      <c r="N26" s="84">
        <f>SUM(N14:N24)</f>
        <v>8038</v>
      </c>
      <c r="O26" s="295"/>
    </row>
    <row r="27" spans="1:15" s="23" customFormat="1" ht="30">
      <c r="A27" s="92">
        <v>15</v>
      </c>
      <c r="B27" s="185"/>
      <c r="C27" s="290">
        <v>7</v>
      </c>
      <c r="D27" s="299" t="s">
        <v>185</v>
      </c>
      <c r="E27" s="10">
        <v>311962</v>
      </c>
      <c r="F27" s="10">
        <v>230523</v>
      </c>
      <c r="G27" s="22">
        <v>285409</v>
      </c>
      <c r="H27" s="11">
        <f>SUM(I27:O27)</f>
        <v>252769</v>
      </c>
      <c r="I27" s="10">
        <v>116373</v>
      </c>
      <c r="J27" s="10">
        <v>30313</v>
      </c>
      <c r="K27" s="10">
        <v>100481</v>
      </c>
      <c r="L27" s="10"/>
      <c r="M27" s="10"/>
      <c r="N27" s="10">
        <v>5602</v>
      </c>
      <c r="O27" s="293"/>
    </row>
    <row r="28" spans="1:15" s="82" customFormat="1" ht="15">
      <c r="A28" s="92">
        <v>16</v>
      </c>
      <c r="B28" s="296"/>
      <c r="C28" s="2">
        <v>8</v>
      </c>
      <c r="D28" s="299" t="s">
        <v>175</v>
      </c>
      <c r="E28" s="83">
        <v>417412</v>
      </c>
      <c r="F28" s="83">
        <v>385755</v>
      </c>
      <c r="G28" s="83">
        <v>421214</v>
      </c>
      <c r="H28" s="187">
        <f>SUM(I28:O28)</f>
        <v>387423</v>
      </c>
      <c r="I28" s="83">
        <v>254579</v>
      </c>
      <c r="J28" s="83">
        <v>65596</v>
      </c>
      <c r="K28" s="83">
        <v>65546</v>
      </c>
      <c r="L28" s="83"/>
      <c r="M28" s="83"/>
      <c r="N28" s="83">
        <v>1702</v>
      </c>
      <c r="O28" s="298"/>
    </row>
    <row r="29" spans="1:15" ht="30">
      <c r="A29" s="92">
        <v>17</v>
      </c>
      <c r="B29" s="185"/>
      <c r="C29" s="290">
        <v>9</v>
      </c>
      <c r="D29" s="299" t="s">
        <v>176</v>
      </c>
      <c r="E29" s="10">
        <v>141205</v>
      </c>
      <c r="F29" s="10">
        <v>125090</v>
      </c>
      <c r="G29" s="10">
        <v>139653</v>
      </c>
      <c r="H29" s="11">
        <f>SUM(I29:O29)</f>
        <v>128434</v>
      </c>
      <c r="I29" s="10">
        <v>89276</v>
      </c>
      <c r="J29" s="10">
        <v>23227</v>
      </c>
      <c r="K29" s="10">
        <v>8833</v>
      </c>
      <c r="L29" s="10">
        <v>2400</v>
      </c>
      <c r="M29" s="10"/>
      <c r="N29" s="10">
        <v>4698</v>
      </c>
      <c r="O29" s="293"/>
    </row>
    <row r="30" spans="1:15" ht="30">
      <c r="A30" s="92">
        <v>18</v>
      </c>
      <c r="B30" s="185"/>
      <c r="C30" s="290">
        <v>10</v>
      </c>
      <c r="D30" s="299" t="s">
        <v>474</v>
      </c>
      <c r="E30" s="10">
        <v>0</v>
      </c>
      <c r="F30" s="10">
        <v>0</v>
      </c>
      <c r="G30" s="10">
        <v>0</v>
      </c>
      <c r="H30" s="11">
        <f>SUM(I30:O30)</f>
        <v>50612</v>
      </c>
      <c r="I30" s="10">
        <v>27984</v>
      </c>
      <c r="J30" s="10">
        <v>7316</v>
      </c>
      <c r="K30" s="10">
        <v>15312</v>
      </c>
      <c r="L30" s="10"/>
      <c r="M30" s="10"/>
      <c r="N30" s="10"/>
      <c r="O30" s="293"/>
    </row>
    <row r="31" spans="1:15" s="88" customFormat="1" ht="19.5" customHeight="1">
      <c r="A31" s="21">
        <v>19</v>
      </c>
      <c r="B31" s="294"/>
      <c r="C31" s="289"/>
      <c r="D31" s="84" t="s">
        <v>843</v>
      </c>
      <c r="E31" s="84">
        <f>SUM(E27:E30)</f>
        <v>870579</v>
      </c>
      <c r="F31" s="84">
        <f>SUM(F27:F30)</f>
        <v>741368</v>
      </c>
      <c r="G31" s="84">
        <f aca="true" t="shared" si="2" ref="G31:M31">SUM(G27:G30)</f>
        <v>846276</v>
      </c>
      <c r="H31" s="368">
        <f t="shared" si="2"/>
        <v>819238</v>
      </c>
      <c r="I31" s="84">
        <f t="shared" si="2"/>
        <v>488212</v>
      </c>
      <c r="J31" s="84">
        <f t="shared" si="2"/>
        <v>126452</v>
      </c>
      <c r="K31" s="84">
        <f t="shared" si="2"/>
        <v>190172</v>
      </c>
      <c r="L31" s="84">
        <f t="shared" si="2"/>
        <v>2400</v>
      </c>
      <c r="M31" s="84">
        <f t="shared" si="2"/>
        <v>0</v>
      </c>
      <c r="N31" s="84">
        <f>SUM(N27:N30)</f>
        <v>12002</v>
      </c>
      <c r="O31" s="295">
        <f>SUM(O27:O30)</f>
        <v>0</v>
      </c>
    </row>
    <row r="32" spans="1:15" s="82" customFormat="1" ht="15">
      <c r="A32" s="92">
        <v>20</v>
      </c>
      <c r="B32" s="296"/>
      <c r="C32" s="2">
        <v>11</v>
      </c>
      <c r="D32" s="299" t="s">
        <v>177</v>
      </c>
      <c r="E32" s="83">
        <v>340098</v>
      </c>
      <c r="F32" s="83">
        <v>248814</v>
      </c>
      <c r="G32" s="83">
        <v>328847</v>
      </c>
      <c r="H32" s="187">
        <f>SUM(I32:O32)</f>
        <v>167797</v>
      </c>
      <c r="I32" s="83">
        <v>64251</v>
      </c>
      <c r="J32" s="83">
        <v>16786</v>
      </c>
      <c r="K32" s="83">
        <v>85033</v>
      </c>
      <c r="L32" s="83"/>
      <c r="M32" s="83"/>
      <c r="N32" s="83">
        <v>1727</v>
      </c>
      <c r="O32" s="298"/>
    </row>
    <row r="33" spans="1:15" s="82" customFormat="1" ht="15">
      <c r="A33" s="92">
        <v>21</v>
      </c>
      <c r="B33" s="296"/>
      <c r="C33" s="2">
        <v>12</v>
      </c>
      <c r="D33" s="299" t="s">
        <v>925</v>
      </c>
      <c r="E33" s="83">
        <v>100623</v>
      </c>
      <c r="F33" s="83">
        <v>92673</v>
      </c>
      <c r="G33" s="83">
        <v>100874</v>
      </c>
      <c r="H33" s="187">
        <f>SUM(I33:O33)</f>
        <v>77338</v>
      </c>
      <c r="I33" s="83">
        <v>41626</v>
      </c>
      <c r="J33" s="83">
        <v>10851</v>
      </c>
      <c r="K33" s="83">
        <v>19859</v>
      </c>
      <c r="L33" s="83"/>
      <c r="M33" s="83"/>
      <c r="N33" s="83">
        <v>5002</v>
      </c>
      <c r="O33" s="298"/>
    </row>
    <row r="34" spans="1:15" s="82" customFormat="1" ht="15">
      <c r="A34" s="92">
        <v>22</v>
      </c>
      <c r="B34" s="302">
        <v>1</v>
      </c>
      <c r="C34" s="2"/>
      <c r="D34" s="299" t="s">
        <v>475</v>
      </c>
      <c r="E34" s="83">
        <v>0</v>
      </c>
      <c r="F34" s="83">
        <v>0</v>
      </c>
      <c r="G34" s="83"/>
      <c r="H34" s="187">
        <f>SUM(I34:O34)</f>
        <v>1012393</v>
      </c>
      <c r="I34" s="83">
        <v>233744</v>
      </c>
      <c r="J34" s="83">
        <v>63111</v>
      </c>
      <c r="K34" s="83">
        <v>715538</v>
      </c>
      <c r="L34" s="83"/>
      <c r="M34" s="83"/>
      <c r="N34" s="83"/>
      <c r="O34" s="298"/>
    </row>
    <row r="35" spans="1:15" s="460" customFormat="1" ht="19.5" customHeight="1">
      <c r="A35" s="92">
        <v>23</v>
      </c>
      <c r="B35" s="302">
        <v>2</v>
      </c>
      <c r="C35" s="967" t="s">
        <v>476</v>
      </c>
      <c r="D35" s="967"/>
      <c r="E35" s="83"/>
      <c r="F35" s="83"/>
      <c r="G35" s="83"/>
      <c r="H35" s="187">
        <f aca="true" t="shared" si="3" ref="H35:H46">SUM(I35:O35)</f>
        <v>190822</v>
      </c>
      <c r="I35" s="83">
        <v>109398</v>
      </c>
      <c r="J35" s="83">
        <v>28639</v>
      </c>
      <c r="K35" s="83">
        <v>52785</v>
      </c>
      <c r="L35" s="83"/>
      <c r="M35" s="83"/>
      <c r="N35" s="83"/>
      <c r="O35" s="298"/>
    </row>
    <row r="36" spans="1:15" s="88" customFormat="1" ht="27">
      <c r="A36" s="92">
        <v>24</v>
      </c>
      <c r="B36" s="302"/>
      <c r="C36" s="347"/>
      <c r="D36" s="408" t="s">
        <v>253</v>
      </c>
      <c r="E36" s="41"/>
      <c r="F36" s="41"/>
      <c r="G36" s="41"/>
      <c r="H36" s="281">
        <f t="shared" si="3"/>
        <v>23407</v>
      </c>
      <c r="I36" s="41">
        <v>7536</v>
      </c>
      <c r="J36" s="41">
        <v>1871</v>
      </c>
      <c r="K36" s="41"/>
      <c r="L36" s="41"/>
      <c r="M36" s="41"/>
      <c r="N36" s="41"/>
      <c r="O36" s="40">
        <v>14000</v>
      </c>
    </row>
    <row r="37" spans="1:15" s="88" customFormat="1" ht="27">
      <c r="A37" s="92">
        <v>25</v>
      </c>
      <c r="B37" s="302"/>
      <c r="C37" s="347"/>
      <c r="D37" s="408" t="s">
        <v>254</v>
      </c>
      <c r="E37" s="41"/>
      <c r="F37" s="41"/>
      <c r="G37" s="41"/>
      <c r="H37" s="281">
        <f t="shared" si="3"/>
        <v>14064</v>
      </c>
      <c r="I37" s="41">
        <v>4010</v>
      </c>
      <c r="J37" s="41">
        <v>1053</v>
      </c>
      <c r="K37" s="41">
        <v>9001</v>
      </c>
      <c r="L37" s="41"/>
      <c r="M37" s="41"/>
      <c r="N37" s="41"/>
      <c r="O37" s="40"/>
    </row>
    <row r="38" spans="1:15" s="88" customFormat="1" ht="27">
      <c r="A38" s="92">
        <v>26</v>
      </c>
      <c r="B38" s="302"/>
      <c r="C38" s="347"/>
      <c r="D38" s="408" t="s">
        <v>255</v>
      </c>
      <c r="E38" s="41"/>
      <c r="F38" s="41"/>
      <c r="G38" s="41"/>
      <c r="H38" s="281">
        <f t="shared" si="3"/>
        <v>4933</v>
      </c>
      <c r="I38" s="41">
        <v>1344</v>
      </c>
      <c r="J38" s="41">
        <v>347</v>
      </c>
      <c r="K38" s="41">
        <v>3242</v>
      </c>
      <c r="L38" s="41"/>
      <c r="M38" s="41"/>
      <c r="N38" s="41"/>
      <c r="O38" s="40"/>
    </row>
    <row r="39" spans="1:15" s="88" customFormat="1" ht="18" customHeight="1">
      <c r="A39" s="92">
        <v>27</v>
      </c>
      <c r="B39" s="305">
        <v>3</v>
      </c>
      <c r="C39" s="918" t="s">
        <v>477</v>
      </c>
      <c r="D39" s="918"/>
      <c r="E39" s="41"/>
      <c r="F39" s="41"/>
      <c r="G39" s="41"/>
      <c r="H39" s="281">
        <f t="shared" si="3"/>
        <v>169755</v>
      </c>
      <c r="I39" s="41">
        <v>106707</v>
      </c>
      <c r="J39" s="41">
        <v>27871</v>
      </c>
      <c r="K39" s="41">
        <v>35177</v>
      </c>
      <c r="L39" s="41"/>
      <c r="M39" s="41"/>
      <c r="N39" s="41"/>
      <c r="O39" s="40"/>
    </row>
    <row r="40" spans="1:15" s="88" customFormat="1" ht="15">
      <c r="A40" s="92">
        <v>28</v>
      </c>
      <c r="B40" s="302"/>
      <c r="C40" s="347"/>
      <c r="D40" s="986" t="s">
        <v>259</v>
      </c>
      <c r="E40" s="986"/>
      <c r="F40" s="986"/>
      <c r="G40" s="986"/>
      <c r="H40" s="281">
        <f t="shared" si="3"/>
        <v>14350</v>
      </c>
      <c r="I40" s="41">
        <v>144</v>
      </c>
      <c r="J40" s="41">
        <v>39</v>
      </c>
      <c r="K40" s="41">
        <v>14167</v>
      </c>
      <c r="L40" s="41"/>
      <c r="M40" s="41"/>
      <c r="N40" s="41"/>
      <c r="O40" s="40"/>
    </row>
    <row r="41" spans="1:15" s="88" customFormat="1" ht="15">
      <c r="A41" s="92">
        <v>29</v>
      </c>
      <c r="B41" s="302"/>
      <c r="C41" s="347"/>
      <c r="D41" s="986" t="s">
        <v>260</v>
      </c>
      <c r="E41" s="986"/>
      <c r="F41" s="986"/>
      <c r="G41" s="986"/>
      <c r="H41" s="281">
        <f t="shared" si="3"/>
        <v>24867</v>
      </c>
      <c r="I41" s="41">
        <v>11847</v>
      </c>
      <c r="J41" s="41">
        <v>3029</v>
      </c>
      <c r="K41" s="41">
        <v>9991</v>
      </c>
      <c r="L41" s="41"/>
      <c r="M41" s="41"/>
      <c r="N41" s="41"/>
      <c r="O41" s="40"/>
    </row>
    <row r="42" spans="1:15" s="88" customFormat="1" ht="15">
      <c r="A42" s="92">
        <v>30</v>
      </c>
      <c r="B42" s="302"/>
      <c r="C42" s="347"/>
      <c r="D42" s="986" t="s">
        <v>261</v>
      </c>
      <c r="E42" s="986"/>
      <c r="F42" s="986"/>
      <c r="G42" s="986"/>
      <c r="H42" s="281">
        <f t="shared" si="3"/>
        <v>14972</v>
      </c>
      <c r="I42" s="41">
        <v>7995</v>
      </c>
      <c r="J42" s="41">
        <v>2054</v>
      </c>
      <c r="K42" s="41">
        <v>4923</v>
      </c>
      <c r="L42" s="41"/>
      <c r="M42" s="41"/>
      <c r="N42" s="41"/>
      <c r="O42" s="40"/>
    </row>
    <row r="43" spans="1:15" s="88" customFormat="1" ht="15">
      <c r="A43" s="92">
        <v>31</v>
      </c>
      <c r="B43" s="302"/>
      <c r="C43" s="347"/>
      <c r="D43" s="986" t="s">
        <v>463</v>
      </c>
      <c r="E43" s="986"/>
      <c r="F43" s="986"/>
      <c r="G43" s="986"/>
      <c r="H43" s="281">
        <f t="shared" si="3"/>
        <v>6021</v>
      </c>
      <c r="I43" s="41">
        <v>5305</v>
      </c>
      <c r="J43" s="41">
        <v>716</v>
      </c>
      <c r="K43" s="41"/>
      <c r="L43" s="41"/>
      <c r="M43" s="41"/>
      <c r="N43" s="41"/>
      <c r="O43" s="40"/>
    </row>
    <row r="44" spans="1:15" s="88" customFormat="1" ht="31.5" customHeight="1" thickBot="1">
      <c r="A44" s="21">
        <v>32</v>
      </c>
      <c r="B44" s="930" t="s">
        <v>654</v>
      </c>
      <c r="C44" s="923"/>
      <c r="D44" s="923"/>
      <c r="E44" s="465">
        <f>SUM(E31:E43,E26)</f>
        <v>2436228</v>
      </c>
      <c r="F44" s="465">
        <f>SUM(F31:F43,F26)</f>
        <v>2136974</v>
      </c>
      <c r="G44" s="465">
        <f>SUM(G31:G43,G26)</f>
        <v>2443922</v>
      </c>
      <c r="H44" s="465">
        <f>SUM(H31:H43,H26)</f>
        <v>3540002</v>
      </c>
      <c r="I44" s="465">
        <f aca="true" t="shared" si="4" ref="I44:N44">SUM(I31:I43,I26)</f>
        <v>1685748</v>
      </c>
      <c r="J44" s="465">
        <f t="shared" si="4"/>
        <v>440089</v>
      </c>
      <c r="K44" s="465">
        <f t="shared" si="4"/>
        <v>1370996</v>
      </c>
      <c r="L44" s="465">
        <f t="shared" si="4"/>
        <v>2400</v>
      </c>
      <c r="M44" s="465">
        <f t="shared" si="4"/>
        <v>0</v>
      </c>
      <c r="N44" s="465">
        <f t="shared" si="4"/>
        <v>26769</v>
      </c>
      <c r="O44" s="467">
        <f>SUM(O31:O43,O26)</f>
        <v>14000</v>
      </c>
    </row>
    <row r="45" spans="1:15" ht="30.75" thickTop="1">
      <c r="A45" s="92">
        <v>33</v>
      </c>
      <c r="B45" s="185"/>
      <c r="C45" s="290">
        <v>13</v>
      </c>
      <c r="D45" s="299" t="s">
        <v>178</v>
      </c>
      <c r="E45" s="10">
        <v>106600</v>
      </c>
      <c r="F45" s="10">
        <v>83544</v>
      </c>
      <c r="G45" s="10">
        <v>101788</v>
      </c>
      <c r="H45" s="11">
        <f>SUM(I45:O45)</f>
        <v>79893</v>
      </c>
      <c r="I45" s="10">
        <v>37382</v>
      </c>
      <c r="J45" s="10">
        <v>9705</v>
      </c>
      <c r="K45" s="10">
        <v>25124</v>
      </c>
      <c r="L45" s="10"/>
      <c r="M45" s="10"/>
      <c r="N45" s="10">
        <v>7682</v>
      </c>
      <c r="O45" s="293"/>
    </row>
    <row r="46" spans="1:15" s="88" customFormat="1" ht="18" customHeight="1">
      <c r="A46" s="92">
        <v>34</v>
      </c>
      <c r="B46" s="305">
        <v>4</v>
      </c>
      <c r="C46" s="918" t="s">
        <v>634</v>
      </c>
      <c r="D46" s="918"/>
      <c r="E46" s="41"/>
      <c r="F46" s="41">
        <v>649933</v>
      </c>
      <c r="G46" s="41">
        <v>732795</v>
      </c>
      <c r="H46" s="281">
        <f t="shared" si="3"/>
        <v>663173</v>
      </c>
      <c r="I46" s="41">
        <v>285000</v>
      </c>
      <c r="J46" s="41">
        <v>70384</v>
      </c>
      <c r="K46" s="41">
        <v>307781</v>
      </c>
      <c r="L46" s="41"/>
      <c r="M46" s="41"/>
      <c r="N46" s="41">
        <v>8</v>
      </c>
      <c r="O46" s="40"/>
    </row>
    <row r="47" spans="1:15" s="88" customFormat="1" ht="31.5" customHeight="1" thickBot="1">
      <c r="A47" s="92">
        <v>35</v>
      </c>
      <c r="B47" s="930" t="s">
        <v>655</v>
      </c>
      <c r="C47" s="923"/>
      <c r="D47" s="923"/>
      <c r="E47" s="465">
        <f>SUM(E45:E46)</f>
        <v>106600</v>
      </c>
      <c r="F47" s="465">
        <f aca="true" t="shared" si="5" ref="F47:O47">SUM(F45:F46)</f>
        <v>733477</v>
      </c>
      <c r="G47" s="465">
        <f t="shared" si="5"/>
        <v>834583</v>
      </c>
      <c r="H47" s="465">
        <f t="shared" si="5"/>
        <v>743066</v>
      </c>
      <c r="I47" s="465">
        <f t="shared" si="5"/>
        <v>322382</v>
      </c>
      <c r="J47" s="465">
        <f t="shared" si="5"/>
        <v>80089</v>
      </c>
      <c r="K47" s="465">
        <f t="shared" si="5"/>
        <v>332905</v>
      </c>
      <c r="L47" s="465">
        <f t="shared" si="5"/>
        <v>0</v>
      </c>
      <c r="M47" s="465">
        <f t="shared" si="5"/>
        <v>0</v>
      </c>
      <c r="N47" s="465">
        <f t="shared" si="5"/>
        <v>7690</v>
      </c>
      <c r="O47" s="467">
        <f t="shared" si="5"/>
        <v>0</v>
      </c>
    </row>
    <row r="48" spans="1:15" s="16" customFormat="1" ht="21.75" customHeight="1" thickBot="1" thickTop="1">
      <c r="A48" s="21">
        <v>36</v>
      </c>
      <c r="B48" s="466"/>
      <c r="C48" s="921" t="s">
        <v>478</v>
      </c>
      <c r="D48" s="921" t="s">
        <v>478</v>
      </c>
      <c r="E48" s="188">
        <f>SUM(E47,E44)</f>
        <v>2542828</v>
      </c>
      <c r="F48" s="188">
        <f aca="true" t="shared" si="6" ref="F48:O48">SUM(F47,F44)</f>
        <v>2870451</v>
      </c>
      <c r="G48" s="188">
        <f t="shared" si="6"/>
        <v>3278505</v>
      </c>
      <c r="H48" s="188">
        <f t="shared" si="6"/>
        <v>4283068</v>
      </c>
      <c r="I48" s="188">
        <f t="shared" si="6"/>
        <v>2008130</v>
      </c>
      <c r="J48" s="188">
        <f t="shared" si="6"/>
        <v>520178</v>
      </c>
      <c r="K48" s="188">
        <f t="shared" si="6"/>
        <v>1703901</v>
      </c>
      <c r="L48" s="188">
        <f t="shared" si="6"/>
        <v>2400</v>
      </c>
      <c r="M48" s="188">
        <f t="shared" si="6"/>
        <v>0</v>
      </c>
      <c r="N48" s="188">
        <f t="shared" si="6"/>
        <v>34459</v>
      </c>
      <c r="O48" s="349">
        <f t="shared" si="6"/>
        <v>14000</v>
      </c>
    </row>
    <row r="49" spans="1:15" s="90" customFormat="1" ht="21.75" customHeight="1" thickTop="1">
      <c r="A49" s="92">
        <v>37</v>
      </c>
      <c r="B49" s="302">
        <v>5</v>
      </c>
      <c r="C49" s="967" t="s">
        <v>590</v>
      </c>
      <c r="D49" s="967"/>
      <c r="E49" s="187"/>
      <c r="F49" s="187"/>
      <c r="G49" s="187"/>
      <c r="H49" s="187"/>
      <c r="I49" s="83"/>
      <c r="J49" s="83"/>
      <c r="K49" s="83"/>
      <c r="L49" s="83"/>
      <c r="M49" s="83"/>
      <c r="N49" s="83"/>
      <c r="O49" s="298"/>
    </row>
    <row r="50" spans="1:15" s="82" customFormat="1" ht="15">
      <c r="A50" s="92">
        <v>38</v>
      </c>
      <c r="B50" s="296"/>
      <c r="C50" s="290">
        <v>1</v>
      </c>
      <c r="D50" s="299" t="s">
        <v>876</v>
      </c>
      <c r="E50" s="83"/>
      <c r="F50" s="83">
        <v>1397172</v>
      </c>
      <c r="G50" s="83">
        <v>1311449</v>
      </c>
      <c r="H50" s="187">
        <f aca="true" t="shared" si="7" ref="H50:H57">SUM(I50:O50)</f>
        <v>1200463</v>
      </c>
      <c r="I50" s="83">
        <v>802056</v>
      </c>
      <c r="J50" s="83">
        <v>210286</v>
      </c>
      <c r="K50" s="83">
        <v>56278</v>
      </c>
      <c r="L50" s="83"/>
      <c r="M50" s="83"/>
      <c r="N50" s="83">
        <v>131843</v>
      </c>
      <c r="O50" s="298"/>
    </row>
    <row r="51" spans="1:15" s="82" customFormat="1" ht="15">
      <c r="A51" s="92">
        <v>39</v>
      </c>
      <c r="B51" s="296"/>
      <c r="C51" s="290">
        <v>2</v>
      </c>
      <c r="D51" s="299" t="s">
        <v>877</v>
      </c>
      <c r="E51" s="83"/>
      <c r="F51" s="83">
        <v>165635</v>
      </c>
      <c r="G51" s="83">
        <v>152742</v>
      </c>
      <c r="H51" s="187">
        <f t="shared" si="7"/>
        <v>149000</v>
      </c>
      <c r="I51" s="83"/>
      <c r="J51" s="83"/>
      <c r="K51" s="83">
        <v>149000</v>
      </c>
      <c r="L51" s="83"/>
      <c r="M51" s="83"/>
      <c r="N51" s="83"/>
      <c r="O51" s="298"/>
    </row>
    <row r="52" spans="1:15" s="82" customFormat="1" ht="15">
      <c r="A52" s="92">
        <v>40</v>
      </c>
      <c r="B52" s="296"/>
      <c r="C52" s="290">
        <v>3</v>
      </c>
      <c r="D52" s="299" t="s">
        <v>878</v>
      </c>
      <c r="E52" s="83"/>
      <c r="F52" s="83">
        <v>87000</v>
      </c>
      <c r="G52" s="83">
        <v>92414</v>
      </c>
      <c r="H52" s="187">
        <f t="shared" si="7"/>
        <v>74301</v>
      </c>
      <c r="I52" s="83"/>
      <c r="J52" s="83"/>
      <c r="K52" s="83">
        <v>74301</v>
      </c>
      <c r="L52" s="83"/>
      <c r="M52" s="83"/>
      <c r="N52" s="83"/>
      <c r="O52" s="298"/>
    </row>
    <row r="53" spans="1:15" s="82" customFormat="1" ht="15">
      <c r="A53" s="92">
        <v>41</v>
      </c>
      <c r="B53" s="296"/>
      <c r="C53" s="290">
        <v>4</v>
      </c>
      <c r="D53" s="299" t="s">
        <v>879</v>
      </c>
      <c r="E53" s="83"/>
      <c r="F53" s="83">
        <v>2389</v>
      </c>
      <c r="G53" s="83">
        <v>2389</v>
      </c>
      <c r="H53" s="187">
        <f t="shared" si="7"/>
        <v>2500</v>
      </c>
      <c r="I53" s="83"/>
      <c r="J53" s="83"/>
      <c r="K53" s="83">
        <v>2500</v>
      </c>
      <c r="L53" s="83"/>
      <c r="M53" s="83"/>
      <c r="N53" s="83"/>
      <c r="O53" s="298"/>
    </row>
    <row r="54" spans="1:15" s="82" customFormat="1" ht="45" customHeight="1">
      <c r="A54" s="92">
        <v>42</v>
      </c>
      <c r="B54" s="296"/>
      <c r="C54" s="290">
        <v>5</v>
      </c>
      <c r="D54" s="977" t="s">
        <v>462</v>
      </c>
      <c r="E54" s="977"/>
      <c r="F54" s="977"/>
      <c r="G54" s="83">
        <v>533</v>
      </c>
      <c r="H54" s="187">
        <f t="shared" si="7"/>
        <v>0</v>
      </c>
      <c r="I54" s="83"/>
      <c r="J54" s="83"/>
      <c r="K54" s="83"/>
      <c r="L54" s="83"/>
      <c r="M54" s="83"/>
      <c r="N54" s="83"/>
      <c r="O54" s="298"/>
    </row>
    <row r="55" spans="1:15" s="82" customFormat="1" ht="15">
      <c r="A55" s="92">
        <v>43</v>
      </c>
      <c r="B55" s="296"/>
      <c r="C55" s="290">
        <v>6</v>
      </c>
      <c r="D55" s="299" t="s">
        <v>463</v>
      </c>
      <c r="E55" s="83"/>
      <c r="F55" s="83"/>
      <c r="G55" s="83">
        <v>9680</v>
      </c>
      <c r="H55" s="187">
        <f t="shared" si="7"/>
        <v>0</v>
      </c>
      <c r="I55" s="83"/>
      <c r="J55" s="83"/>
      <c r="K55" s="83"/>
      <c r="L55" s="83"/>
      <c r="M55" s="83"/>
      <c r="N55" s="83"/>
      <c r="O55" s="298"/>
    </row>
    <row r="56" spans="1:15" s="82" customFormat="1" ht="15">
      <c r="A56" s="92">
        <v>44</v>
      </c>
      <c r="B56" s="296"/>
      <c r="C56" s="290">
        <v>7</v>
      </c>
      <c r="D56" s="978" t="s">
        <v>819</v>
      </c>
      <c r="E56" s="978"/>
      <c r="F56" s="978"/>
      <c r="G56" s="83">
        <v>5624</v>
      </c>
      <c r="H56" s="187">
        <f t="shared" si="7"/>
        <v>0</v>
      </c>
      <c r="I56" s="83"/>
      <c r="J56" s="83"/>
      <c r="K56" s="83"/>
      <c r="L56" s="83"/>
      <c r="M56" s="83"/>
      <c r="N56" s="83"/>
      <c r="O56" s="298"/>
    </row>
    <row r="57" spans="1:15" s="82" customFormat="1" ht="30" customHeight="1">
      <c r="A57" s="92">
        <v>45</v>
      </c>
      <c r="B57" s="296"/>
      <c r="C57" s="290">
        <v>8</v>
      </c>
      <c r="D57" s="978" t="s">
        <v>464</v>
      </c>
      <c r="E57" s="978"/>
      <c r="F57" s="978"/>
      <c r="G57" s="83">
        <v>4383</v>
      </c>
      <c r="H57" s="187">
        <f t="shared" si="7"/>
        <v>0</v>
      </c>
      <c r="I57" s="83"/>
      <c r="J57" s="83"/>
      <c r="K57" s="83"/>
      <c r="L57" s="83"/>
      <c r="M57" s="83"/>
      <c r="N57" s="83"/>
      <c r="O57" s="298"/>
    </row>
    <row r="58" spans="1:15" s="82" customFormat="1" ht="31.5" customHeight="1" thickBot="1">
      <c r="A58" s="92">
        <v>46</v>
      </c>
      <c r="B58" s="979" t="s">
        <v>729</v>
      </c>
      <c r="C58" s="980"/>
      <c r="D58" s="980"/>
      <c r="E58" s="187">
        <f>SUM(E50:E53)</f>
        <v>0</v>
      </c>
      <c r="F58" s="187">
        <f aca="true" t="shared" si="8" ref="F58:O58">SUM(F50:F53)</f>
        <v>1652196</v>
      </c>
      <c r="G58" s="187">
        <f>SUM(G50:G57)</f>
        <v>1579214</v>
      </c>
      <c r="H58" s="187">
        <f t="shared" si="8"/>
        <v>1426264</v>
      </c>
      <c r="I58" s="187">
        <f t="shared" si="8"/>
        <v>802056</v>
      </c>
      <c r="J58" s="187">
        <f t="shared" si="8"/>
        <v>210286</v>
      </c>
      <c r="K58" s="187">
        <f t="shared" si="8"/>
        <v>282079</v>
      </c>
      <c r="L58" s="187">
        <f t="shared" si="8"/>
        <v>0</v>
      </c>
      <c r="M58" s="187">
        <f t="shared" si="8"/>
        <v>0</v>
      </c>
      <c r="N58" s="187">
        <f t="shared" si="8"/>
        <v>131843</v>
      </c>
      <c r="O58" s="457">
        <f t="shared" si="8"/>
        <v>0</v>
      </c>
    </row>
    <row r="59" spans="1:15" s="16" customFormat="1" ht="24.75" customHeight="1" thickBot="1">
      <c r="A59" s="21">
        <v>47</v>
      </c>
      <c r="B59" s="919" t="s">
        <v>968</v>
      </c>
      <c r="C59" s="920"/>
      <c r="D59" s="920"/>
      <c r="E59" s="17">
        <f>SUM(E48,E58)</f>
        <v>2542828</v>
      </c>
      <c r="F59" s="17">
        <f aca="true" t="shared" si="9" ref="F59:O59">SUM(F48,F58)</f>
        <v>4522647</v>
      </c>
      <c r="G59" s="17">
        <f t="shared" si="9"/>
        <v>4857719</v>
      </c>
      <c r="H59" s="17">
        <f t="shared" si="9"/>
        <v>5709332</v>
      </c>
      <c r="I59" s="17">
        <f t="shared" si="9"/>
        <v>2810186</v>
      </c>
      <c r="J59" s="17">
        <f t="shared" si="9"/>
        <v>730464</v>
      </c>
      <c r="K59" s="17">
        <f t="shared" si="9"/>
        <v>1985980</v>
      </c>
      <c r="L59" s="17">
        <f t="shared" si="9"/>
        <v>2400</v>
      </c>
      <c r="M59" s="17">
        <f t="shared" si="9"/>
        <v>0</v>
      </c>
      <c r="N59" s="17">
        <f t="shared" si="9"/>
        <v>166302</v>
      </c>
      <c r="O59" s="350">
        <f t="shared" si="9"/>
        <v>14000</v>
      </c>
    </row>
    <row r="60" spans="1:15" ht="33" customHeight="1" thickBot="1">
      <c r="A60" s="21">
        <v>48</v>
      </c>
      <c r="B60" s="922" t="s">
        <v>838</v>
      </c>
      <c r="C60" s="976"/>
      <c r="D60" s="976"/>
      <c r="E60" s="537">
        <v>6099522</v>
      </c>
      <c r="F60" s="537">
        <v>5314688</v>
      </c>
      <c r="G60" s="537">
        <v>5976617</v>
      </c>
      <c r="H60" s="538"/>
      <c r="I60" s="537"/>
      <c r="J60" s="537"/>
      <c r="K60" s="537"/>
      <c r="L60" s="537"/>
      <c r="M60" s="537"/>
      <c r="N60" s="537"/>
      <c r="O60" s="539"/>
    </row>
    <row r="61" spans="1:15" ht="30.75" thickBot="1">
      <c r="A61" s="92">
        <v>49</v>
      </c>
      <c r="B61" s="185"/>
      <c r="C61" s="290">
        <v>24</v>
      </c>
      <c r="D61" s="299" t="s">
        <v>179</v>
      </c>
      <c r="E61" s="10">
        <v>616094</v>
      </c>
      <c r="F61" s="10">
        <v>0</v>
      </c>
      <c r="G61" s="10"/>
      <c r="H61" s="11">
        <f>SUM(I61:O61)</f>
        <v>0</v>
      </c>
      <c r="I61" s="10"/>
      <c r="J61" s="10"/>
      <c r="K61" s="10"/>
      <c r="L61" s="10"/>
      <c r="M61" s="10"/>
      <c r="N61" s="10"/>
      <c r="O61" s="293"/>
    </row>
    <row r="62" spans="1:15" s="16" customFormat="1" ht="24.75" customHeight="1" thickBot="1">
      <c r="A62" s="21">
        <v>50</v>
      </c>
      <c r="B62" s="919" t="s">
        <v>968</v>
      </c>
      <c r="C62" s="920"/>
      <c r="D62" s="920"/>
      <c r="E62" s="17">
        <f>SUM(E59:E61)</f>
        <v>9258444</v>
      </c>
      <c r="F62" s="17">
        <f aca="true" t="shared" si="10" ref="F62:O62">SUM(F59:F61)</f>
        <v>9837335</v>
      </c>
      <c r="G62" s="17">
        <f t="shared" si="10"/>
        <v>10834336</v>
      </c>
      <c r="H62" s="17">
        <f t="shared" si="10"/>
        <v>5709332</v>
      </c>
      <c r="I62" s="17">
        <f t="shared" si="10"/>
        <v>2810186</v>
      </c>
      <c r="J62" s="17">
        <f t="shared" si="10"/>
        <v>730464</v>
      </c>
      <c r="K62" s="17">
        <f t="shared" si="10"/>
        <v>1985980</v>
      </c>
      <c r="L62" s="17">
        <f t="shared" si="10"/>
        <v>2400</v>
      </c>
      <c r="M62" s="17">
        <f t="shared" si="10"/>
        <v>0</v>
      </c>
      <c r="N62" s="17">
        <f t="shared" si="10"/>
        <v>166302</v>
      </c>
      <c r="O62" s="350">
        <f t="shared" si="10"/>
        <v>14000</v>
      </c>
    </row>
    <row r="64" spans="2:15" ht="15">
      <c r="B64" s="26"/>
      <c r="C64" s="29"/>
      <c r="D64" s="8"/>
      <c r="H64" s="11"/>
      <c r="I64" s="10"/>
      <c r="J64" s="10"/>
      <c r="K64" s="10"/>
      <c r="L64" s="10"/>
      <c r="M64" s="10"/>
      <c r="N64" s="10"/>
      <c r="O64" s="10"/>
    </row>
    <row r="65" spans="7:15" ht="15">
      <c r="G65" s="10"/>
      <c r="H65" s="11"/>
      <c r="I65" s="10"/>
      <c r="J65" s="10"/>
      <c r="K65" s="10"/>
      <c r="L65" s="10"/>
      <c r="M65" s="10"/>
      <c r="N65" s="10"/>
      <c r="O65" s="10"/>
    </row>
    <row r="66" spans="7:15" ht="15">
      <c r="G66" s="10"/>
      <c r="H66" s="11"/>
      <c r="I66" s="10"/>
      <c r="J66" s="10"/>
      <c r="K66" s="10"/>
      <c r="L66" s="10"/>
      <c r="M66" s="10"/>
      <c r="N66" s="10"/>
      <c r="O66" s="10"/>
    </row>
    <row r="67" spans="1:15" s="8" customFormat="1" ht="15">
      <c r="A67" s="92"/>
      <c r="B67" s="24"/>
      <c r="C67" s="28"/>
      <c r="D67" s="1"/>
      <c r="E67" s="1"/>
      <c r="F67" s="1"/>
      <c r="G67" s="11"/>
      <c r="H67" s="11"/>
      <c r="I67" s="10"/>
      <c r="J67" s="10"/>
      <c r="K67" s="10"/>
      <c r="L67" s="10"/>
      <c r="M67" s="10"/>
      <c r="N67" s="10"/>
      <c r="O67" s="10"/>
    </row>
    <row r="68" spans="7:15" ht="15">
      <c r="G68" s="10"/>
      <c r="H68" s="11"/>
      <c r="I68" s="10"/>
      <c r="J68" s="10"/>
      <c r="K68" s="10"/>
      <c r="L68" s="10"/>
      <c r="M68" s="10"/>
      <c r="N68" s="10"/>
      <c r="O68" s="10"/>
    </row>
    <row r="69" spans="7:15" ht="15">
      <c r="G69" s="10"/>
      <c r="H69" s="11"/>
      <c r="I69" s="10"/>
      <c r="J69" s="10"/>
      <c r="K69" s="10"/>
      <c r="L69" s="10"/>
      <c r="M69" s="10"/>
      <c r="N69" s="10"/>
      <c r="O69" s="10"/>
    </row>
    <row r="70" spans="1:3" s="8" customFormat="1" ht="15">
      <c r="A70" s="92"/>
      <c r="B70" s="26"/>
      <c r="C70" s="29"/>
    </row>
    <row r="77" spans="1:15" s="8" customFormat="1" ht="15">
      <c r="A77" s="92"/>
      <c r="B77" s="26"/>
      <c r="C77" s="29"/>
      <c r="G77" s="11"/>
      <c r="H77" s="11"/>
      <c r="I77" s="11"/>
      <c r="J77" s="11"/>
      <c r="K77" s="11"/>
      <c r="L77" s="11"/>
      <c r="M77" s="11"/>
      <c r="N77" s="11"/>
      <c r="O77" s="11"/>
    </row>
    <row r="78" spans="7:15" ht="15">
      <c r="G78" s="10"/>
      <c r="H78" s="11"/>
      <c r="I78" s="10"/>
      <c r="J78" s="10"/>
      <c r="K78" s="10"/>
      <c r="L78" s="10"/>
      <c r="M78" s="10"/>
      <c r="N78" s="10"/>
      <c r="O78" s="10"/>
    </row>
    <row r="79" spans="3:15" ht="15">
      <c r="C79" s="290"/>
      <c r="D79" s="10"/>
      <c r="E79" s="10"/>
      <c r="F79" s="10"/>
      <c r="G79" s="10"/>
      <c r="H79" s="11"/>
      <c r="I79" s="10"/>
      <c r="J79" s="10"/>
      <c r="K79" s="10"/>
      <c r="L79" s="10"/>
      <c r="M79" s="10"/>
      <c r="N79" s="10"/>
      <c r="O79" s="10"/>
    </row>
    <row r="80" spans="3:15" ht="15">
      <c r="C80" s="290"/>
      <c r="D80" s="10"/>
      <c r="E80" s="10"/>
      <c r="F80" s="10"/>
      <c r="G80" s="10"/>
      <c r="H80" s="11"/>
      <c r="I80" s="10"/>
      <c r="J80" s="10"/>
      <c r="K80" s="10"/>
      <c r="L80" s="10"/>
      <c r="M80" s="10"/>
      <c r="N80" s="10"/>
      <c r="O80" s="10"/>
    </row>
    <row r="81" spans="3:15" ht="15">
      <c r="C81" s="290"/>
      <c r="D81" s="22"/>
      <c r="E81" s="22"/>
      <c r="F81" s="22"/>
      <c r="G81" s="10"/>
      <c r="H81" s="11"/>
      <c r="I81" s="10"/>
      <c r="J81" s="10"/>
      <c r="K81" s="10"/>
      <c r="L81" s="10"/>
      <c r="M81" s="10"/>
      <c r="N81" s="10"/>
      <c r="O81" s="10"/>
    </row>
    <row r="82" spans="9:15" ht="15">
      <c r="I82" s="10"/>
      <c r="J82" s="10"/>
      <c r="K82" s="10"/>
      <c r="L82" s="10"/>
      <c r="M82" s="10"/>
      <c r="N82" s="10"/>
      <c r="O82" s="10"/>
    </row>
    <row r="83" spans="2:15" ht="15">
      <c r="B83" s="25"/>
      <c r="C83" s="290"/>
      <c r="D83" s="10"/>
      <c r="E83" s="10"/>
      <c r="F83" s="10"/>
      <c r="G83" s="10"/>
      <c r="H83" s="11"/>
      <c r="I83" s="10"/>
      <c r="J83" s="10"/>
      <c r="K83" s="10"/>
      <c r="L83" s="10"/>
      <c r="M83" s="10"/>
      <c r="N83" s="10"/>
      <c r="O83" s="10"/>
    </row>
    <row r="84" spans="1:15" s="8" customFormat="1" ht="15">
      <c r="A84" s="92"/>
      <c r="B84" s="25"/>
      <c r="C84" s="290"/>
      <c r="D84" s="10"/>
      <c r="E84" s="10"/>
      <c r="F84" s="10"/>
      <c r="G84" s="10"/>
      <c r="H84" s="11"/>
      <c r="I84" s="11"/>
      <c r="J84" s="11"/>
      <c r="K84" s="11"/>
      <c r="L84" s="11"/>
      <c r="M84" s="11"/>
      <c r="N84" s="11"/>
      <c r="O84" s="11"/>
    </row>
    <row r="85" spans="2:15" ht="15">
      <c r="B85" s="27"/>
      <c r="C85" s="353"/>
      <c r="D85" s="11"/>
      <c r="E85" s="11"/>
      <c r="F85" s="11"/>
      <c r="G85" s="11"/>
      <c r="H85" s="11"/>
      <c r="I85" s="10"/>
      <c r="J85" s="10"/>
      <c r="K85" s="10"/>
      <c r="L85" s="10"/>
      <c r="M85" s="10"/>
      <c r="N85" s="10"/>
      <c r="O85" s="10"/>
    </row>
    <row r="86" spans="9:15" ht="15">
      <c r="I86" s="10"/>
      <c r="J86" s="10"/>
      <c r="K86" s="10"/>
      <c r="L86" s="10"/>
      <c r="M86" s="10"/>
      <c r="N86" s="10"/>
      <c r="O86" s="10"/>
    </row>
    <row r="87" spans="1:15" s="8" customFormat="1" ht="15">
      <c r="A87" s="92"/>
      <c r="B87" s="24"/>
      <c r="C87" s="28"/>
      <c r="D87" s="1"/>
      <c r="E87" s="1"/>
      <c r="F87" s="1"/>
      <c r="G87" s="1"/>
      <c r="I87" s="11"/>
      <c r="J87" s="11"/>
      <c r="K87" s="11"/>
      <c r="L87" s="11"/>
      <c r="M87" s="11"/>
      <c r="N87" s="11"/>
      <c r="O87" s="11"/>
    </row>
    <row r="88" spans="9:15" ht="15">
      <c r="I88" s="10"/>
      <c r="J88" s="10"/>
      <c r="K88" s="10"/>
      <c r="L88" s="10"/>
      <c r="M88" s="10"/>
      <c r="N88" s="10"/>
      <c r="O88" s="10"/>
    </row>
    <row r="89" spans="9:15" ht="15">
      <c r="I89" s="10"/>
      <c r="J89" s="10"/>
      <c r="K89" s="10"/>
      <c r="L89" s="10"/>
      <c r="M89" s="10"/>
      <c r="N89" s="10"/>
      <c r="O89" s="10"/>
    </row>
    <row r="90" spans="1:15" s="8" customFormat="1" ht="15">
      <c r="A90" s="92"/>
      <c r="B90" s="26"/>
      <c r="C90" s="29"/>
      <c r="I90" s="11"/>
      <c r="J90" s="11"/>
      <c r="K90" s="11"/>
      <c r="L90" s="11"/>
      <c r="M90" s="11"/>
      <c r="N90" s="11"/>
      <c r="O90" s="11"/>
    </row>
    <row r="91" spans="9:15" ht="15">
      <c r="I91" s="10"/>
      <c r="J91" s="10"/>
      <c r="K91" s="10"/>
      <c r="L91" s="10"/>
      <c r="M91" s="10"/>
      <c r="N91" s="10"/>
      <c r="O91" s="10"/>
    </row>
    <row r="92" spans="9:15" ht="15">
      <c r="I92" s="10"/>
      <c r="J92" s="10"/>
      <c r="K92" s="10"/>
      <c r="L92" s="10"/>
      <c r="M92" s="10"/>
      <c r="N92" s="10"/>
      <c r="O92" s="10"/>
    </row>
  </sheetData>
  <mergeCells count="37">
    <mergeCell ref="N3:O3"/>
    <mergeCell ref="N6:O6"/>
    <mergeCell ref="E8:E12"/>
    <mergeCell ref="G8:G12"/>
    <mergeCell ref="H8:H12"/>
    <mergeCell ref="M10:M12"/>
    <mergeCell ref="I9:N9"/>
    <mergeCell ref="B3:E3"/>
    <mergeCell ref="C39:D39"/>
    <mergeCell ref="I10:I12"/>
    <mergeCell ref="B4:O4"/>
    <mergeCell ref="B5:O5"/>
    <mergeCell ref="O9:O12"/>
    <mergeCell ref="K10:K12"/>
    <mergeCell ref="F8:F12"/>
    <mergeCell ref="N10:N12"/>
    <mergeCell ref="L10:L12"/>
    <mergeCell ref="B58:D58"/>
    <mergeCell ref="I8:O8"/>
    <mergeCell ref="J10:J12"/>
    <mergeCell ref="C35:D35"/>
    <mergeCell ref="B44:D44"/>
    <mergeCell ref="D43:G43"/>
    <mergeCell ref="D40:G40"/>
    <mergeCell ref="D41:G41"/>
    <mergeCell ref="D42:G42"/>
    <mergeCell ref="C13:E13"/>
    <mergeCell ref="B47:D47"/>
    <mergeCell ref="B62:D62"/>
    <mergeCell ref="C48:D48"/>
    <mergeCell ref="C46:D46"/>
    <mergeCell ref="B60:D60"/>
    <mergeCell ref="B59:D59"/>
    <mergeCell ref="C49:D49"/>
    <mergeCell ref="D54:F54"/>
    <mergeCell ref="D56:F56"/>
    <mergeCell ref="D57:F57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A1:N337"/>
  <sheetViews>
    <sheetView view="pageBreakPreview" zoomScale="85" zoomScaleNormal="75" zoomScaleSheetLayoutView="85" workbookViewId="0" topLeftCell="A1">
      <selection activeCell="C3" sqref="C3"/>
    </sheetView>
  </sheetViews>
  <sheetFormatPr defaultColWidth="9.00390625" defaultRowHeight="12.75"/>
  <cols>
    <col min="1" max="1" width="4.25390625" style="74" bestFit="1" customWidth="1"/>
    <col min="2" max="2" width="4.00390625" style="291" bestFit="1" customWidth="1"/>
    <col min="3" max="3" width="50.75390625" style="428" customWidth="1"/>
    <col min="4" max="4" width="13.25390625" style="518" customWidth="1"/>
    <col min="5" max="5" width="13.25390625" style="530" customWidth="1"/>
    <col min="6" max="6" width="13.25390625" style="518" customWidth="1"/>
    <col min="7" max="7" width="17.25390625" style="530" customWidth="1"/>
    <col min="8" max="12" width="11.75390625" style="518" customWidth="1"/>
    <col min="13" max="13" width="15.75390625" style="518" customWidth="1"/>
    <col min="14" max="14" width="11.75390625" style="518" customWidth="1"/>
    <col min="15" max="16384" width="9.125" style="74" customWidth="1"/>
  </cols>
  <sheetData>
    <row r="1" spans="2:5" ht="18">
      <c r="B1" s="999" t="s">
        <v>236</v>
      </c>
      <c r="C1" s="999"/>
      <c r="D1" s="999"/>
      <c r="E1" s="999"/>
    </row>
    <row r="2" spans="2:14" s="426" customFormat="1" ht="18">
      <c r="B2" s="1009" t="s">
        <v>3</v>
      </c>
      <c r="C2" s="1009"/>
      <c r="D2" s="1009"/>
      <c r="E2" s="1009"/>
      <c r="F2" s="1009"/>
      <c r="G2" s="1009"/>
      <c r="H2" s="1009"/>
      <c r="I2" s="1009"/>
      <c r="J2" s="1009"/>
      <c r="K2" s="1009"/>
      <c r="L2" s="1009"/>
      <c r="M2" s="1009"/>
      <c r="N2" s="1009"/>
    </row>
    <row r="3" spans="3:14" ht="18">
      <c r="C3" s="432"/>
      <c r="M3" s="1000" t="s">
        <v>851</v>
      </c>
      <c r="N3" s="1000"/>
    </row>
    <row r="4" spans="1:14" s="176" customFormat="1" ht="15">
      <c r="A4" s="176" t="s">
        <v>318</v>
      </c>
      <c r="B4" s="540" t="s">
        <v>319</v>
      </c>
      <c r="C4" s="442" t="s">
        <v>320</v>
      </c>
      <c r="D4" s="176" t="s">
        <v>321</v>
      </c>
      <c r="E4" s="176" t="s">
        <v>322</v>
      </c>
      <c r="F4" s="176" t="s">
        <v>323</v>
      </c>
      <c r="G4" s="282" t="s">
        <v>324</v>
      </c>
      <c r="H4" s="176" t="s">
        <v>325</v>
      </c>
      <c r="I4" s="176" t="s">
        <v>326</v>
      </c>
      <c r="J4" s="176" t="s">
        <v>327</v>
      </c>
      <c r="K4" s="176" t="s">
        <v>328</v>
      </c>
      <c r="L4" s="176" t="s">
        <v>329</v>
      </c>
      <c r="M4" s="176" t="s">
        <v>330</v>
      </c>
      <c r="N4" s="176" t="s">
        <v>331</v>
      </c>
    </row>
    <row r="5" spans="1:14" s="425" customFormat="1" ht="18">
      <c r="A5" s="1010" t="s">
        <v>895</v>
      </c>
      <c r="B5" s="1007" t="s">
        <v>896</v>
      </c>
      <c r="C5" s="1016" t="s">
        <v>852</v>
      </c>
      <c r="D5" s="1005" t="s">
        <v>489</v>
      </c>
      <c r="E5" s="1005" t="s">
        <v>514</v>
      </c>
      <c r="F5" s="1005" t="s">
        <v>491</v>
      </c>
      <c r="G5" s="1013" t="s">
        <v>975</v>
      </c>
      <c r="H5" s="1021" t="s">
        <v>365</v>
      </c>
      <c r="I5" s="1021" t="s">
        <v>366</v>
      </c>
      <c r="J5" s="1001" t="s">
        <v>299</v>
      </c>
      <c r="K5" s="1001" t="s">
        <v>771</v>
      </c>
      <c r="L5" s="1001" t="s">
        <v>367</v>
      </c>
      <c r="M5" s="1001" t="s">
        <v>957</v>
      </c>
      <c r="N5" s="1003" t="s">
        <v>206</v>
      </c>
    </row>
    <row r="6" spans="1:14" s="425" customFormat="1" ht="18">
      <c r="A6" s="1010"/>
      <c r="B6" s="1007"/>
      <c r="C6" s="1016"/>
      <c r="D6" s="1005"/>
      <c r="E6" s="1005"/>
      <c r="F6" s="1005"/>
      <c r="G6" s="1014"/>
      <c r="H6" s="1021"/>
      <c r="I6" s="1021"/>
      <c r="J6" s="1001"/>
      <c r="K6" s="1001" t="s">
        <v>846</v>
      </c>
      <c r="L6" s="1001" t="s">
        <v>300</v>
      </c>
      <c r="M6" s="1001" t="s">
        <v>748</v>
      </c>
      <c r="N6" s="1003"/>
    </row>
    <row r="7" spans="1:14" s="425" customFormat="1" ht="18.75" thickBot="1">
      <c r="A7" s="1011"/>
      <c r="B7" s="1008"/>
      <c r="C7" s="1017"/>
      <c r="D7" s="1006"/>
      <c r="E7" s="1006"/>
      <c r="F7" s="1006"/>
      <c r="G7" s="1015"/>
      <c r="H7" s="1022"/>
      <c r="I7" s="1022"/>
      <c r="J7" s="1002"/>
      <c r="K7" s="1002" t="s">
        <v>844</v>
      </c>
      <c r="L7" s="1002" t="s">
        <v>845</v>
      </c>
      <c r="M7" s="1002"/>
      <c r="N7" s="1004"/>
    </row>
    <row r="8" spans="1:14" s="425" customFormat="1" ht="30" customHeight="1" thickTop="1">
      <c r="A8" s="906" t="s">
        <v>902</v>
      </c>
      <c r="B8" s="541"/>
      <c r="C8" s="1018" t="s">
        <v>787</v>
      </c>
      <c r="D8" s="1019"/>
      <c r="E8" s="1019"/>
      <c r="F8" s="1019"/>
      <c r="G8" s="1019"/>
      <c r="H8" s="1019"/>
      <c r="I8" s="1019"/>
      <c r="J8" s="1020"/>
      <c r="K8" s="560"/>
      <c r="L8" s="560"/>
      <c r="M8" s="560"/>
      <c r="N8" s="560"/>
    </row>
    <row r="9" spans="1:14" ht="18">
      <c r="A9" s="907"/>
      <c r="B9" s="542">
        <v>1</v>
      </c>
      <c r="C9" s="429" t="s">
        <v>854</v>
      </c>
      <c r="D9" s="561">
        <v>1013</v>
      </c>
      <c r="E9" s="561">
        <v>3000</v>
      </c>
      <c r="F9" s="561">
        <v>954</v>
      </c>
      <c r="G9" s="562">
        <v>2000</v>
      </c>
      <c r="H9" s="561"/>
      <c r="I9" s="561"/>
      <c r="J9" s="561">
        <v>700</v>
      </c>
      <c r="K9" s="561">
        <v>1300</v>
      </c>
      <c r="L9" s="561"/>
      <c r="M9" s="561"/>
      <c r="N9" s="561"/>
    </row>
    <row r="10" spans="1:14" ht="18">
      <c r="A10" s="907"/>
      <c r="B10" s="542">
        <v>2</v>
      </c>
      <c r="C10" s="429" t="s">
        <v>855</v>
      </c>
      <c r="D10" s="561">
        <v>2017</v>
      </c>
      <c r="E10" s="561">
        <v>3000</v>
      </c>
      <c r="F10" s="561">
        <v>6332</v>
      </c>
      <c r="G10" s="562">
        <v>8000</v>
      </c>
      <c r="H10" s="561"/>
      <c r="I10" s="561"/>
      <c r="J10" s="561">
        <v>8000</v>
      </c>
      <c r="K10" s="561"/>
      <c r="L10" s="561"/>
      <c r="M10" s="561"/>
      <c r="N10" s="561"/>
    </row>
    <row r="11" spans="1:14" ht="18">
      <c r="A11" s="907"/>
      <c r="B11" s="542">
        <v>3</v>
      </c>
      <c r="C11" s="429" t="s">
        <v>788</v>
      </c>
      <c r="D11" s="561"/>
      <c r="E11" s="561"/>
      <c r="F11" s="561">
        <v>3500</v>
      </c>
      <c r="G11" s="562">
        <v>8000</v>
      </c>
      <c r="H11" s="561"/>
      <c r="I11" s="561"/>
      <c r="J11" s="561">
        <v>100</v>
      </c>
      <c r="K11" s="561">
        <v>7900</v>
      </c>
      <c r="L11" s="561"/>
      <c r="M11" s="561"/>
      <c r="N11" s="561"/>
    </row>
    <row r="12" spans="1:14" ht="18">
      <c r="A12" s="907"/>
      <c r="B12" s="542">
        <v>4</v>
      </c>
      <c r="C12" s="429" t="s">
        <v>40</v>
      </c>
      <c r="D12" s="561">
        <v>6151</v>
      </c>
      <c r="E12" s="561">
        <v>7000</v>
      </c>
      <c r="F12" s="561">
        <v>6322</v>
      </c>
      <c r="G12" s="562">
        <v>7600</v>
      </c>
      <c r="H12" s="561"/>
      <c r="I12" s="561"/>
      <c r="J12" s="561"/>
      <c r="K12" s="561">
        <v>7600</v>
      </c>
      <c r="L12" s="561"/>
      <c r="M12" s="561"/>
      <c r="N12" s="561"/>
    </row>
    <row r="13" spans="1:14" ht="18">
      <c r="A13" s="907"/>
      <c r="B13" s="542">
        <v>5</v>
      </c>
      <c r="C13" s="429" t="s">
        <v>43</v>
      </c>
      <c r="D13" s="561">
        <v>15838</v>
      </c>
      <c r="E13" s="561">
        <v>22150</v>
      </c>
      <c r="F13" s="561">
        <v>19615</v>
      </c>
      <c r="G13" s="562">
        <v>19000</v>
      </c>
      <c r="H13" s="561"/>
      <c r="I13" s="561"/>
      <c r="J13" s="561"/>
      <c r="K13" s="561">
        <v>19000</v>
      </c>
      <c r="L13" s="561"/>
      <c r="M13" s="561"/>
      <c r="N13" s="561"/>
    </row>
    <row r="14" spans="1:14" ht="18">
      <c r="A14" s="907"/>
      <c r="B14" s="542">
        <v>6</v>
      </c>
      <c r="C14" s="429" t="s">
        <v>847</v>
      </c>
      <c r="D14" s="561">
        <v>10000</v>
      </c>
      <c r="E14" s="561">
        <v>10000</v>
      </c>
      <c r="F14" s="561">
        <v>10000</v>
      </c>
      <c r="G14" s="562">
        <v>10000</v>
      </c>
      <c r="H14" s="561"/>
      <c r="I14" s="561"/>
      <c r="J14" s="561"/>
      <c r="K14" s="561">
        <v>10000</v>
      </c>
      <c r="L14" s="561"/>
      <c r="M14" s="561"/>
      <c r="N14" s="561"/>
    </row>
    <row r="15" spans="1:14" ht="18">
      <c r="A15" s="907"/>
      <c r="B15" s="542">
        <v>7</v>
      </c>
      <c r="C15" s="429" t="s">
        <v>790</v>
      </c>
      <c r="D15" s="561">
        <v>18942</v>
      </c>
      <c r="E15" s="561">
        <v>11500</v>
      </c>
      <c r="F15" s="561">
        <v>2284</v>
      </c>
      <c r="G15" s="562">
        <v>15632</v>
      </c>
      <c r="H15" s="561">
        <v>12184</v>
      </c>
      <c r="I15" s="561">
        <v>1645</v>
      </c>
      <c r="J15" s="561">
        <v>1803</v>
      </c>
      <c r="K15" s="561"/>
      <c r="L15" s="561"/>
      <c r="M15" s="561"/>
      <c r="N15" s="561"/>
    </row>
    <row r="16" spans="1:14" ht="18">
      <c r="A16" s="907"/>
      <c r="B16" s="542">
        <v>8</v>
      </c>
      <c r="C16" s="429" t="s">
        <v>673</v>
      </c>
      <c r="D16" s="561">
        <v>2067</v>
      </c>
      <c r="E16" s="561">
        <v>2500</v>
      </c>
      <c r="F16" s="561">
        <v>2500</v>
      </c>
      <c r="G16" s="562">
        <v>2300</v>
      </c>
      <c r="H16" s="561"/>
      <c r="I16" s="561"/>
      <c r="J16" s="561"/>
      <c r="K16" s="561">
        <v>2300</v>
      </c>
      <c r="L16" s="561"/>
      <c r="M16" s="561"/>
      <c r="N16" s="561"/>
    </row>
    <row r="17" spans="1:14" ht="36">
      <c r="A17" s="907"/>
      <c r="B17" s="542">
        <v>9</v>
      </c>
      <c r="C17" s="429" t="s">
        <v>70</v>
      </c>
      <c r="D17" s="561">
        <v>60000</v>
      </c>
      <c r="E17" s="561">
        <v>60000</v>
      </c>
      <c r="F17" s="561">
        <v>60000</v>
      </c>
      <c r="G17" s="562">
        <v>54000</v>
      </c>
      <c r="H17" s="561"/>
      <c r="I17" s="561"/>
      <c r="J17" s="561"/>
      <c r="K17" s="561">
        <v>54000</v>
      </c>
      <c r="L17" s="561"/>
      <c r="M17" s="561"/>
      <c r="N17" s="561"/>
    </row>
    <row r="18" spans="1:14" ht="36">
      <c r="A18" s="907"/>
      <c r="B18" s="542">
        <v>10</v>
      </c>
      <c r="C18" s="429" t="s">
        <v>783</v>
      </c>
      <c r="D18" s="561">
        <v>107563</v>
      </c>
      <c r="E18" s="561">
        <v>104000</v>
      </c>
      <c r="F18" s="561">
        <v>104000</v>
      </c>
      <c r="G18" s="562">
        <v>104000</v>
      </c>
      <c r="H18" s="561"/>
      <c r="I18" s="561"/>
      <c r="J18" s="561"/>
      <c r="K18" s="561">
        <v>104000</v>
      </c>
      <c r="L18" s="561"/>
      <c r="M18" s="561"/>
      <c r="N18" s="561"/>
    </row>
    <row r="19" spans="1:14" ht="18">
      <c r="A19" s="907"/>
      <c r="B19" s="542">
        <v>11</v>
      </c>
      <c r="C19" s="429" t="s">
        <v>982</v>
      </c>
      <c r="D19" s="561">
        <v>13596</v>
      </c>
      <c r="E19" s="561">
        <v>13600</v>
      </c>
      <c r="F19" s="561">
        <v>13600</v>
      </c>
      <c r="G19" s="562">
        <v>13600</v>
      </c>
      <c r="H19" s="561"/>
      <c r="I19" s="561"/>
      <c r="J19" s="561">
        <v>13000</v>
      </c>
      <c r="K19" s="561">
        <v>600</v>
      </c>
      <c r="L19" s="561"/>
      <c r="M19" s="561"/>
      <c r="N19" s="561"/>
    </row>
    <row r="20" spans="1:14" ht="18">
      <c r="A20" s="907"/>
      <c r="B20" s="542">
        <v>12</v>
      </c>
      <c r="C20" s="429" t="s">
        <v>45</v>
      </c>
      <c r="D20" s="561">
        <v>6601</v>
      </c>
      <c r="E20" s="561">
        <v>8000</v>
      </c>
      <c r="F20" s="561">
        <v>8750</v>
      </c>
      <c r="G20" s="562">
        <v>4000</v>
      </c>
      <c r="H20" s="561">
        <v>200</v>
      </c>
      <c r="I20" s="561">
        <v>54</v>
      </c>
      <c r="J20" s="561">
        <v>3746</v>
      </c>
      <c r="K20" s="561"/>
      <c r="L20" s="561"/>
      <c r="M20" s="561"/>
      <c r="N20" s="561"/>
    </row>
    <row r="21" spans="1:14" ht="18">
      <c r="A21" s="907"/>
      <c r="B21" s="542">
        <v>13</v>
      </c>
      <c r="C21" s="429" t="s">
        <v>56</v>
      </c>
      <c r="D21" s="561">
        <v>2052</v>
      </c>
      <c r="E21" s="561">
        <v>2500</v>
      </c>
      <c r="F21" s="561">
        <v>2300</v>
      </c>
      <c r="G21" s="562">
        <v>1500</v>
      </c>
      <c r="H21" s="561"/>
      <c r="I21" s="561"/>
      <c r="J21" s="561">
        <v>1500</v>
      </c>
      <c r="K21" s="561"/>
      <c r="L21" s="561"/>
      <c r="M21" s="561"/>
      <c r="N21" s="561"/>
    </row>
    <row r="22" spans="1:14" ht="18">
      <c r="A22" s="907"/>
      <c r="B22" s="542">
        <v>14</v>
      </c>
      <c r="C22" s="429" t="s">
        <v>881</v>
      </c>
      <c r="D22" s="561">
        <v>2099</v>
      </c>
      <c r="E22" s="561">
        <v>19000</v>
      </c>
      <c r="F22" s="561">
        <v>26023</v>
      </c>
      <c r="G22" s="562">
        <v>5800</v>
      </c>
      <c r="H22" s="561">
        <v>300</v>
      </c>
      <c r="I22" s="561">
        <v>100</v>
      </c>
      <c r="J22" s="561">
        <v>5400</v>
      </c>
      <c r="K22" s="561"/>
      <c r="L22" s="561"/>
      <c r="M22" s="561"/>
      <c r="N22" s="561"/>
    </row>
    <row r="23" spans="1:14" ht="18">
      <c r="A23" s="907"/>
      <c r="B23" s="542">
        <v>15</v>
      </c>
      <c r="C23" s="429" t="s">
        <v>444</v>
      </c>
      <c r="D23" s="561">
        <v>146510</v>
      </c>
      <c r="E23" s="561">
        <v>111400</v>
      </c>
      <c r="F23" s="561">
        <v>131410</v>
      </c>
      <c r="G23" s="562">
        <v>115000</v>
      </c>
      <c r="H23" s="561"/>
      <c r="I23" s="561"/>
      <c r="J23" s="561">
        <v>115000</v>
      </c>
      <c r="K23" s="561"/>
      <c r="L23" s="561"/>
      <c r="M23" s="561"/>
      <c r="N23" s="561"/>
    </row>
    <row r="24" spans="1:14" ht="18">
      <c r="A24" s="907"/>
      <c r="B24" s="542">
        <v>16</v>
      </c>
      <c r="C24" s="429" t="s">
        <v>882</v>
      </c>
      <c r="D24" s="561">
        <v>217404</v>
      </c>
      <c r="E24" s="561">
        <v>225000</v>
      </c>
      <c r="F24" s="561">
        <v>238681</v>
      </c>
      <c r="G24" s="562">
        <v>250000</v>
      </c>
      <c r="H24" s="561"/>
      <c r="I24" s="561"/>
      <c r="J24" s="561">
        <v>250000</v>
      </c>
      <c r="K24" s="561"/>
      <c r="L24" s="561"/>
      <c r="M24" s="561"/>
      <c r="N24" s="561"/>
    </row>
    <row r="25" spans="1:14" ht="18">
      <c r="A25" s="907"/>
      <c r="B25" s="542">
        <v>17</v>
      </c>
      <c r="C25" s="429" t="s">
        <v>642</v>
      </c>
      <c r="D25" s="561">
        <v>49720</v>
      </c>
      <c r="E25" s="561">
        <v>36000</v>
      </c>
      <c r="F25" s="561">
        <v>37780</v>
      </c>
      <c r="G25" s="562">
        <v>40000</v>
      </c>
      <c r="H25" s="561"/>
      <c r="I25" s="561"/>
      <c r="J25" s="561">
        <v>40000</v>
      </c>
      <c r="K25" s="561"/>
      <c r="L25" s="561"/>
      <c r="M25" s="561"/>
      <c r="N25" s="561"/>
    </row>
    <row r="26" spans="1:14" ht="18">
      <c r="A26" s="907"/>
      <c r="B26" s="542">
        <v>18</v>
      </c>
      <c r="C26" s="429" t="s">
        <v>883</v>
      </c>
      <c r="D26" s="561">
        <v>264222</v>
      </c>
      <c r="E26" s="561">
        <v>239000</v>
      </c>
      <c r="F26" s="561">
        <v>268125</v>
      </c>
      <c r="G26" s="562">
        <v>260000</v>
      </c>
      <c r="H26" s="561"/>
      <c r="I26" s="561"/>
      <c r="J26" s="561">
        <v>260000</v>
      </c>
      <c r="K26" s="561"/>
      <c r="L26" s="561"/>
      <c r="M26" s="561"/>
      <c r="N26" s="561"/>
    </row>
    <row r="27" spans="1:14" ht="18">
      <c r="A27" s="907"/>
      <c r="B27" s="542">
        <v>19</v>
      </c>
      <c r="C27" s="429" t="s">
        <v>884</v>
      </c>
      <c r="D27" s="561">
        <v>13830</v>
      </c>
      <c r="E27" s="561">
        <v>14000</v>
      </c>
      <c r="F27" s="561">
        <v>17499</v>
      </c>
      <c r="G27" s="562">
        <v>13000</v>
      </c>
      <c r="H27" s="561"/>
      <c r="I27" s="561"/>
      <c r="J27" s="561">
        <v>13000</v>
      </c>
      <c r="K27" s="561"/>
      <c r="L27" s="561"/>
      <c r="M27" s="561"/>
      <c r="N27" s="561"/>
    </row>
    <row r="28" spans="1:14" ht="36">
      <c r="A28" s="907"/>
      <c r="B28" s="542">
        <v>20</v>
      </c>
      <c r="C28" s="429" t="s">
        <v>794</v>
      </c>
      <c r="D28" s="561"/>
      <c r="E28" s="561"/>
      <c r="F28" s="561"/>
      <c r="G28" s="562">
        <v>15500</v>
      </c>
      <c r="H28" s="561"/>
      <c r="I28" s="561"/>
      <c r="J28" s="561">
        <v>15500</v>
      </c>
      <c r="K28" s="561"/>
      <c r="L28" s="561"/>
      <c r="M28" s="561"/>
      <c r="N28" s="561"/>
    </row>
    <row r="29" spans="1:14" ht="36">
      <c r="A29" s="907"/>
      <c r="B29" s="542">
        <v>21</v>
      </c>
      <c r="C29" s="429" t="s">
        <v>445</v>
      </c>
      <c r="D29" s="561"/>
      <c r="E29" s="561">
        <v>2000</v>
      </c>
      <c r="F29" s="561">
        <v>2000</v>
      </c>
      <c r="G29" s="562">
        <v>500</v>
      </c>
      <c r="H29" s="561"/>
      <c r="I29" s="561"/>
      <c r="J29" s="561">
        <v>500</v>
      </c>
      <c r="K29" s="561"/>
      <c r="L29" s="561"/>
      <c r="M29" s="561"/>
      <c r="N29" s="561"/>
    </row>
    <row r="30" spans="1:14" ht="18">
      <c r="A30" s="907"/>
      <c r="B30" s="542">
        <v>22</v>
      </c>
      <c r="C30" s="429" t="s">
        <v>351</v>
      </c>
      <c r="D30" s="561">
        <v>1060</v>
      </c>
      <c r="E30" s="561">
        <v>1500</v>
      </c>
      <c r="F30" s="561">
        <v>1246</v>
      </c>
      <c r="G30" s="562">
        <v>1950</v>
      </c>
      <c r="H30" s="561">
        <v>300</v>
      </c>
      <c r="I30" s="561">
        <v>100</v>
      </c>
      <c r="J30" s="561">
        <v>1550</v>
      </c>
      <c r="K30" s="561"/>
      <c r="L30" s="561"/>
      <c r="M30" s="561"/>
      <c r="N30" s="561"/>
    </row>
    <row r="31" spans="1:14" ht="18">
      <c r="A31" s="907"/>
      <c r="B31" s="542">
        <v>23</v>
      </c>
      <c r="C31" s="429" t="s">
        <v>885</v>
      </c>
      <c r="D31" s="561">
        <v>186254</v>
      </c>
      <c r="E31" s="561">
        <v>107000</v>
      </c>
      <c r="F31" s="561">
        <v>166386</v>
      </c>
      <c r="G31" s="562">
        <v>138000</v>
      </c>
      <c r="H31" s="561"/>
      <c r="I31" s="561"/>
      <c r="J31" s="561">
        <v>138000</v>
      </c>
      <c r="K31" s="561"/>
      <c r="L31" s="561"/>
      <c r="M31" s="561"/>
      <c r="N31" s="561"/>
    </row>
    <row r="32" spans="1:14" ht="18">
      <c r="A32" s="907"/>
      <c r="B32" s="542">
        <v>24</v>
      </c>
      <c r="C32" s="429" t="s">
        <v>886</v>
      </c>
      <c r="D32" s="561">
        <v>3514</v>
      </c>
      <c r="E32" s="561">
        <v>5000</v>
      </c>
      <c r="F32" s="561">
        <v>5000</v>
      </c>
      <c r="G32" s="562">
        <v>5000</v>
      </c>
      <c r="H32" s="561"/>
      <c r="I32" s="561"/>
      <c r="J32" s="561">
        <v>5000</v>
      </c>
      <c r="K32" s="561"/>
      <c r="L32" s="561"/>
      <c r="M32" s="561"/>
      <c r="N32" s="561"/>
    </row>
    <row r="33" spans="1:14" ht="36">
      <c r="A33" s="907"/>
      <c r="B33" s="542">
        <v>25</v>
      </c>
      <c r="C33" s="429" t="s">
        <v>796</v>
      </c>
      <c r="D33" s="561">
        <v>13380</v>
      </c>
      <c r="E33" s="561">
        <v>7000</v>
      </c>
      <c r="F33" s="561">
        <v>9595</v>
      </c>
      <c r="G33" s="562">
        <v>4000</v>
      </c>
      <c r="H33" s="561"/>
      <c r="I33" s="561"/>
      <c r="J33" s="561">
        <v>4000</v>
      </c>
      <c r="K33" s="561"/>
      <c r="L33" s="561"/>
      <c r="M33" s="561"/>
      <c r="N33" s="561"/>
    </row>
    <row r="34" spans="1:14" ht="36">
      <c r="A34" s="907"/>
      <c r="B34" s="542">
        <v>26</v>
      </c>
      <c r="C34" s="429" t="s">
        <v>797</v>
      </c>
      <c r="D34" s="561"/>
      <c r="E34" s="561"/>
      <c r="F34" s="561"/>
      <c r="G34" s="562">
        <v>1000</v>
      </c>
      <c r="H34" s="561"/>
      <c r="I34" s="561"/>
      <c r="J34" s="561">
        <v>1000</v>
      </c>
      <c r="K34" s="561"/>
      <c r="L34" s="561"/>
      <c r="M34" s="561"/>
      <c r="N34" s="561"/>
    </row>
    <row r="35" spans="1:14" ht="18">
      <c r="A35" s="907"/>
      <c r="B35" s="542">
        <v>27</v>
      </c>
      <c r="C35" s="429" t="s">
        <v>887</v>
      </c>
      <c r="D35" s="561">
        <v>372</v>
      </c>
      <c r="E35" s="561">
        <v>1500</v>
      </c>
      <c r="F35" s="561">
        <v>3903</v>
      </c>
      <c r="G35" s="562">
        <v>1700</v>
      </c>
      <c r="H35" s="561"/>
      <c r="I35" s="561"/>
      <c r="J35" s="561">
        <v>1700</v>
      </c>
      <c r="K35" s="561"/>
      <c r="L35" s="561"/>
      <c r="M35" s="561"/>
      <c r="N35" s="561"/>
    </row>
    <row r="36" spans="1:14" ht="18">
      <c r="A36" s="907"/>
      <c r="B36" s="542">
        <v>28</v>
      </c>
      <c r="C36" s="429" t="s">
        <v>433</v>
      </c>
      <c r="D36" s="562">
        <f>SUM(D37:D41)</f>
        <v>5691</v>
      </c>
      <c r="E36" s="562">
        <f>SUM(E37:E41)</f>
        <v>3250</v>
      </c>
      <c r="F36" s="562">
        <f>SUM(F37:F41)</f>
        <v>3250</v>
      </c>
      <c r="G36" s="562">
        <f>SUM(G37:G41)</f>
        <v>3250</v>
      </c>
      <c r="H36" s="562">
        <f aca="true" t="shared" si="0" ref="H36:N36">SUM(H37:H41)</f>
        <v>0</v>
      </c>
      <c r="I36" s="562">
        <f t="shared" si="0"/>
        <v>0</v>
      </c>
      <c r="J36" s="562">
        <f t="shared" si="0"/>
        <v>3250</v>
      </c>
      <c r="K36" s="562">
        <f t="shared" si="0"/>
        <v>0</v>
      </c>
      <c r="L36" s="562">
        <f t="shared" si="0"/>
        <v>0</v>
      </c>
      <c r="M36" s="562">
        <f t="shared" si="0"/>
        <v>0</v>
      </c>
      <c r="N36" s="562">
        <f t="shared" si="0"/>
        <v>0</v>
      </c>
    </row>
    <row r="37" spans="1:14" ht="19.5">
      <c r="A37" s="907"/>
      <c r="B37" s="542">
        <v>29</v>
      </c>
      <c r="C37" s="434" t="s">
        <v>471</v>
      </c>
      <c r="D37" s="561">
        <v>975</v>
      </c>
      <c r="E37" s="561">
        <v>650</v>
      </c>
      <c r="F37" s="561">
        <v>650</v>
      </c>
      <c r="G37" s="562">
        <v>650</v>
      </c>
      <c r="H37" s="561"/>
      <c r="I37" s="561"/>
      <c r="J37" s="561">
        <v>650</v>
      </c>
      <c r="K37" s="561"/>
      <c r="L37" s="561"/>
      <c r="M37" s="561"/>
      <c r="N37" s="561"/>
    </row>
    <row r="38" spans="1:14" ht="18">
      <c r="A38" s="907"/>
      <c r="B38" s="542">
        <v>30</v>
      </c>
      <c r="C38" s="433" t="s">
        <v>434</v>
      </c>
      <c r="D38" s="561">
        <v>1960</v>
      </c>
      <c r="E38" s="561">
        <v>650</v>
      </c>
      <c r="F38" s="561">
        <v>650</v>
      </c>
      <c r="G38" s="562">
        <v>650</v>
      </c>
      <c r="H38" s="561"/>
      <c r="I38" s="561"/>
      <c r="J38" s="561">
        <v>650</v>
      </c>
      <c r="K38" s="561"/>
      <c r="L38" s="561"/>
      <c r="M38" s="561"/>
      <c r="N38" s="561"/>
    </row>
    <row r="39" spans="1:14" ht="18">
      <c r="A39" s="907"/>
      <c r="B39" s="542">
        <v>31</v>
      </c>
      <c r="C39" s="433" t="s">
        <v>435</v>
      </c>
      <c r="D39" s="561">
        <v>1140</v>
      </c>
      <c r="E39" s="561">
        <v>650</v>
      </c>
      <c r="F39" s="561">
        <v>650</v>
      </c>
      <c r="G39" s="562">
        <v>650</v>
      </c>
      <c r="H39" s="561"/>
      <c r="I39" s="561"/>
      <c r="J39" s="561">
        <v>650</v>
      </c>
      <c r="K39" s="561"/>
      <c r="L39" s="561"/>
      <c r="M39" s="561"/>
      <c r="N39" s="561"/>
    </row>
    <row r="40" spans="1:14" ht="18">
      <c r="A40" s="907"/>
      <c r="B40" s="542">
        <v>32</v>
      </c>
      <c r="C40" s="433" t="s">
        <v>436</v>
      </c>
      <c r="D40" s="561">
        <v>654</v>
      </c>
      <c r="E40" s="561">
        <v>650</v>
      </c>
      <c r="F40" s="561">
        <v>650</v>
      </c>
      <c r="G40" s="562">
        <v>650</v>
      </c>
      <c r="H40" s="561"/>
      <c r="I40" s="561"/>
      <c r="J40" s="561">
        <v>650</v>
      </c>
      <c r="K40" s="561"/>
      <c r="L40" s="561"/>
      <c r="M40" s="561"/>
      <c r="N40" s="561"/>
    </row>
    <row r="41" spans="1:14" ht="18">
      <c r="A41" s="907"/>
      <c r="B41" s="542">
        <v>33</v>
      </c>
      <c r="C41" s="433" t="s">
        <v>437</v>
      </c>
      <c r="D41" s="561">
        <v>962</v>
      </c>
      <c r="E41" s="561">
        <v>650</v>
      </c>
      <c r="F41" s="561">
        <v>650</v>
      </c>
      <c r="G41" s="562">
        <v>650</v>
      </c>
      <c r="H41" s="561"/>
      <c r="I41" s="561"/>
      <c r="J41" s="561">
        <v>650</v>
      </c>
      <c r="K41" s="561"/>
      <c r="L41" s="561"/>
      <c r="M41" s="561"/>
      <c r="N41" s="561"/>
    </row>
    <row r="42" spans="1:14" ht="18">
      <c r="A42" s="907"/>
      <c r="B42" s="542">
        <v>34</v>
      </c>
      <c r="C42" s="429" t="s">
        <v>799</v>
      </c>
      <c r="D42" s="561">
        <v>2979</v>
      </c>
      <c r="E42" s="561">
        <v>2000</v>
      </c>
      <c r="F42" s="561">
        <v>2000</v>
      </c>
      <c r="G42" s="562">
        <v>0</v>
      </c>
      <c r="H42" s="561"/>
      <c r="I42" s="561"/>
      <c r="J42" s="561"/>
      <c r="K42" s="561"/>
      <c r="L42" s="561"/>
      <c r="M42" s="561"/>
      <c r="N42" s="561"/>
    </row>
    <row r="43" spans="1:14" ht="18">
      <c r="A43" s="907"/>
      <c r="B43" s="542">
        <v>35</v>
      </c>
      <c r="C43" s="429" t="s">
        <v>801</v>
      </c>
      <c r="D43" s="561">
        <v>10491</v>
      </c>
      <c r="E43" s="561">
        <v>28000</v>
      </c>
      <c r="F43" s="561">
        <v>19783</v>
      </c>
      <c r="G43" s="562">
        <v>16000</v>
      </c>
      <c r="H43" s="561"/>
      <c r="I43" s="561"/>
      <c r="J43" s="561">
        <v>16000</v>
      </c>
      <c r="K43" s="561"/>
      <c r="L43" s="561"/>
      <c r="M43" s="561"/>
      <c r="N43" s="561"/>
    </row>
    <row r="44" spans="1:14" ht="36">
      <c r="A44" s="907"/>
      <c r="B44" s="542">
        <v>36</v>
      </c>
      <c r="C44" s="429" t="s">
        <v>32</v>
      </c>
      <c r="D44" s="561"/>
      <c r="E44" s="561"/>
      <c r="F44" s="561"/>
      <c r="G44" s="562">
        <v>22860</v>
      </c>
      <c r="H44" s="561"/>
      <c r="I44" s="561"/>
      <c r="J44" s="561">
        <v>22860</v>
      </c>
      <c r="K44" s="561"/>
      <c r="L44" s="561"/>
      <c r="M44" s="561"/>
      <c r="N44" s="561"/>
    </row>
    <row r="45" spans="1:14" ht="18">
      <c r="A45" s="907"/>
      <c r="B45" s="542">
        <v>37</v>
      </c>
      <c r="C45" s="430" t="s">
        <v>33</v>
      </c>
      <c r="D45" s="561"/>
      <c r="E45" s="561"/>
      <c r="F45" s="561"/>
      <c r="G45" s="562">
        <v>230897</v>
      </c>
      <c r="H45" s="561"/>
      <c r="I45" s="561"/>
      <c r="J45" s="561">
        <v>230897</v>
      </c>
      <c r="K45" s="561"/>
      <c r="L45" s="561"/>
      <c r="M45" s="561"/>
      <c r="N45" s="561"/>
    </row>
    <row r="46" spans="1:14" ht="36">
      <c r="A46" s="907"/>
      <c r="B46" s="542">
        <v>38</v>
      </c>
      <c r="C46" s="430" t="s">
        <v>34</v>
      </c>
      <c r="D46" s="561"/>
      <c r="E46" s="561"/>
      <c r="F46" s="561"/>
      <c r="G46" s="562">
        <v>500000</v>
      </c>
      <c r="H46" s="561"/>
      <c r="I46" s="561"/>
      <c r="J46" s="561">
        <v>500000</v>
      </c>
      <c r="K46" s="561"/>
      <c r="L46" s="561"/>
      <c r="M46" s="561"/>
      <c r="N46" s="561"/>
    </row>
    <row r="47" spans="1:14" ht="18">
      <c r="A47" s="907"/>
      <c r="B47" s="542">
        <v>39</v>
      </c>
      <c r="C47" s="430" t="s">
        <v>35</v>
      </c>
      <c r="D47" s="561"/>
      <c r="E47" s="561"/>
      <c r="F47" s="561"/>
      <c r="G47" s="562">
        <v>18500</v>
      </c>
      <c r="H47" s="561"/>
      <c r="I47" s="561"/>
      <c r="J47" s="561">
        <v>18500</v>
      </c>
      <c r="K47" s="561"/>
      <c r="L47" s="561"/>
      <c r="M47" s="561"/>
      <c r="N47" s="561"/>
    </row>
    <row r="48" spans="1:14" ht="54">
      <c r="A48" s="907"/>
      <c r="B48" s="542">
        <v>40</v>
      </c>
      <c r="C48" s="430" t="s">
        <v>804</v>
      </c>
      <c r="D48" s="561"/>
      <c r="E48" s="561"/>
      <c r="F48" s="561"/>
      <c r="G48" s="562">
        <v>250000</v>
      </c>
      <c r="H48" s="561"/>
      <c r="I48" s="561"/>
      <c r="J48" s="561">
        <v>250000</v>
      </c>
      <c r="K48" s="561"/>
      <c r="L48" s="561"/>
      <c r="M48" s="561"/>
      <c r="N48" s="561"/>
    </row>
    <row r="49" spans="1:14" ht="18">
      <c r="A49" s="907"/>
      <c r="B49" s="542">
        <v>41</v>
      </c>
      <c r="C49" s="429" t="s">
        <v>676</v>
      </c>
      <c r="D49" s="561">
        <v>20000</v>
      </c>
      <c r="E49" s="561">
        <v>20000</v>
      </c>
      <c r="F49" s="561">
        <v>20000</v>
      </c>
      <c r="G49" s="562">
        <v>20000</v>
      </c>
      <c r="H49" s="561"/>
      <c r="I49" s="561"/>
      <c r="J49" s="561"/>
      <c r="K49" s="561">
        <v>20000</v>
      </c>
      <c r="L49" s="561"/>
      <c r="M49" s="561"/>
      <c r="N49" s="561"/>
    </row>
    <row r="50" spans="1:14" s="532" customFormat="1" ht="18">
      <c r="A50" s="908"/>
      <c r="B50" s="542">
        <v>42</v>
      </c>
      <c r="C50" s="531" t="s">
        <v>150</v>
      </c>
      <c r="D50" s="563">
        <v>47778</v>
      </c>
      <c r="E50" s="563">
        <v>38000</v>
      </c>
      <c r="F50" s="563">
        <v>38358</v>
      </c>
      <c r="G50" s="564">
        <v>38000</v>
      </c>
      <c r="H50" s="563"/>
      <c r="I50" s="563"/>
      <c r="J50" s="563">
        <v>38000</v>
      </c>
      <c r="K50" s="563"/>
      <c r="L50" s="563"/>
      <c r="M50" s="563"/>
      <c r="N50" s="563"/>
    </row>
    <row r="51" spans="1:14" ht="18" customHeight="1">
      <c r="A51" s="907"/>
      <c r="B51" s="542">
        <v>43</v>
      </c>
      <c r="C51" s="429" t="s">
        <v>802</v>
      </c>
      <c r="D51" s="561">
        <v>58725</v>
      </c>
      <c r="E51" s="561">
        <v>64500</v>
      </c>
      <c r="F51" s="561">
        <v>65184</v>
      </c>
      <c r="G51" s="562">
        <v>38000</v>
      </c>
      <c r="H51" s="561"/>
      <c r="I51" s="561"/>
      <c r="J51" s="561">
        <v>38000</v>
      </c>
      <c r="K51" s="561"/>
      <c r="L51" s="561"/>
      <c r="M51" s="561"/>
      <c r="N51" s="561"/>
    </row>
    <row r="52" spans="1:14" ht="18">
      <c r="A52" s="907"/>
      <c r="B52" s="542">
        <v>44</v>
      </c>
      <c r="C52" s="429" t="s">
        <v>892</v>
      </c>
      <c r="D52" s="561">
        <v>9500</v>
      </c>
      <c r="E52" s="561">
        <v>10000</v>
      </c>
      <c r="F52" s="561">
        <v>10000</v>
      </c>
      <c r="G52" s="562">
        <v>5000</v>
      </c>
      <c r="H52" s="561"/>
      <c r="I52" s="561"/>
      <c r="J52" s="561">
        <v>5000</v>
      </c>
      <c r="K52" s="561"/>
      <c r="L52" s="561"/>
      <c r="M52" s="561"/>
      <c r="N52" s="561"/>
    </row>
    <row r="53" spans="1:14" ht="18">
      <c r="A53" s="907"/>
      <c r="B53" s="549">
        <v>45</v>
      </c>
      <c r="C53" s="550" t="s">
        <v>532</v>
      </c>
      <c r="D53" s="565"/>
      <c r="E53" s="565"/>
      <c r="F53" s="565"/>
      <c r="G53" s="566">
        <v>114584</v>
      </c>
      <c r="H53" s="565"/>
      <c r="I53" s="565"/>
      <c r="J53" s="565"/>
      <c r="K53" s="565"/>
      <c r="L53" s="565"/>
      <c r="M53" s="565"/>
      <c r="N53" s="565">
        <v>114584</v>
      </c>
    </row>
    <row r="54" spans="1:14" s="440" customFormat="1" ht="30" customHeight="1" thickBot="1">
      <c r="A54" s="543"/>
      <c r="B54" s="543"/>
      <c r="C54" s="443" t="s">
        <v>829</v>
      </c>
      <c r="D54" s="567">
        <f>SUM(D43:D50,D42,D36,D9:D35)+D51+D52+D53</f>
        <v>1299369</v>
      </c>
      <c r="E54" s="567">
        <f>SUM(E43:E50,E42,E36,E9:E35)+E51+E52+E53</f>
        <v>1181400</v>
      </c>
      <c r="F54" s="567">
        <f>SUM(F43:F50,F42,F36,F9:F35)+F51+F52+F53</f>
        <v>1306380</v>
      </c>
      <c r="G54" s="567">
        <f>SUM(G43:G50,G42,G36,G9:G35)+G51+G52+G53</f>
        <v>2358173</v>
      </c>
      <c r="H54" s="567">
        <f aca="true" t="shared" si="1" ref="H54:N54">SUM(H43:H50,H42,H36,H9:H35)+H51+H52+H53</f>
        <v>12984</v>
      </c>
      <c r="I54" s="567">
        <f t="shared" si="1"/>
        <v>1899</v>
      </c>
      <c r="J54" s="567">
        <f t="shared" si="1"/>
        <v>2002006</v>
      </c>
      <c r="K54" s="567">
        <f t="shared" si="1"/>
        <v>226700</v>
      </c>
      <c r="L54" s="567">
        <f t="shared" si="1"/>
        <v>0</v>
      </c>
      <c r="M54" s="567">
        <f t="shared" si="1"/>
        <v>0</v>
      </c>
      <c r="N54" s="567">
        <f t="shared" si="1"/>
        <v>114584</v>
      </c>
    </row>
    <row r="55" spans="1:14" s="177" customFormat="1" ht="30" customHeight="1" thickTop="1">
      <c r="A55" s="909"/>
      <c r="B55" s="544"/>
      <c r="C55" s="1012" t="s">
        <v>817</v>
      </c>
      <c r="D55" s="1012"/>
      <c r="E55" s="1012"/>
      <c r="F55" s="568"/>
      <c r="G55" s="568"/>
      <c r="H55" s="568"/>
      <c r="I55" s="568"/>
      <c r="J55" s="568"/>
      <c r="K55" s="568"/>
      <c r="L55" s="568"/>
      <c r="M55" s="568"/>
      <c r="N55" s="568"/>
    </row>
    <row r="56" spans="1:14" s="427" customFormat="1" ht="18">
      <c r="A56" s="910"/>
      <c r="B56" s="542">
        <v>45</v>
      </c>
      <c r="C56" s="429" t="s">
        <v>853</v>
      </c>
      <c r="D56" s="561">
        <v>7946</v>
      </c>
      <c r="E56" s="561">
        <v>5000</v>
      </c>
      <c r="F56" s="561">
        <v>6245</v>
      </c>
      <c r="G56" s="562">
        <v>5000</v>
      </c>
      <c r="H56" s="561"/>
      <c r="I56" s="561"/>
      <c r="J56" s="561">
        <v>5000</v>
      </c>
      <c r="K56" s="561"/>
      <c r="L56" s="561"/>
      <c r="M56" s="561"/>
      <c r="N56" s="561"/>
    </row>
    <row r="57" spans="1:14" s="427" customFormat="1" ht="18">
      <c r="A57" s="910"/>
      <c r="B57" s="542">
        <v>46</v>
      </c>
      <c r="C57" s="429" t="s">
        <v>346</v>
      </c>
      <c r="D57" s="561">
        <v>7058</v>
      </c>
      <c r="E57" s="561">
        <v>6000</v>
      </c>
      <c r="F57" s="561">
        <v>9576</v>
      </c>
      <c r="G57" s="562">
        <v>5500</v>
      </c>
      <c r="H57" s="561">
        <v>2680</v>
      </c>
      <c r="I57" s="561">
        <v>1820</v>
      </c>
      <c r="J57" s="561">
        <v>1000</v>
      </c>
      <c r="K57" s="561"/>
      <c r="L57" s="561"/>
      <c r="M57" s="561"/>
      <c r="N57" s="561"/>
    </row>
    <row r="58" spans="1:14" s="427" customFormat="1" ht="18">
      <c r="A58" s="910"/>
      <c r="B58" s="542">
        <v>47</v>
      </c>
      <c r="C58" s="429" t="s">
        <v>777</v>
      </c>
      <c r="D58" s="561">
        <v>81</v>
      </c>
      <c r="E58" s="561">
        <v>1000</v>
      </c>
      <c r="F58" s="561">
        <v>300</v>
      </c>
      <c r="G58" s="562">
        <v>1000</v>
      </c>
      <c r="H58" s="561"/>
      <c r="I58" s="561"/>
      <c r="J58" s="561">
        <v>1000</v>
      </c>
      <c r="K58" s="561"/>
      <c r="L58" s="561"/>
      <c r="M58" s="561"/>
      <c r="N58" s="561"/>
    </row>
    <row r="59" spans="1:14" s="427" customFormat="1" ht="18">
      <c r="A59" s="910"/>
      <c r="B59" s="542">
        <v>48</v>
      </c>
      <c r="C59" s="429" t="s">
        <v>778</v>
      </c>
      <c r="D59" s="561">
        <v>5821</v>
      </c>
      <c r="E59" s="561">
        <v>7000</v>
      </c>
      <c r="F59" s="561">
        <v>10021</v>
      </c>
      <c r="G59" s="562">
        <v>5000</v>
      </c>
      <c r="H59" s="561"/>
      <c r="I59" s="561"/>
      <c r="J59" s="561">
        <v>5000</v>
      </c>
      <c r="K59" s="561"/>
      <c r="L59" s="561"/>
      <c r="M59" s="561"/>
      <c r="N59" s="561"/>
    </row>
    <row r="60" spans="1:14" ht="18">
      <c r="A60" s="907"/>
      <c r="B60" s="542">
        <v>49</v>
      </c>
      <c r="C60" s="429" t="s">
        <v>999</v>
      </c>
      <c r="D60" s="562">
        <f>SUM(D61:D65)</f>
        <v>34337</v>
      </c>
      <c r="E60" s="562">
        <f>SUM(E61:E65)</f>
        <v>40000</v>
      </c>
      <c r="F60" s="562">
        <f>SUM(F61:F65)</f>
        <v>34295</v>
      </c>
      <c r="G60" s="562">
        <f>SUM(G61:G65)</f>
        <v>35000</v>
      </c>
      <c r="H60" s="562">
        <f aca="true" t="shared" si="2" ref="H60:N60">SUM(H61:H65)</f>
        <v>0</v>
      </c>
      <c r="I60" s="562">
        <f t="shared" si="2"/>
        <v>0</v>
      </c>
      <c r="J60" s="562">
        <f t="shared" si="2"/>
        <v>0</v>
      </c>
      <c r="K60" s="562">
        <f t="shared" si="2"/>
        <v>35000</v>
      </c>
      <c r="L60" s="562">
        <f t="shared" si="2"/>
        <v>0</v>
      </c>
      <c r="M60" s="562">
        <f t="shared" si="2"/>
        <v>0</v>
      </c>
      <c r="N60" s="562">
        <f t="shared" si="2"/>
        <v>0</v>
      </c>
    </row>
    <row r="61" spans="1:14" s="576" customFormat="1" ht="19.5">
      <c r="A61" s="911"/>
      <c r="B61" s="573">
        <v>50</v>
      </c>
      <c r="C61" s="434" t="s">
        <v>440</v>
      </c>
      <c r="D61" s="574">
        <v>22000</v>
      </c>
      <c r="E61" s="574">
        <v>22000</v>
      </c>
      <c r="F61" s="574">
        <v>22000</v>
      </c>
      <c r="G61" s="575">
        <v>20000</v>
      </c>
      <c r="H61" s="574"/>
      <c r="I61" s="574"/>
      <c r="J61" s="574"/>
      <c r="K61" s="574">
        <v>20000</v>
      </c>
      <c r="L61" s="574"/>
      <c r="M61" s="574"/>
      <c r="N61" s="574"/>
    </row>
    <row r="62" spans="1:14" s="576" customFormat="1" ht="19.5">
      <c r="A62" s="911"/>
      <c r="B62" s="573">
        <v>51</v>
      </c>
      <c r="C62" s="434" t="s">
        <v>779</v>
      </c>
      <c r="D62" s="574">
        <v>1137</v>
      </c>
      <c r="E62" s="574">
        <v>8000</v>
      </c>
      <c r="F62" s="574">
        <v>2295</v>
      </c>
      <c r="G62" s="575">
        <v>6000</v>
      </c>
      <c r="H62" s="574"/>
      <c r="I62" s="574"/>
      <c r="J62" s="574"/>
      <c r="K62" s="574">
        <v>6000</v>
      </c>
      <c r="L62" s="574"/>
      <c r="M62" s="574"/>
      <c r="N62" s="574"/>
    </row>
    <row r="63" spans="1:14" s="576" customFormat="1" ht="19.5">
      <c r="A63" s="911"/>
      <c r="B63" s="573">
        <v>52</v>
      </c>
      <c r="C63" s="434" t="s">
        <v>780</v>
      </c>
      <c r="D63" s="574">
        <v>2000</v>
      </c>
      <c r="E63" s="574">
        <v>2000</v>
      </c>
      <c r="F63" s="574">
        <v>2000</v>
      </c>
      <c r="G63" s="575">
        <v>1500</v>
      </c>
      <c r="H63" s="574"/>
      <c r="I63" s="574"/>
      <c r="J63" s="574"/>
      <c r="K63" s="574">
        <v>1500</v>
      </c>
      <c r="L63" s="574"/>
      <c r="M63" s="574"/>
      <c r="N63" s="574"/>
    </row>
    <row r="64" spans="1:14" s="576" customFormat="1" ht="19.5">
      <c r="A64" s="911"/>
      <c r="B64" s="573">
        <v>53</v>
      </c>
      <c r="C64" s="434" t="s">
        <v>781</v>
      </c>
      <c r="D64" s="574">
        <v>8000</v>
      </c>
      <c r="E64" s="574">
        <v>8000</v>
      </c>
      <c r="F64" s="574">
        <v>8000</v>
      </c>
      <c r="G64" s="575">
        <v>7500</v>
      </c>
      <c r="H64" s="574"/>
      <c r="I64" s="574"/>
      <c r="J64" s="574"/>
      <c r="K64" s="574">
        <v>7500</v>
      </c>
      <c r="L64" s="574"/>
      <c r="M64" s="574"/>
      <c r="N64" s="574"/>
    </row>
    <row r="65" spans="1:14" s="576" customFormat="1" ht="19.5">
      <c r="A65" s="911"/>
      <c r="B65" s="573">
        <v>54</v>
      </c>
      <c r="C65" s="434" t="s">
        <v>782</v>
      </c>
      <c r="D65" s="574">
        <v>1200</v>
      </c>
      <c r="E65" s="574">
        <v>0</v>
      </c>
      <c r="F65" s="574"/>
      <c r="G65" s="575"/>
      <c r="H65" s="574"/>
      <c r="I65" s="574"/>
      <c r="J65" s="574"/>
      <c r="K65" s="574">
        <v>0</v>
      </c>
      <c r="L65" s="574"/>
      <c r="M65" s="574"/>
      <c r="N65" s="574"/>
    </row>
    <row r="66" spans="1:14" ht="18">
      <c r="A66" s="907"/>
      <c r="B66" s="542">
        <v>55</v>
      </c>
      <c r="C66" s="429" t="s">
        <v>645</v>
      </c>
      <c r="D66" s="561">
        <v>700</v>
      </c>
      <c r="E66" s="561">
        <v>0</v>
      </c>
      <c r="F66" s="561"/>
      <c r="G66" s="562"/>
      <c r="H66" s="561"/>
      <c r="I66" s="561"/>
      <c r="J66" s="561"/>
      <c r="K66" s="561">
        <v>0</v>
      </c>
      <c r="L66" s="561"/>
      <c r="M66" s="561"/>
      <c r="N66" s="561"/>
    </row>
    <row r="67" spans="1:14" ht="18">
      <c r="A67" s="907"/>
      <c r="B67" s="542">
        <v>56</v>
      </c>
      <c r="C67" s="429" t="s">
        <v>412</v>
      </c>
      <c r="D67" s="561"/>
      <c r="E67" s="561">
        <v>6000</v>
      </c>
      <c r="F67" s="561"/>
      <c r="G67" s="562"/>
      <c r="H67" s="561"/>
      <c r="I67" s="561"/>
      <c r="J67" s="561"/>
      <c r="K67" s="561"/>
      <c r="L67" s="561"/>
      <c r="M67" s="561"/>
      <c r="N67" s="561"/>
    </row>
    <row r="68" spans="1:14" ht="18">
      <c r="A68" s="907"/>
      <c r="B68" s="542">
        <v>57</v>
      </c>
      <c r="C68" s="429" t="s">
        <v>54</v>
      </c>
      <c r="D68" s="561">
        <v>1000</v>
      </c>
      <c r="E68" s="561">
        <v>0</v>
      </c>
      <c r="F68" s="561"/>
      <c r="G68" s="562"/>
      <c r="H68" s="561"/>
      <c r="I68" s="561"/>
      <c r="J68" s="561"/>
      <c r="K68" s="561"/>
      <c r="L68" s="561"/>
      <c r="M68" s="561"/>
      <c r="N68" s="561"/>
    </row>
    <row r="69" spans="1:14" ht="18">
      <c r="A69" s="907"/>
      <c r="B69" s="542">
        <v>58</v>
      </c>
      <c r="C69" s="429" t="s">
        <v>55</v>
      </c>
      <c r="D69" s="561">
        <v>3636</v>
      </c>
      <c r="E69" s="561">
        <v>3000</v>
      </c>
      <c r="F69" s="561">
        <v>5230</v>
      </c>
      <c r="G69" s="562">
        <v>2500</v>
      </c>
      <c r="H69" s="561">
        <v>200</v>
      </c>
      <c r="I69" s="561"/>
      <c r="J69" s="561">
        <v>2300</v>
      </c>
      <c r="K69" s="561"/>
      <c r="L69" s="561"/>
      <c r="M69" s="561"/>
      <c r="N69" s="561"/>
    </row>
    <row r="70" spans="1:14" ht="18">
      <c r="A70" s="907"/>
      <c r="B70" s="542">
        <v>59</v>
      </c>
      <c r="C70" s="429" t="s">
        <v>765</v>
      </c>
      <c r="D70" s="561">
        <v>1000</v>
      </c>
      <c r="E70" s="561">
        <v>0</v>
      </c>
      <c r="F70" s="561"/>
      <c r="G70" s="562"/>
      <c r="H70" s="561"/>
      <c r="I70" s="561"/>
      <c r="J70" s="561"/>
      <c r="K70" s="561"/>
      <c r="L70" s="561"/>
      <c r="M70" s="561"/>
      <c r="N70" s="561"/>
    </row>
    <row r="71" spans="1:14" ht="18">
      <c r="A71" s="907"/>
      <c r="B71" s="542">
        <v>60</v>
      </c>
      <c r="C71" s="429" t="s">
        <v>578</v>
      </c>
      <c r="D71" s="561">
        <v>4000</v>
      </c>
      <c r="E71" s="561">
        <v>3000</v>
      </c>
      <c r="F71" s="561">
        <v>3000</v>
      </c>
      <c r="G71" s="562">
        <v>1500</v>
      </c>
      <c r="H71" s="561"/>
      <c r="I71" s="561"/>
      <c r="J71" s="561"/>
      <c r="K71" s="561">
        <v>1500</v>
      </c>
      <c r="L71" s="561"/>
      <c r="M71" s="561"/>
      <c r="N71" s="561"/>
    </row>
    <row r="72" spans="1:14" ht="18">
      <c r="A72" s="907"/>
      <c r="B72" s="542">
        <v>61</v>
      </c>
      <c r="C72" s="429" t="s">
        <v>441</v>
      </c>
      <c r="D72" s="561">
        <v>1000</v>
      </c>
      <c r="E72" s="561">
        <v>0</v>
      </c>
      <c r="F72" s="561"/>
      <c r="G72" s="562"/>
      <c r="H72" s="561"/>
      <c r="I72" s="561"/>
      <c r="J72" s="561"/>
      <c r="K72" s="561"/>
      <c r="L72" s="561"/>
      <c r="M72" s="561"/>
      <c r="N72" s="561"/>
    </row>
    <row r="73" spans="1:14" ht="18">
      <c r="A73" s="907"/>
      <c r="B73" s="542">
        <v>62</v>
      </c>
      <c r="C73" s="429" t="s">
        <v>856</v>
      </c>
      <c r="D73" s="561"/>
      <c r="E73" s="561"/>
      <c r="F73" s="561"/>
      <c r="G73" s="562"/>
      <c r="H73" s="561"/>
      <c r="I73" s="561"/>
      <c r="J73" s="561"/>
      <c r="K73" s="561"/>
      <c r="L73" s="561"/>
      <c r="M73" s="561"/>
      <c r="N73" s="561"/>
    </row>
    <row r="74" spans="1:14" ht="18">
      <c r="A74" s="907"/>
      <c r="B74" s="542">
        <v>63</v>
      </c>
      <c r="C74" s="429" t="s">
        <v>442</v>
      </c>
      <c r="D74" s="561">
        <v>8700</v>
      </c>
      <c r="E74" s="561">
        <v>8500</v>
      </c>
      <c r="F74" s="561">
        <v>8500</v>
      </c>
      <c r="G74" s="562">
        <v>20600</v>
      </c>
      <c r="H74" s="561"/>
      <c r="I74" s="561"/>
      <c r="J74" s="561"/>
      <c r="K74" s="561">
        <v>20600</v>
      </c>
      <c r="L74" s="561"/>
      <c r="M74" s="561"/>
      <c r="N74" s="561"/>
    </row>
    <row r="75" spans="1:14" ht="18">
      <c r="A75" s="907"/>
      <c r="B75" s="542">
        <v>64</v>
      </c>
      <c r="C75" s="433" t="s">
        <v>766</v>
      </c>
      <c r="D75" s="561">
        <v>5200</v>
      </c>
      <c r="E75" s="561">
        <v>4200</v>
      </c>
      <c r="F75" s="561">
        <v>4200</v>
      </c>
      <c r="G75" s="562">
        <v>4000</v>
      </c>
      <c r="H75" s="561"/>
      <c r="I75" s="561"/>
      <c r="J75" s="561"/>
      <c r="K75" s="561">
        <v>4000</v>
      </c>
      <c r="L75" s="561"/>
      <c r="M75" s="561"/>
      <c r="N75" s="561"/>
    </row>
    <row r="76" spans="1:14" ht="18">
      <c r="A76" s="907"/>
      <c r="B76" s="542">
        <v>65</v>
      </c>
      <c r="C76" s="433" t="s">
        <v>767</v>
      </c>
      <c r="D76" s="561">
        <v>8500</v>
      </c>
      <c r="E76" s="561">
        <v>4500</v>
      </c>
      <c r="F76" s="561">
        <v>4500</v>
      </c>
      <c r="G76" s="562">
        <v>4000</v>
      </c>
      <c r="H76" s="561"/>
      <c r="I76" s="561"/>
      <c r="J76" s="561"/>
      <c r="K76" s="561">
        <v>4000</v>
      </c>
      <c r="L76" s="561"/>
      <c r="M76" s="561"/>
      <c r="N76" s="561"/>
    </row>
    <row r="77" spans="1:14" ht="18">
      <c r="A77" s="907"/>
      <c r="B77" s="542">
        <v>66</v>
      </c>
      <c r="C77" s="433" t="s">
        <v>768</v>
      </c>
      <c r="D77" s="561">
        <v>3800</v>
      </c>
      <c r="E77" s="561">
        <v>2800</v>
      </c>
      <c r="F77" s="561">
        <v>2800</v>
      </c>
      <c r="G77" s="562">
        <v>2000</v>
      </c>
      <c r="H77" s="561"/>
      <c r="I77" s="561"/>
      <c r="J77" s="561"/>
      <c r="K77" s="561">
        <v>2000</v>
      </c>
      <c r="L77" s="561"/>
      <c r="M77" s="561"/>
      <c r="N77" s="561"/>
    </row>
    <row r="78" spans="1:14" ht="18">
      <c r="A78" s="907"/>
      <c r="B78" s="542">
        <v>67</v>
      </c>
      <c r="C78" s="429" t="s">
        <v>347</v>
      </c>
      <c r="D78" s="561"/>
      <c r="E78" s="561">
        <v>2500</v>
      </c>
      <c r="F78" s="561">
        <v>2500</v>
      </c>
      <c r="G78" s="562">
        <v>1500</v>
      </c>
      <c r="H78" s="561"/>
      <c r="I78" s="561"/>
      <c r="J78" s="561"/>
      <c r="K78" s="561">
        <v>1500</v>
      </c>
      <c r="L78" s="561"/>
      <c r="M78" s="561"/>
      <c r="N78" s="561"/>
    </row>
    <row r="79" spans="1:14" ht="18">
      <c r="A79" s="907"/>
      <c r="B79" s="542">
        <v>68</v>
      </c>
      <c r="C79" s="429" t="s">
        <v>443</v>
      </c>
      <c r="D79" s="561"/>
      <c r="E79" s="561">
        <v>1500</v>
      </c>
      <c r="F79" s="561">
        <v>1500</v>
      </c>
      <c r="G79" s="562">
        <v>1500</v>
      </c>
      <c r="H79" s="561"/>
      <c r="I79" s="561"/>
      <c r="J79" s="561"/>
      <c r="K79" s="561">
        <v>1500</v>
      </c>
      <c r="L79" s="561"/>
      <c r="M79" s="561"/>
      <c r="N79" s="561"/>
    </row>
    <row r="80" spans="1:14" ht="18">
      <c r="A80" s="907"/>
      <c r="B80" s="542">
        <v>69</v>
      </c>
      <c r="C80" s="429" t="s">
        <v>789</v>
      </c>
      <c r="D80" s="561"/>
      <c r="E80" s="561"/>
      <c r="F80" s="561">
        <v>406</v>
      </c>
      <c r="G80" s="562"/>
      <c r="H80" s="561"/>
      <c r="I80" s="561"/>
      <c r="J80" s="561"/>
      <c r="K80" s="561"/>
      <c r="L80" s="561"/>
      <c r="M80" s="561"/>
      <c r="N80" s="561"/>
    </row>
    <row r="81" spans="1:14" ht="18">
      <c r="A81" s="907"/>
      <c r="B81" s="542">
        <v>70</v>
      </c>
      <c r="C81" s="429" t="s">
        <v>858</v>
      </c>
      <c r="D81" s="561">
        <v>500</v>
      </c>
      <c r="E81" s="561">
        <v>500</v>
      </c>
      <c r="F81" s="561">
        <v>500</v>
      </c>
      <c r="G81" s="562">
        <v>1000</v>
      </c>
      <c r="H81" s="561"/>
      <c r="I81" s="561"/>
      <c r="J81" s="561">
        <v>1000</v>
      </c>
      <c r="K81" s="561"/>
      <c r="L81" s="561"/>
      <c r="M81" s="561"/>
      <c r="N81" s="561"/>
    </row>
    <row r="82" spans="1:14" ht="18">
      <c r="A82" s="907"/>
      <c r="B82" s="542">
        <v>71</v>
      </c>
      <c r="C82" s="429" t="s">
        <v>44</v>
      </c>
      <c r="D82" s="561">
        <v>1005</v>
      </c>
      <c r="E82" s="561">
        <v>1200</v>
      </c>
      <c r="F82" s="561">
        <v>1200</v>
      </c>
      <c r="G82" s="562"/>
      <c r="H82" s="561"/>
      <c r="I82" s="561"/>
      <c r="J82" s="561"/>
      <c r="K82" s="561"/>
      <c r="L82" s="561"/>
      <c r="M82" s="561"/>
      <c r="N82" s="561"/>
    </row>
    <row r="83" spans="1:14" ht="18">
      <c r="A83" s="907"/>
      <c r="B83" s="542">
        <v>72</v>
      </c>
      <c r="C83" s="429" t="s">
        <v>769</v>
      </c>
      <c r="D83" s="561">
        <v>301</v>
      </c>
      <c r="E83" s="561">
        <v>0</v>
      </c>
      <c r="F83" s="561"/>
      <c r="G83" s="562"/>
      <c r="H83" s="561"/>
      <c r="I83" s="561"/>
      <c r="J83" s="561"/>
      <c r="K83" s="561"/>
      <c r="L83" s="561"/>
      <c r="M83" s="561"/>
      <c r="N83" s="561"/>
    </row>
    <row r="84" spans="1:14" ht="18">
      <c r="A84" s="907"/>
      <c r="B84" s="542">
        <v>73</v>
      </c>
      <c r="C84" s="429" t="s">
        <v>981</v>
      </c>
      <c r="D84" s="561">
        <v>2050</v>
      </c>
      <c r="E84" s="561">
        <v>1825</v>
      </c>
      <c r="F84" s="561">
        <v>2370</v>
      </c>
      <c r="G84" s="562">
        <v>25</v>
      </c>
      <c r="H84" s="561"/>
      <c r="I84" s="561"/>
      <c r="J84" s="561"/>
      <c r="K84" s="561"/>
      <c r="L84" s="561">
        <v>25</v>
      </c>
      <c r="M84" s="561"/>
      <c r="N84" s="561"/>
    </row>
    <row r="85" spans="1:14" ht="18">
      <c r="A85" s="907"/>
      <c r="B85" s="542">
        <v>74</v>
      </c>
      <c r="C85" s="429" t="s">
        <v>749</v>
      </c>
      <c r="D85" s="561">
        <v>320</v>
      </c>
      <c r="E85" s="561">
        <v>0</v>
      </c>
      <c r="F85" s="561"/>
      <c r="G85" s="562"/>
      <c r="H85" s="561"/>
      <c r="I85" s="561"/>
      <c r="J85" s="561"/>
      <c r="K85" s="561"/>
      <c r="L85" s="561"/>
      <c r="M85" s="561"/>
      <c r="N85" s="561"/>
    </row>
    <row r="86" spans="1:14" ht="18">
      <c r="A86" s="907"/>
      <c r="B86" s="542">
        <v>75</v>
      </c>
      <c r="C86" s="429" t="s">
        <v>349</v>
      </c>
      <c r="D86" s="561">
        <v>43</v>
      </c>
      <c r="E86" s="561">
        <v>150</v>
      </c>
      <c r="F86" s="561">
        <v>150</v>
      </c>
      <c r="G86" s="562">
        <v>500</v>
      </c>
      <c r="H86" s="561"/>
      <c r="I86" s="561"/>
      <c r="J86" s="561"/>
      <c r="K86" s="561">
        <v>500</v>
      </c>
      <c r="L86" s="561"/>
      <c r="M86" s="561"/>
      <c r="N86" s="561"/>
    </row>
    <row r="87" spans="1:14" ht="18">
      <c r="A87" s="907"/>
      <c r="B87" s="542">
        <v>76</v>
      </c>
      <c r="C87" s="429" t="s">
        <v>674</v>
      </c>
      <c r="D87" s="561">
        <v>1221</v>
      </c>
      <c r="E87" s="561">
        <v>240</v>
      </c>
      <c r="F87" s="561">
        <v>240</v>
      </c>
      <c r="G87" s="562"/>
      <c r="H87" s="561"/>
      <c r="I87" s="561"/>
      <c r="J87" s="561"/>
      <c r="K87" s="561"/>
      <c r="L87" s="561"/>
      <c r="M87" s="561"/>
      <c r="N87" s="561"/>
    </row>
    <row r="88" spans="1:14" ht="18">
      <c r="A88" s="907"/>
      <c r="B88" s="542">
        <v>77</v>
      </c>
      <c r="C88" s="429" t="s">
        <v>313</v>
      </c>
      <c r="D88" s="561">
        <v>0</v>
      </c>
      <c r="E88" s="561">
        <v>3000</v>
      </c>
      <c r="F88" s="561">
        <v>3000</v>
      </c>
      <c r="G88" s="562"/>
      <c r="H88" s="561"/>
      <c r="I88" s="561"/>
      <c r="J88" s="561"/>
      <c r="K88" s="561"/>
      <c r="L88" s="561"/>
      <c r="M88" s="561"/>
      <c r="N88" s="561"/>
    </row>
    <row r="89" spans="1:14" ht="18">
      <c r="A89" s="907"/>
      <c r="B89" s="542">
        <v>78</v>
      </c>
      <c r="C89" s="429" t="s">
        <v>37</v>
      </c>
      <c r="D89" s="561">
        <v>100</v>
      </c>
      <c r="E89" s="561">
        <v>0</v>
      </c>
      <c r="F89" s="561"/>
      <c r="G89" s="562"/>
      <c r="H89" s="561"/>
      <c r="I89" s="561"/>
      <c r="J89" s="561"/>
      <c r="K89" s="561"/>
      <c r="L89" s="561"/>
      <c r="M89" s="561"/>
      <c r="N89" s="561"/>
    </row>
    <row r="90" spans="1:14" ht="18">
      <c r="A90" s="907"/>
      <c r="B90" s="542">
        <v>79</v>
      </c>
      <c r="C90" s="429" t="s">
        <v>672</v>
      </c>
      <c r="D90" s="561">
        <v>663</v>
      </c>
      <c r="E90" s="561">
        <v>0</v>
      </c>
      <c r="F90" s="561">
        <v>308</v>
      </c>
      <c r="G90" s="562"/>
      <c r="H90" s="561"/>
      <c r="I90" s="561"/>
      <c r="J90" s="561"/>
      <c r="K90" s="561"/>
      <c r="L90" s="561"/>
      <c r="M90" s="561"/>
      <c r="N90" s="561"/>
    </row>
    <row r="91" spans="1:14" ht="18">
      <c r="A91" s="907"/>
      <c r="B91" s="542">
        <v>80</v>
      </c>
      <c r="C91" s="429" t="s">
        <v>861</v>
      </c>
      <c r="D91" s="561">
        <v>2951</v>
      </c>
      <c r="E91" s="561">
        <v>4000</v>
      </c>
      <c r="F91" s="561">
        <v>4327</v>
      </c>
      <c r="G91" s="562"/>
      <c r="H91" s="561"/>
      <c r="I91" s="561"/>
      <c r="J91" s="561"/>
      <c r="K91" s="561"/>
      <c r="L91" s="561"/>
      <c r="M91" s="561"/>
      <c r="N91" s="561"/>
    </row>
    <row r="92" spans="1:14" ht="18">
      <c r="A92" s="907"/>
      <c r="B92" s="542">
        <v>81</v>
      </c>
      <c r="C92" s="429" t="s">
        <v>791</v>
      </c>
      <c r="D92" s="561">
        <v>21601</v>
      </c>
      <c r="E92" s="561">
        <v>30000</v>
      </c>
      <c r="F92" s="561">
        <v>35253</v>
      </c>
      <c r="G92" s="562">
        <v>0</v>
      </c>
      <c r="H92" s="561"/>
      <c r="I92" s="561"/>
      <c r="J92" s="561"/>
      <c r="K92" s="561"/>
      <c r="L92" s="561"/>
      <c r="M92" s="561"/>
      <c r="N92" s="561"/>
    </row>
    <row r="93" spans="1:14" ht="18">
      <c r="A93" s="907"/>
      <c r="B93" s="542">
        <v>82</v>
      </c>
      <c r="C93" s="429" t="s">
        <v>792</v>
      </c>
      <c r="D93" s="561">
        <v>24187</v>
      </c>
      <c r="E93" s="561">
        <v>41944</v>
      </c>
      <c r="F93" s="561">
        <v>41944</v>
      </c>
      <c r="G93" s="562">
        <v>24355</v>
      </c>
      <c r="H93" s="561"/>
      <c r="I93" s="561"/>
      <c r="J93" s="561"/>
      <c r="K93" s="561">
        <v>24355</v>
      </c>
      <c r="L93" s="561"/>
      <c r="M93" s="561"/>
      <c r="N93" s="561"/>
    </row>
    <row r="94" spans="1:14" ht="18">
      <c r="A94" s="907"/>
      <c r="B94" s="542">
        <v>83</v>
      </c>
      <c r="C94" s="429" t="s">
        <v>793</v>
      </c>
      <c r="D94" s="561"/>
      <c r="E94" s="561"/>
      <c r="F94" s="561">
        <v>0</v>
      </c>
      <c r="G94" s="562">
        <v>61700</v>
      </c>
      <c r="H94" s="561"/>
      <c r="I94" s="561"/>
      <c r="J94" s="561"/>
      <c r="K94" s="561"/>
      <c r="L94" s="561"/>
      <c r="M94" s="561">
        <v>61700</v>
      </c>
      <c r="N94" s="561"/>
    </row>
    <row r="95" spans="1:14" ht="18">
      <c r="A95" s="907"/>
      <c r="B95" s="542">
        <v>84</v>
      </c>
      <c r="C95" s="429" t="s">
        <v>266</v>
      </c>
      <c r="D95" s="561">
        <v>7613</v>
      </c>
      <c r="E95" s="561"/>
      <c r="F95" s="561"/>
      <c r="G95" s="562"/>
      <c r="H95" s="561"/>
      <c r="I95" s="561"/>
      <c r="J95" s="561"/>
      <c r="K95" s="561"/>
      <c r="L95" s="561"/>
      <c r="M95" s="561"/>
      <c r="N95" s="561"/>
    </row>
    <row r="96" spans="1:14" ht="18">
      <c r="A96" s="907"/>
      <c r="B96" s="542">
        <v>85</v>
      </c>
      <c r="C96" s="429" t="s">
        <v>986</v>
      </c>
      <c r="D96" s="561">
        <v>880</v>
      </c>
      <c r="E96" s="561">
        <v>560</v>
      </c>
      <c r="F96" s="561">
        <v>640</v>
      </c>
      <c r="G96" s="562"/>
      <c r="H96" s="561"/>
      <c r="I96" s="561"/>
      <c r="J96" s="561"/>
      <c r="K96" s="561"/>
      <c r="L96" s="561"/>
      <c r="M96" s="561"/>
      <c r="N96" s="561"/>
    </row>
    <row r="97" spans="1:14" ht="18">
      <c r="A97" s="907"/>
      <c r="B97" s="542">
        <v>86</v>
      </c>
      <c r="C97" s="429" t="s">
        <v>862</v>
      </c>
      <c r="D97" s="561">
        <v>5489</v>
      </c>
      <c r="E97" s="561">
        <v>5760</v>
      </c>
      <c r="F97" s="561">
        <v>6493</v>
      </c>
      <c r="G97" s="562">
        <v>4760</v>
      </c>
      <c r="H97" s="561"/>
      <c r="I97" s="561"/>
      <c r="J97" s="561">
        <v>4760</v>
      </c>
      <c r="K97" s="561"/>
      <c r="L97" s="561"/>
      <c r="M97" s="561"/>
      <c r="N97" s="561"/>
    </row>
    <row r="98" spans="1:14" ht="18">
      <c r="A98" s="907"/>
      <c r="B98" s="542">
        <v>87</v>
      </c>
      <c r="C98" s="429" t="s">
        <v>38</v>
      </c>
      <c r="D98" s="561">
        <v>194958</v>
      </c>
      <c r="E98" s="561">
        <v>190000</v>
      </c>
      <c r="F98" s="561">
        <v>190780</v>
      </c>
      <c r="G98" s="562">
        <v>189000</v>
      </c>
      <c r="H98" s="561">
        <v>300</v>
      </c>
      <c r="I98" s="561">
        <v>81</v>
      </c>
      <c r="J98" s="561">
        <v>47819</v>
      </c>
      <c r="K98" s="561">
        <v>140800</v>
      </c>
      <c r="L98" s="561"/>
      <c r="M98" s="561"/>
      <c r="N98" s="561"/>
    </row>
    <row r="99" spans="1:14" ht="18">
      <c r="A99" s="907"/>
      <c r="B99" s="542">
        <v>88</v>
      </c>
      <c r="C99" s="429" t="s">
        <v>880</v>
      </c>
      <c r="D99" s="561">
        <v>23167</v>
      </c>
      <c r="E99" s="561">
        <v>23000</v>
      </c>
      <c r="F99" s="561">
        <v>23000</v>
      </c>
      <c r="G99" s="562">
        <v>25000</v>
      </c>
      <c r="H99" s="561"/>
      <c r="I99" s="561"/>
      <c r="J99" s="561">
        <v>25000</v>
      </c>
      <c r="K99" s="561"/>
      <c r="L99" s="561"/>
      <c r="M99" s="561"/>
      <c r="N99" s="561"/>
    </row>
    <row r="100" spans="1:14" ht="18">
      <c r="A100" s="907"/>
      <c r="B100" s="542">
        <v>89</v>
      </c>
      <c r="C100" s="433" t="s">
        <v>350</v>
      </c>
      <c r="D100" s="561">
        <v>50000</v>
      </c>
      <c r="E100" s="561">
        <v>50000</v>
      </c>
      <c r="F100" s="561">
        <v>50000</v>
      </c>
      <c r="G100" s="562">
        <v>45000</v>
      </c>
      <c r="H100" s="561"/>
      <c r="I100" s="561"/>
      <c r="J100" s="561"/>
      <c r="K100" s="561">
        <v>45000</v>
      </c>
      <c r="L100" s="561"/>
      <c r="M100" s="561"/>
      <c r="N100" s="561"/>
    </row>
    <row r="101" spans="1:14" ht="18">
      <c r="A101" s="907"/>
      <c r="B101" s="542">
        <v>90</v>
      </c>
      <c r="C101" s="429" t="s">
        <v>413</v>
      </c>
      <c r="D101" s="561">
        <v>1181</v>
      </c>
      <c r="E101" s="561">
        <v>0</v>
      </c>
      <c r="F101" s="561"/>
      <c r="G101" s="562"/>
      <c r="H101" s="561"/>
      <c r="I101" s="561"/>
      <c r="J101" s="561"/>
      <c r="K101" s="561"/>
      <c r="L101" s="561"/>
      <c r="M101" s="561"/>
      <c r="N101" s="561"/>
    </row>
    <row r="102" spans="1:14" ht="18">
      <c r="A102" s="907"/>
      <c r="B102" s="542">
        <v>91</v>
      </c>
      <c r="C102" s="433" t="s">
        <v>795</v>
      </c>
      <c r="D102" s="561"/>
      <c r="E102" s="561"/>
      <c r="F102" s="561"/>
      <c r="G102" s="562">
        <v>3286</v>
      </c>
      <c r="H102" s="561"/>
      <c r="I102" s="561"/>
      <c r="J102" s="561">
        <v>3286</v>
      </c>
      <c r="K102" s="561"/>
      <c r="L102" s="561"/>
      <c r="M102" s="561"/>
      <c r="N102" s="561"/>
    </row>
    <row r="103" spans="1:14" ht="18">
      <c r="A103" s="907"/>
      <c r="B103" s="542">
        <v>92</v>
      </c>
      <c r="C103" s="429" t="s">
        <v>186</v>
      </c>
      <c r="D103" s="561">
        <v>5023</v>
      </c>
      <c r="E103" s="561">
        <v>5025</v>
      </c>
      <c r="F103" s="561">
        <v>5310</v>
      </c>
      <c r="G103" s="562">
        <v>5025</v>
      </c>
      <c r="H103" s="561"/>
      <c r="I103" s="561"/>
      <c r="J103" s="561">
        <v>5025</v>
      </c>
      <c r="K103" s="561"/>
      <c r="L103" s="561"/>
      <c r="M103" s="561"/>
      <c r="N103" s="561"/>
    </row>
    <row r="104" spans="1:14" ht="18">
      <c r="A104" s="907"/>
      <c r="B104" s="542">
        <v>93</v>
      </c>
      <c r="C104" s="429" t="s">
        <v>798</v>
      </c>
      <c r="D104" s="561">
        <v>6874</v>
      </c>
      <c r="E104" s="561">
        <v>9700</v>
      </c>
      <c r="F104" s="561">
        <v>10272</v>
      </c>
      <c r="G104" s="562">
        <v>9000</v>
      </c>
      <c r="H104" s="561"/>
      <c r="I104" s="561"/>
      <c r="J104" s="561">
        <v>9000</v>
      </c>
      <c r="K104" s="561"/>
      <c r="L104" s="561"/>
      <c r="M104" s="561"/>
      <c r="N104" s="561"/>
    </row>
    <row r="105" spans="1:14" ht="18">
      <c r="A105" s="907"/>
      <c r="B105" s="542">
        <v>94</v>
      </c>
      <c r="C105" s="429" t="s">
        <v>888</v>
      </c>
      <c r="D105" s="561">
        <v>1232</v>
      </c>
      <c r="E105" s="561">
        <v>2000</v>
      </c>
      <c r="F105" s="561"/>
      <c r="G105" s="562">
        <v>2000</v>
      </c>
      <c r="H105" s="561"/>
      <c r="I105" s="561"/>
      <c r="J105" s="561"/>
      <c r="K105" s="561">
        <v>2000</v>
      </c>
      <c r="L105" s="561"/>
      <c r="M105" s="561"/>
      <c r="N105" s="561"/>
    </row>
    <row r="106" spans="1:14" ht="18">
      <c r="A106" s="907"/>
      <c r="B106" s="542">
        <v>95</v>
      </c>
      <c r="C106" s="429" t="s">
        <v>267</v>
      </c>
      <c r="D106" s="561">
        <v>21000</v>
      </c>
      <c r="E106" s="561">
        <v>0</v>
      </c>
      <c r="F106" s="561"/>
      <c r="G106" s="562"/>
      <c r="H106" s="561"/>
      <c r="I106" s="561"/>
      <c r="J106" s="561"/>
      <c r="K106" s="561"/>
      <c r="L106" s="561"/>
      <c r="M106" s="561"/>
      <c r="N106" s="561"/>
    </row>
    <row r="107" spans="1:14" ht="36">
      <c r="A107" s="907"/>
      <c r="B107" s="542">
        <v>96</v>
      </c>
      <c r="C107" s="429" t="s">
        <v>800</v>
      </c>
      <c r="D107" s="561">
        <v>4381</v>
      </c>
      <c r="E107" s="561">
        <v>0</v>
      </c>
      <c r="F107" s="561"/>
      <c r="G107" s="562"/>
      <c r="H107" s="561"/>
      <c r="I107" s="561"/>
      <c r="J107" s="561"/>
      <c r="K107" s="561"/>
      <c r="L107" s="561"/>
      <c r="M107" s="561"/>
      <c r="N107" s="561"/>
    </row>
    <row r="108" spans="1:14" ht="18">
      <c r="A108" s="907"/>
      <c r="B108" s="542">
        <v>97</v>
      </c>
      <c r="C108" s="429" t="s">
        <v>784</v>
      </c>
      <c r="D108" s="561">
        <v>3000</v>
      </c>
      <c r="E108" s="561">
        <v>0</v>
      </c>
      <c r="F108" s="561"/>
      <c r="G108" s="562"/>
      <c r="H108" s="561"/>
      <c r="I108" s="561"/>
      <c r="J108" s="561"/>
      <c r="K108" s="561"/>
      <c r="L108" s="561"/>
      <c r="M108" s="561"/>
      <c r="N108" s="561"/>
    </row>
    <row r="109" spans="1:14" ht="18">
      <c r="A109" s="907"/>
      <c r="B109" s="542">
        <v>98</v>
      </c>
      <c r="C109" s="429" t="s">
        <v>49</v>
      </c>
      <c r="D109" s="561">
        <v>2000</v>
      </c>
      <c r="E109" s="561">
        <v>2000</v>
      </c>
      <c r="F109" s="561">
        <v>2000</v>
      </c>
      <c r="G109" s="562"/>
      <c r="H109" s="561"/>
      <c r="I109" s="561"/>
      <c r="J109" s="561"/>
      <c r="K109" s="561"/>
      <c r="L109" s="561"/>
      <c r="M109" s="561"/>
      <c r="N109" s="561"/>
    </row>
    <row r="110" spans="1:14" ht="18">
      <c r="A110" s="907"/>
      <c r="B110" s="542">
        <v>99</v>
      </c>
      <c r="C110" s="429" t="s">
        <v>889</v>
      </c>
      <c r="D110" s="561">
        <v>24863</v>
      </c>
      <c r="E110" s="561">
        <v>0</v>
      </c>
      <c r="F110" s="561"/>
      <c r="G110" s="562"/>
      <c r="H110" s="561"/>
      <c r="I110" s="561"/>
      <c r="J110" s="561"/>
      <c r="K110" s="561"/>
      <c r="L110" s="561"/>
      <c r="M110" s="561"/>
      <c r="N110" s="561"/>
    </row>
    <row r="111" spans="1:14" ht="18">
      <c r="A111" s="907"/>
      <c r="B111" s="542">
        <v>100</v>
      </c>
      <c r="C111" s="429" t="s">
        <v>983</v>
      </c>
      <c r="D111" s="561">
        <v>1000</v>
      </c>
      <c r="E111" s="561">
        <v>1000</v>
      </c>
      <c r="F111" s="561">
        <v>1000</v>
      </c>
      <c r="G111" s="562">
        <v>500</v>
      </c>
      <c r="H111" s="561"/>
      <c r="I111" s="561"/>
      <c r="J111" s="561"/>
      <c r="K111" s="561">
        <v>500</v>
      </c>
      <c r="L111" s="561"/>
      <c r="M111" s="561"/>
      <c r="N111" s="561"/>
    </row>
    <row r="112" spans="1:14" ht="36">
      <c r="A112" s="907"/>
      <c r="B112" s="542">
        <v>101</v>
      </c>
      <c r="C112" s="429" t="s">
        <v>421</v>
      </c>
      <c r="D112" s="561">
        <v>71400</v>
      </c>
      <c r="E112" s="561">
        <v>71400</v>
      </c>
      <c r="F112" s="561">
        <v>71400</v>
      </c>
      <c r="G112" s="562">
        <v>60000</v>
      </c>
      <c r="H112" s="561"/>
      <c r="I112" s="561"/>
      <c r="J112" s="561"/>
      <c r="K112" s="561">
        <v>60000</v>
      </c>
      <c r="L112" s="561"/>
      <c r="M112" s="561"/>
      <c r="N112" s="561"/>
    </row>
    <row r="113" spans="1:14" ht="18">
      <c r="A113" s="907"/>
      <c r="B113" s="542">
        <v>102</v>
      </c>
      <c r="C113" s="429" t="s">
        <v>750</v>
      </c>
      <c r="D113" s="562">
        <f>SUM(D114:D119)</f>
        <v>7040</v>
      </c>
      <c r="E113" s="562">
        <f>SUM(E114:E119)</f>
        <v>7500</v>
      </c>
      <c r="F113" s="562">
        <f>SUM(F114:F119)</f>
        <v>7031</v>
      </c>
      <c r="G113" s="562">
        <f aca="true" t="shared" si="3" ref="G113:N113">SUM(G114:G119)</f>
        <v>7500</v>
      </c>
      <c r="H113" s="562">
        <f t="shared" si="3"/>
        <v>0</v>
      </c>
      <c r="I113" s="562">
        <f t="shared" si="3"/>
        <v>0</v>
      </c>
      <c r="J113" s="562">
        <f t="shared" si="3"/>
        <v>1500</v>
      </c>
      <c r="K113" s="562">
        <f t="shared" si="3"/>
        <v>6000</v>
      </c>
      <c r="L113" s="562">
        <f t="shared" si="3"/>
        <v>0</v>
      </c>
      <c r="M113" s="562">
        <f t="shared" si="3"/>
        <v>0</v>
      </c>
      <c r="N113" s="562">
        <f t="shared" si="3"/>
        <v>0</v>
      </c>
    </row>
    <row r="114" spans="1:14" ht="37.5">
      <c r="A114" s="907"/>
      <c r="B114" s="542">
        <v>103</v>
      </c>
      <c r="C114" s="434" t="s">
        <v>422</v>
      </c>
      <c r="D114" s="561">
        <v>0</v>
      </c>
      <c r="E114" s="561">
        <v>2000</v>
      </c>
      <c r="F114" s="561"/>
      <c r="G114" s="562">
        <v>2000</v>
      </c>
      <c r="H114" s="561"/>
      <c r="I114" s="561"/>
      <c r="J114" s="561"/>
      <c r="K114" s="561">
        <v>2000</v>
      </c>
      <c r="L114" s="561"/>
      <c r="M114" s="561"/>
      <c r="N114" s="561"/>
    </row>
    <row r="115" spans="1:14" ht="18">
      <c r="A115" s="907"/>
      <c r="B115" s="542">
        <v>104</v>
      </c>
      <c r="C115" s="529" t="s">
        <v>1000</v>
      </c>
      <c r="D115" s="561">
        <v>5040</v>
      </c>
      <c r="E115" s="561">
        <v>4000</v>
      </c>
      <c r="F115" s="561">
        <v>5142</v>
      </c>
      <c r="G115" s="562">
        <v>4000</v>
      </c>
      <c r="H115" s="561"/>
      <c r="I115" s="561"/>
      <c r="J115" s="561"/>
      <c r="K115" s="561">
        <v>4000</v>
      </c>
      <c r="L115" s="561"/>
      <c r="M115" s="561"/>
      <c r="N115" s="561"/>
    </row>
    <row r="116" spans="1:14" ht="18">
      <c r="A116" s="907"/>
      <c r="B116" s="542">
        <v>105</v>
      </c>
      <c r="C116" s="529" t="s">
        <v>1001</v>
      </c>
      <c r="D116" s="561">
        <v>500</v>
      </c>
      <c r="E116" s="561">
        <v>500</v>
      </c>
      <c r="F116" s="561">
        <v>500</v>
      </c>
      <c r="G116" s="562">
        <v>500</v>
      </c>
      <c r="H116" s="561"/>
      <c r="I116" s="561"/>
      <c r="J116" s="561">
        <v>500</v>
      </c>
      <c r="K116" s="561"/>
      <c r="L116" s="561"/>
      <c r="M116" s="561"/>
      <c r="N116" s="561"/>
    </row>
    <row r="117" spans="1:14" ht="18">
      <c r="A117" s="907"/>
      <c r="B117" s="542">
        <v>106</v>
      </c>
      <c r="C117" s="529" t="s">
        <v>0</v>
      </c>
      <c r="D117" s="561">
        <v>500</v>
      </c>
      <c r="E117" s="561">
        <v>0</v>
      </c>
      <c r="F117" s="561"/>
      <c r="G117" s="562"/>
      <c r="H117" s="561"/>
      <c r="I117" s="561"/>
      <c r="J117" s="561"/>
      <c r="K117" s="561"/>
      <c r="L117" s="561"/>
      <c r="M117" s="561"/>
      <c r="N117" s="561"/>
    </row>
    <row r="118" spans="1:14" ht="18">
      <c r="A118" s="907"/>
      <c r="B118" s="542">
        <v>107</v>
      </c>
      <c r="C118" s="529" t="s">
        <v>1</v>
      </c>
      <c r="D118" s="561">
        <v>500</v>
      </c>
      <c r="E118" s="561">
        <v>0</v>
      </c>
      <c r="F118" s="561">
        <v>389</v>
      </c>
      <c r="G118" s="562"/>
      <c r="H118" s="561"/>
      <c r="I118" s="561"/>
      <c r="J118" s="561"/>
      <c r="K118" s="561"/>
      <c r="L118" s="561"/>
      <c r="M118" s="561"/>
      <c r="N118" s="561"/>
    </row>
    <row r="119" spans="1:14" ht="18">
      <c r="A119" s="907"/>
      <c r="B119" s="542">
        <v>108</v>
      </c>
      <c r="C119" s="529" t="s">
        <v>2</v>
      </c>
      <c r="D119" s="561">
        <v>500</v>
      </c>
      <c r="E119" s="561">
        <v>1000</v>
      </c>
      <c r="F119" s="561">
        <v>1000</v>
      </c>
      <c r="G119" s="562">
        <v>1000</v>
      </c>
      <c r="H119" s="561"/>
      <c r="I119" s="561"/>
      <c r="J119" s="561">
        <v>1000</v>
      </c>
      <c r="K119" s="561"/>
      <c r="L119" s="561"/>
      <c r="M119" s="561"/>
      <c r="N119" s="561"/>
    </row>
    <row r="120" spans="1:14" ht="36">
      <c r="A120" s="907"/>
      <c r="B120" s="542">
        <v>109</v>
      </c>
      <c r="C120" s="429" t="s">
        <v>187</v>
      </c>
      <c r="D120" s="561">
        <v>300</v>
      </c>
      <c r="E120" s="561">
        <v>0</v>
      </c>
      <c r="F120" s="561"/>
      <c r="G120" s="562"/>
      <c r="H120" s="561"/>
      <c r="I120" s="561"/>
      <c r="J120" s="561"/>
      <c r="K120" s="561"/>
      <c r="L120" s="561"/>
      <c r="M120" s="561"/>
      <c r="N120" s="561"/>
    </row>
    <row r="121" spans="1:14" ht="18">
      <c r="A121" s="907"/>
      <c r="B121" s="542">
        <v>110</v>
      </c>
      <c r="C121" s="429" t="s">
        <v>46</v>
      </c>
      <c r="D121" s="561">
        <v>350</v>
      </c>
      <c r="E121" s="561">
        <v>0</v>
      </c>
      <c r="F121" s="561">
        <v>534</v>
      </c>
      <c r="G121" s="562">
        <v>0</v>
      </c>
      <c r="H121" s="561"/>
      <c r="I121" s="561"/>
      <c r="J121" s="561"/>
      <c r="K121" s="561"/>
      <c r="L121" s="561"/>
      <c r="M121" s="561"/>
      <c r="N121" s="561"/>
    </row>
    <row r="122" spans="1:14" ht="18">
      <c r="A122" s="907"/>
      <c r="B122" s="542">
        <v>111</v>
      </c>
      <c r="C122" s="429" t="s">
        <v>891</v>
      </c>
      <c r="D122" s="561">
        <v>163279</v>
      </c>
      <c r="E122" s="561">
        <v>287300</v>
      </c>
      <c r="F122" s="561">
        <v>243941</v>
      </c>
      <c r="G122" s="562">
        <v>95800</v>
      </c>
      <c r="H122" s="561"/>
      <c r="I122" s="561"/>
      <c r="J122" s="561">
        <v>95800</v>
      </c>
      <c r="K122" s="561"/>
      <c r="L122" s="561"/>
      <c r="M122" s="561"/>
      <c r="N122" s="561"/>
    </row>
    <row r="123" spans="1:14" ht="36">
      <c r="A123" s="907"/>
      <c r="B123" s="542">
        <v>112</v>
      </c>
      <c r="C123" s="429" t="s">
        <v>803</v>
      </c>
      <c r="D123" s="561">
        <v>2878</v>
      </c>
      <c r="E123" s="561">
        <v>4000</v>
      </c>
      <c r="F123" s="561">
        <v>4411</v>
      </c>
      <c r="G123" s="562">
        <v>3000</v>
      </c>
      <c r="H123" s="561"/>
      <c r="I123" s="561"/>
      <c r="J123" s="561"/>
      <c r="K123" s="561">
        <v>3000</v>
      </c>
      <c r="L123" s="561"/>
      <c r="M123" s="561"/>
      <c r="N123" s="561"/>
    </row>
    <row r="124" spans="1:14" ht="18">
      <c r="A124" s="907"/>
      <c r="B124" s="542">
        <v>113</v>
      </c>
      <c r="C124" s="429" t="s">
        <v>751</v>
      </c>
      <c r="D124" s="561">
        <v>130873</v>
      </c>
      <c r="E124" s="561">
        <v>60000</v>
      </c>
      <c r="F124" s="561">
        <v>119556</v>
      </c>
      <c r="G124" s="562"/>
      <c r="H124" s="561"/>
      <c r="I124" s="561"/>
      <c r="J124" s="561"/>
      <c r="K124" s="561"/>
      <c r="L124" s="561"/>
      <c r="M124" s="561"/>
      <c r="N124" s="561"/>
    </row>
    <row r="125" spans="1:14" ht="18">
      <c r="A125" s="907"/>
      <c r="B125" s="542">
        <v>114</v>
      </c>
      <c r="C125" s="429" t="s">
        <v>675</v>
      </c>
      <c r="D125" s="561">
        <v>7800</v>
      </c>
      <c r="E125" s="561">
        <v>1200</v>
      </c>
      <c r="F125" s="561">
        <v>2332</v>
      </c>
      <c r="G125" s="562">
        <v>1200</v>
      </c>
      <c r="H125" s="561"/>
      <c r="I125" s="561"/>
      <c r="J125" s="561"/>
      <c r="K125" s="561">
        <v>1200</v>
      </c>
      <c r="L125" s="561"/>
      <c r="M125" s="561"/>
      <c r="N125" s="561"/>
    </row>
    <row r="126" spans="1:14" ht="18">
      <c r="A126" s="907"/>
      <c r="B126" s="542">
        <v>115</v>
      </c>
      <c r="C126" s="429" t="s">
        <v>47</v>
      </c>
      <c r="D126" s="561">
        <v>500</v>
      </c>
      <c r="E126" s="561">
        <v>0</v>
      </c>
      <c r="F126" s="561"/>
      <c r="G126" s="562"/>
      <c r="H126" s="561"/>
      <c r="I126" s="561"/>
      <c r="J126" s="561"/>
      <c r="K126" s="561"/>
      <c r="L126" s="561"/>
      <c r="M126" s="561"/>
      <c r="N126" s="561"/>
    </row>
    <row r="127" spans="1:14" ht="18">
      <c r="A127" s="907"/>
      <c r="B127" s="542">
        <v>116</v>
      </c>
      <c r="C127" s="429" t="s">
        <v>48</v>
      </c>
      <c r="D127" s="561">
        <v>8320</v>
      </c>
      <c r="E127" s="561">
        <v>0</v>
      </c>
      <c r="F127" s="561"/>
      <c r="G127" s="562"/>
      <c r="H127" s="561"/>
      <c r="I127" s="561"/>
      <c r="J127" s="561"/>
      <c r="K127" s="561"/>
      <c r="L127" s="561"/>
      <c r="M127" s="561"/>
      <c r="N127" s="561"/>
    </row>
    <row r="128" spans="1:14" ht="36">
      <c r="A128" s="907"/>
      <c r="B128" s="542">
        <v>117</v>
      </c>
      <c r="C128" s="429" t="s">
        <v>268</v>
      </c>
      <c r="D128" s="561">
        <v>5482</v>
      </c>
      <c r="E128" s="561"/>
      <c r="F128" s="561">
        <v>3600</v>
      </c>
      <c r="G128" s="562"/>
      <c r="H128" s="561"/>
      <c r="I128" s="561"/>
      <c r="J128" s="561"/>
      <c r="K128" s="561"/>
      <c r="L128" s="561"/>
      <c r="M128" s="561"/>
      <c r="N128" s="561"/>
    </row>
    <row r="129" spans="1:14" ht="18">
      <c r="A129" s="907"/>
      <c r="B129" s="542">
        <v>118</v>
      </c>
      <c r="C129" s="429" t="s">
        <v>646</v>
      </c>
      <c r="D129" s="561">
        <v>2920</v>
      </c>
      <c r="E129" s="561">
        <v>2300</v>
      </c>
      <c r="F129" s="561">
        <v>3620</v>
      </c>
      <c r="G129" s="562">
        <v>3000</v>
      </c>
      <c r="H129" s="561">
        <v>100</v>
      </c>
      <c r="I129" s="561"/>
      <c r="J129" s="561">
        <v>2900</v>
      </c>
      <c r="K129" s="561"/>
      <c r="L129" s="561"/>
      <c r="M129" s="561"/>
      <c r="N129" s="561"/>
    </row>
    <row r="130" spans="1:14" ht="18">
      <c r="A130" s="907"/>
      <c r="B130" s="542">
        <v>119</v>
      </c>
      <c r="C130" s="429" t="s">
        <v>57</v>
      </c>
      <c r="D130" s="561">
        <v>8614</v>
      </c>
      <c r="E130" s="561">
        <v>0</v>
      </c>
      <c r="F130" s="561">
        <v>65</v>
      </c>
      <c r="G130" s="562"/>
      <c r="H130" s="561"/>
      <c r="I130" s="561"/>
      <c r="J130" s="561"/>
      <c r="K130" s="561"/>
      <c r="L130" s="561"/>
      <c r="M130" s="561"/>
      <c r="N130" s="561"/>
    </row>
    <row r="131" spans="1:14" ht="18">
      <c r="A131" s="907"/>
      <c r="B131" s="542">
        <v>120</v>
      </c>
      <c r="C131" s="429" t="s">
        <v>51</v>
      </c>
      <c r="D131" s="561">
        <v>16924</v>
      </c>
      <c r="E131" s="561">
        <v>0</v>
      </c>
      <c r="F131" s="561"/>
      <c r="G131" s="562"/>
      <c r="H131" s="561"/>
      <c r="I131" s="561"/>
      <c r="J131" s="561"/>
      <c r="K131" s="561"/>
      <c r="L131" s="561"/>
      <c r="M131" s="561"/>
      <c r="N131" s="561"/>
    </row>
    <row r="132" spans="1:14" ht="36">
      <c r="A132" s="907"/>
      <c r="B132" s="542">
        <v>121</v>
      </c>
      <c r="C132" s="430" t="s">
        <v>805</v>
      </c>
      <c r="D132" s="561"/>
      <c r="E132" s="561"/>
      <c r="F132" s="561">
        <v>19950</v>
      </c>
      <c r="G132" s="562">
        <v>8000</v>
      </c>
      <c r="H132" s="561"/>
      <c r="I132" s="561"/>
      <c r="J132" s="561"/>
      <c r="K132" s="561">
        <v>8000</v>
      </c>
      <c r="L132" s="561"/>
      <c r="M132" s="561"/>
      <c r="N132" s="561"/>
    </row>
    <row r="133" spans="1:14" ht="18">
      <c r="A133" s="907"/>
      <c r="B133" s="542">
        <v>122</v>
      </c>
      <c r="C133" s="429" t="s">
        <v>68</v>
      </c>
      <c r="D133" s="561">
        <v>600</v>
      </c>
      <c r="E133" s="561">
        <v>0</v>
      </c>
      <c r="F133" s="561"/>
      <c r="G133" s="562"/>
      <c r="H133" s="561"/>
      <c r="I133" s="561"/>
      <c r="J133" s="561"/>
      <c r="K133" s="561"/>
      <c r="L133" s="561"/>
      <c r="M133" s="561"/>
      <c r="N133" s="561"/>
    </row>
    <row r="134" spans="1:14" ht="54">
      <c r="A134" s="907"/>
      <c r="B134" s="542">
        <v>123</v>
      </c>
      <c r="C134" s="430" t="s">
        <v>815</v>
      </c>
      <c r="D134" s="561"/>
      <c r="E134" s="561"/>
      <c r="F134" s="561"/>
      <c r="G134" s="562">
        <v>500</v>
      </c>
      <c r="H134" s="561"/>
      <c r="I134" s="561"/>
      <c r="J134" s="561">
        <v>500</v>
      </c>
      <c r="K134" s="561"/>
      <c r="L134" s="561"/>
      <c r="M134" s="561"/>
      <c r="N134" s="561"/>
    </row>
    <row r="135" spans="1:14" ht="18">
      <c r="A135" s="907"/>
      <c r="B135" s="542">
        <v>124</v>
      </c>
      <c r="C135" s="430" t="s">
        <v>816</v>
      </c>
      <c r="D135" s="561"/>
      <c r="E135" s="561"/>
      <c r="F135" s="561"/>
      <c r="G135" s="562">
        <v>14000</v>
      </c>
      <c r="H135" s="561"/>
      <c r="I135" s="561"/>
      <c r="J135" s="561">
        <v>14000</v>
      </c>
      <c r="K135" s="561"/>
      <c r="L135" s="561"/>
      <c r="M135" s="561"/>
      <c r="N135" s="561"/>
    </row>
    <row r="136" spans="1:14" ht="18">
      <c r="A136" s="907"/>
      <c r="B136" s="542">
        <v>125</v>
      </c>
      <c r="C136" s="429" t="s">
        <v>188</v>
      </c>
      <c r="D136" s="561">
        <v>308755</v>
      </c>
      <c r="E136" s="561">
        <v>62230</v>
      </c>
      <c r="F136" s="561">
        <v>70146</v>
      </c>
      <c r="G136" s="562">
        <v>33400</v>
      </c>
      <c r="H136" s="561"/>
      <c r="I136" s="561"/>
      <c r="J136" s="561">
        <v>33400</v>
      </c>
      <c r="K136" s="561"/>
      <c r="L136" s="561"/>
      <c r="M136" s="561"/>
      <c r="N136" s="561"/>
    </row>
    <row r="137" spans="1:14" ht="18">
      <c r="A137" s="907"/>
      <c r="B137" s="542">
        <v>126</v>
      </c>
      <c r="C137" s="429" t="s">
        <v>647</v>
      </c>
      <c r="D137" s="561">
        <v>300000</v>
      </c>
      <c r="E137" s="561">
        <v>508500</v>
      </c>
      <c r="F137" s="561">
        <v>532500</v>
      </c>
      <c r="G137" s="562">
        <v>580000</v>
      </c>
      <c r="H137" s="561"/>
      <c r="I137" s="561"/>
      <c r="J137" s="561"/>
      <c r="K137" s="561"/>
      <c r="L137" s="561"/>
      <c r="M137" s="561">
        <v>580000</v>
      </c>
      <c r="N137" s="561"/>
    </row>
    <row r="138" spans="1:14" ht="36">
      <c r="A138" s="907"/>
      <c r="B138" s="542">
        <v>127</v>
      </c>
      <c r="C138" s="429" t="s">
        <v>533</v>
      </c>
      <c r="D138" s="561"/>
      <c r="E138" s="561"/>
      <c r="F138" s="561"/>
      <c r="G138" s="562">
        <v>140000</v>
      </c>
      <c r="H138" s="561"/>
      <c r="I138" s="561"/>
      <c r="J138" s="561"/>
      <c r="K138" s="561"/>
      <c r="L138" s="561"/>
      <c r="M138" s="561">
        <v>140000</v>
      </c>
      <c r="N138" s="561"/>
    </row>
    <row r="139" spans="1:14" ht="18">
      <c r="A139" s="907"/>
      <c r="B139" s="542">
        <v>128</v>
      </c>
      <c r="C139" s="429" t="s">
        <v>785</v>
      </c>
      <c r="D139" s="561">
        <v>23632</v>
      </c>
      <c r="E139" s="561">
        <v>0</v>
      </c>
      <c r="F139" s="561"/>
      <c r="G139" s="562"/>
      <c r="H139" s="561"/>
      <c r="I139" s="561"/>
      <c r="J139" s="561"/>
      <c r="K139" s="561"/>
      <c r="L139" s="561"/>
      <c r="M139" s="561"/>
      <c r="N139" s="561"/>
    </row>
    <row r="140" spans="1:14" ht="36">
      <c r="A140" s="907"/>
      <c r="B140" s="542">
        <v>129</v>
      </c>
      <c r="C140" s="429" t="s">
        <v>301</v>
      </c>
      <c r="D140" s="561">
        <v>605</v>
      </c>
      <c r="E140" s="561">
        <v>0</v>
      </c>
      <c r="F140" s="561">
        <v>395</v>
      </c>
      <c r="G140" s="562"/>
      <c r="H140" s="561"/>
      <c r="I140" s="561"/>
      <c r="J140" s="561"/>
      <c r="K140" s="561"/>
      <c r="L140" s="561"/>
      <c r="M140" s="561"/>
      <c r="N140" s="561"/>
    </row>
    <row r="141" spans="1:14" ht="18">
      <c r="A141" s="907"/>
      <c r="B141" s="542">
        <v>130</v>
      </c>
      <c r="C141" s="429" t="s">
        <v>446</v>
      </c>
      <c r="D141" s="561">
        <v>21000</v>
      </c>
      <c r="E141" s="561">
        <v>33500</v>
      </c>
      <c r="F141" s="561">
        <v>33500</v>
      </c>
      <c r="G141" s="562">
        <v>34750</v>
      </c>
      <c r="H141" s="561"/>
      <c r="I141" s="561"/>
      <c r="J141" s="561">
        <v>34750</v>
      </c>
      <c r="K141" s="561"/>
      <c r="L141" s="561"/>
      <c r="M141" s="561"/>
      <c r="N141" s="561"/>
    </row>
    <row r="142" spans="1:14" ht="18">
      <c r="A142" s="907"/>
      <c r="B142" s="542">
        <v>131</v>
      </c>
      <c r="C142" s="429" t="s">
        <v>314</v>
      </c>
      <c r="D142" s="561">
        <v>9466</v>
      </c>
      <c r="E142" s="561">
        <v>0</v>
      </c>
      <c r="F142" s="561"/>
      <c r="G142" s="562"/>
      <c r="H142" s="561"/>
      <c r="I142" s="561"/>
      <c r="J142" s="561"/>
      <c r="K142" s="561"/>
      <c r="L142" s="561"/>
      <c r="M142" s="561"/>
      <c r="N142" s="561"/>
    </row>
    <row r="143" spans="1:14" ht="18">
      <c r="A143" s="907"/>
      <c r="B143" s="542">
        <v>132</v>
      </c>
      <c r="C143" s="429" t="s">
        <v>786</v>
      </c>
      <c r="D143" s="561">
        <v>8153</v>
      </c>
      <c r="E143" s="561">
        <v>0</v>
      </c>
      <c r="F143" s="561">
        <v>5</v>
      </c>
      <c r="G143" s="562"/>
      <c r="H143" s="561"/>
      <c r="I143" s="561"/>
      <c r="J143" s="561"/>
      <c r="K143" s="561"/>
      <c r="L143" s="561"/>
      <c r="M143" s="561"/>
      <c r="N143" s="561"/>
    </row>
    <row r="144" spans="1:14" ht="36">
      <c r="A144" s="907"/>
      <c r="B144" s="542">
        <v>133</v>
      </c>
      <c r="C144" s="429" t="s">
        <v>818</v>
      </c>
      <c r="D144" s="561">
        <v>2259</v>
      </c>
      <c r="E144" s="561">
        <v>0</v>
      </c>
      <c r="F144" s="561">
        <v>3160</v>
      </c>
      <c r="G144" s="562"/>
      <c r="H144" s="561"/>
      <c r="I144" s="561"/>
      <c r="J144" s="561"/>
      <c r="K144" s="561"/>
      <c r="L144" s="561"/>
      <c r="M144" s="561"/>
      <c r="N144" s="561"/>
    </row>
    <row r="145" spans="1:14" ht="18">
      <c r="A145" s="907"/>
      <c r="B145" s="542">
        <v>134</v>
      </c>
      <c r="C145" s="429" t="s">
        <v>352</v>
      </c>
      <c r="D145" s="561">
        <v>5378</v>
      </c>
      <c r="E145" s="561">
        <v>0</v>
      </c>
      <c r="F145" s="561"/>
      <c r="G145" s="562"/>
      <c r="H145" s="561"/>
      <c r="I145" s="561"/>
      <c r="J145" s="561"/>
      <c r="K145" s="561"/>
      <c r="L145" s="561"/>
      <c r="M145" s="561"/>
      <c r="N145" s="561"/>
    </row>
    <row r="146" spans="1:14" ht="18">
      <c r="A146" s="907"/>
      <c r="B146" s="542">
        <v>135</v>
      </c>
      <c r="C146" s="429" t="s">
        <v>353</v>
      </c>
      <c r="D146" s="561">
        <v>10826</v>
      </c>
      <c r="E146" s="561">
        <v>0</v>
      </c>
      <c r="F146" s="561"/>
      <c r="G146" s="562"/>
      <c r="H146" s="561"/>
      <c r="I146" s="561"/>
      <c r="J146" s="561"/>
      <c r="K146" s="561"/>
      <c r="L146" s="561"/>
      <c r="M146" s="561"/>
      <c r="N146" s="561"/>
    </row>
    <row r="147" spans="1:14" ht="18">
      <c r="A147" s="907"/>
      <c r="B147" s="542">
        <v>136</v>
      </c>
      <c r="C147" s="429" t="s">
        <v>354</v>
      </c>
      <c r="D147" s="561">
        <v>5000</v>
      </c>
      <c r="E147" s="561">
        <v>5000</v>
      </c>
      <c r="F147" s="561">
        <v>5000</v>
      </c>
      <c r="G147" s="562"/>
      <c r="H147" s="561"/>
      <c r="I147" s="561"/>
      <c r="J147" s="561"/>
      <c r="K147" s="561"/>
      <c r="L147" s="561"/>
      <c r="M147" s="561"/>
      <c r="N147" s="561"/>
    </row>
    <row r="148" spans="1:14" ht="36">
      <c r="A148" s="907"/>
      <c r="B148" s="542">
        <v>137</v>
      </c>
      <c r="C148" s="429" t="s">
        <v>355</v>
      </c>
      <c r="D148" s="561">
        <v>2000</v>
      </c>
      <c r="E148" s="561">
        <v>0</v>
      </c>
      <c r="F148" s="561"/>
      <c r="G148" s="562"/>
      <c r="H148" s="561"/>
      <c r="I148" s="561"/>
      <c r="J148" s="561"/>
      <c r="K148" s="561"/>
      <c r="L148" s="561"/>
      <c r="M148" s="561"/>
      <c r="N148" s="561"/>
    </row>
    <row r="149" spans="1:14" ht="18">
      <c r="A149" s="907"/>
      <c r="B149" s="542">
        <v>138</v>
      </c>
      <c r="C149" s="429" t="s">
        <v>356</v>
      </c>
      <c r="D149" s="561">
        <v>6584</v>
      </c>
      <c r="E149" s="561">
        <v>0</v>
      </c>
      <c r="F149" s="561"/>
      <c r="G149" s="562"/>
      <c r="H149" s="561"/>
      <c r="I149" s="561"/>
      <c r="J149" s="561"/>
      <c r="K149" s="561"/>
      <c r="L149" s="561"/>
      <c r="M149" s="561"/>
      <c r="N149" s="561"/>
    </row>
    <row r="150" spans="1:14" ht="18">
      <c r="A150" s="907"/>
      <c r="B150" s="542">
        <v>139</v>
      </c>
      <c r="C150" s="429" t="s">
        <v>438</v>
      </c>
      <c r="D150" s="561">
        <v>24</v>
      </c>
      <c r="E150" s="561">
        <v>0</v>
      </c>
      <c r="F150" s="561"/>
      <c r="G150" s="562"/>
      <c r="H150" s="561"/>
      <c r="I150" s="561"/>
      <c r="J150" s="561"/>
      <c r="K150" s="561"/>
      <c r="L150" s="561"/>
      <c r="M150" s="561"/>
      <c r="N150" s="561"/>
    </row>
    <row r="151" spans="1:14" ht="36">
      <c r="A151" s="907"/>
      <c r="B151" s="542">
        <v>140</v>
      </c>
      <c r="C151" s="429" t="s">
        <v>819</v>
      </c>
      <c r="D151" s="561">
        <v>18114</v>
      </c>
      <c r="E151" s="561">
        <v>16267</v>
      </c>
      <c r="F151" s="561">
        <v>59620</v>
      </c>
      <c r="G151" s="562">
        <v>24129</v>
      </c>
      <c r="H151" s="561">
        <v>2940</v>
      </c>
      <c r="I151" s="561">
        <v>759</v>
      </c>
      <c r="J151" s="561">
        <v>20430</v>
      </c>
      <c r="K151" s="561"/>
      <c r="L151" s="561"/>
      <c r="M151" s="561"/>
      <c r="N151" s="561"/>
    </row>
    <row r="152" spans="1:14" ht="18">
      <c r="A152" s="907"/>
      <c r="B152" s="542">
        <v>141</v>
      </c>
      <c r="C152" s="429" t="s">
        <v>357</v>
      </c>
      <c r="D152" s="561">
        <v>0</v>
      </c>
      <c r="E152" s="561">
        <v>6000</v>
      </c>
      <c r="F152" s="561">
        <v>6000</v>
      </c>
      <c r="G152" s="562"/>
      <c r="H152" s="561"/>
      <c r="I152" s="561"/>
      <c r="J152" s="561"/>
      <c r="K152" s="561"/>
      <c r="L152" s="561"/>
      <c r="M152" s="561"/>
      <c r="N152" s="561"/>
    </row>
    <row r="153" spans="1:14" ht="18">
      <c r="A153" s="907"/>
      <c r="B153" s="542">
        <v>142</v>
      </c>
      <c r="C153" s="429" t="s">
        <v>358</v>
      </c>
      <c r="D153" s="561">
        <v>35163</v>
      </c>
      <c r="E153" s="561">
        <v>0</v>
      </c>
      <c r="F153" s="561"/>
      <c r="G153" s="562"/>
      <c r="H153" s="561"/>
      <c r="I153" s="561"/>
      <c r="J153" s="561"/>
      <c r="K153" s="561"/>
      <c r="L153" s="561"/>
      <c r="M153" s="561"/>
      <c r="N153" s="561"/>
    </row>
    <row r="154" spans="1:14" ht="18">
      <c r="A154" s="907"/>
      <c r="B154" s="542">
        <v>143</v>
      </c>
      <c r="C154" s="429" t="s">
        <v>447</v>
      </c>
      <c r="D154" s="561"/>
      <c r="E154" s="561">
        <v>3000</v>
      </c>
      <c r="F154" s="561">
        <v>3000</v>
      </c>
      <c r="G154" s="562"/>
      <c r="H154" s="561"/>
      <c r="I154" s="561"/>
      <c r="J154" s="561"/>
      <c r="K154" s="561"/>
      <c r="L154" s="561"/>
      <c r="M154" s="561"/>
      <c r="N154" s="561"/>
    </row>
    <row r="155" spans="1:14" ht="18">
      <c r="A155" s="907"/>
      <c r="B155" s="542">
        <v>144</v>
      </c>
      <c r="C155" s="429" t="s">
        <v>830</v>
      </c>
      <c r="D155" s="561">
        <v>3266</v>
      </c>
      <c r="E155" s="561"/>
      <c r="F155" s="561"/>
      <c r="G155" s="562"/>
      <c r="H155" s="561"/>
      <c r="I155" s="561"/>
      <c r="J155" s="561"/>
      <c r="K155" s="561"/>
      <c r="L155" s="561"/>
      <c r="M155" s="561"/>
      <c r="N155" s="561"/>
    </row>
    <row r="156" spans="1:14" ht="18">
      <c r="A156" s="907"/>
      <c r="B156" s="542">
        <v>145</v>
      </c>
      <c r="C156" s="429" t="s">
        <v>414</v>
      </c>
      <c r="D156" s="561"/>
      <c r="E156" s="561"/>
      <c r="F156" s="561">
        <v>100</v>
      </c>
      <c r="G156" s="562"/>
      <c r="H156" s="561"/>
      <c r="I156" s="561"/>
      <c r="J156" s="561"/>
      <c r="K156" s="561"/>
      <c r="L156" s="561"/>
      <c r="M156" s="561"/>
      <c r="N156" s="561"/>
    </row>
    <row r="157" spans="1:14" ht="18">
      <c r="A157" s="907"/>
      <c r="B157" s="542">
        <v>146</v>
      </c>
      <c r="C157" s="429" t="s">
        <v>415</v>
      </c>
      <c r="D157" s="561"/>
      <c r="E157" s="561"/>
      <c r="F157" s="561">
        <v>100</v>
      </c>
      <c r="G157" s="562"/>
      <c r="H157" s="561"/>
      <c r="I157" s="561"/>
      <c r="J157" s="561"/>
      <c r="K157" s="561"/>
      <c r="L157" s="561"/>
      <c r="M157" s="561"/>
      <c r="N157" s="561"/>
    </row>
    <row r="158" spans="1:14" ht="18">
      <c r="A158" s="907"/>
      <c r="B158" s="542">
        <v>147</v>
      </c>
      <c r="C158" s="429" t="s">
        <v>820</v>
      </c>
      <c r="D158" s="561"/>
      <c r="E158" s="561"/>
      <c r="F158" s="561">
        <v>100</v>
      </c>
      <c r="G158" s="562"/>
      <c r="H158" s="561"/>
      <c r="I158" s="561"/>
      <c r="J158" s="561"/>
      <c r="K158" s="561"/>
      <c r="L158" s="561"/>
      <c r="M158" s="561"/>
      <c r="N158" s="561"/>
    </row>
    <row r="159" spans="1:14" ht="18">
      <c r="A159" s="907"/>
      <c r="B159" s="542">
        <v>148</v>
      </c>
      <c r="C159" s="429" t="s">
        <v>417</v>
      </c>
      <c r="D159" s="561"/>
      <c r="E159" s="561"/>
      <c r="F159" s="561">
        <v>100</v>
      </c>
      <c r="G159" s="562"/>
      <c r="H159" s="561"/>
      <c r="I159" s="561"/>
      <c r="J159" s="561"/>
      <c r="K159" s="561"/>
      <c r="L159" s="561"/>
      <c r="M159" s="561"/>
      <c r="N159" s="561"/>
    </row>
    <row r="160" spans="1:14" ht="18">
      <c r="A160" s="907"/>
      <c r="B160" s="542">
        <v>149</v>
      </c>
      <c r="C160" s="429" t="s">
        <v>419</v>
      </c>
      <c r="D160" s="561"/>
      <c r="E160" s="561"/>
      <c r="F160" s="561">
        <v>100</v>
      </c>
      <c r="G160" s="562"/>
      <c r="H160" s="561"/>
      <c r="I160" s="561"/>
      <c r="J160" s="561"/>
      <c r="K160" s="561"/>
      <c r="L160" s="561"/>
      <c r="M160" s="561"/>
      <c r="N160" s="561"/>
    </row>
    <row r="161" spans="1:14" ht="18">
      <c r="A161" s="907"/>
      <c r="B161" s="542">
        <v>150</v>
      </c>
      <c r="C161" s="429" t="s">
        <v>416</v>
      </c>
      <c r="D161" s="561"/>
      <c r="E161" s="561"/>
      <c r="F161" s="561">
        <v>100</v>
      </c>
      <c r="G161" s="562"/>
      <c r="H161" s="561"/>
      <c r="I161" s="561"/>
      <c r="J161" s="561"/>
      <c r="K161" s="561"/>
      <c r="L161" s="561"/>
      <c r="M161" s="561"/>
      <c r="N161" s="561"/>
    </row>
    <row r="162" spans="1:14" ht="36">
      <c r="A162" s="907"/>
      <c r="B162" s="542">
        <v>151</v>
      </c>
      <c r="C162" s="429" t="s">
        <v>821</v>
      </c>
      <c r="D162" s="561"/>
      <c r="E162" s="561"/>
      <c r="F162" s="561">
        <v>10023</v>
      </c>
      <c r="G162" s="562"/>
      <c r="H162" s="561"/>
      <c r="I162" s="561"/>
      <c r="J162" s="561"/>
      <c r="K162" s="561"/>
      <c r="L162" s="561"/>
      <c r="M162" s="561"/>
      <c r="N162" s="561"/>
    </row>
    <row r="163" spans="1:14" ht="36">
      <c r="A163" s="907"/>
      <c r="B163" s="542">
        <v>152</v>
      </c>
      <c r="C163" s="429" t="s">
        <v>822</v>
      </c>
      <c r="D163" s="561"/>
      <c r="E163" s="561"/>
      <c r="F163" s="561">
        <v>3532</v>
      </c>
      <c r="G163" s="562"/>
      <c r="H163" s="561"/>
      <c r="I163" s="561"/>
      <c r="J163" s="561"/>
      <c r="K163" s="561"/>
      <c r="L163" s="561"/>
      <c r="M163" s="561"/>
      <c r="N163" s="561"/>
    </row>
    <row r="164" spans="1:14" ht="18">
      <c r="A164" s="907"/>
      <c r="B164" s="542">
        <v>153</v>
      </c>
      <c r="C164" s="429" t="s">
        <v>823</v>
      </c>
      <c r="D164" s="561"/>
      <c r="E164" s="561"/>
      <c r="F164" s="561">
        <v>50</v>
      </c>
      <c r="G164" s="562"/>
      <c r="H164" s="561"/>
      <c r="I164" s="561"/>
      <c r="J164" s="561"/>
      <c r="K164" s="561"/>
      <c r="L164" s="561"/>
      <c r="M164" s="561"/>
      <c r="N164" s="561"/>
    </row>
    <row r="165" spans="1:14" ht="18">
      <c r="A165" s="907"/>
      <c r="B165" s="542">
        <v>154</v>
      </c>
      <c r="C165" s="429" t="s">
        <v>420</v>
      </c>
      <c r="D165" s="561"/>
      <c r="E165" s="561"/>
      <c r="F165" s="561">
        <v>300</v>
      </c>
      <c r="G165" s="562"/>
      <c r="H165" s="561"/>
      <c r="I165" s="561"/>
      <c r="J165" s="561"/>
      <c r="K165" s="561"/>
      <c r="L165" s="561"/>
      <c r="M165" s="561"/>
      <c r="N165" s="561"/>
    </row>
    <row r="166" spans="1:14" ht="18">
      <c r="A166" s="907"/>
      <c r="B166" s="542">
        <v>155</v>
      </c>
      <c r="C166" s="429" t="s">
        <v>824</v>
      </c>
      <c r="D166" s="561"/>
      <c r="E166" s="561"/>
      <c r="F166" s="561">
        <v>500</v>
      </c>
      <c r="G166" s="562"/>
      <c r="H166" s="561"/>
      <c r="I166" s="561"/>
      <c r="J166" s="561"/>
      <c r="K166" s="561"/>
      <c r="L166" s="561"/>
      <c r="M166" s="561"/>
      <c r="N166" s="561"/>
    </row>
    <row r="167" spans="1:14" ht="18">
      <c r="A167" s="907"/>
      <c r="B167" s="542">
        <v>156</v>
      </c>
      <c r="C167" s="429" t="s">
        <v>825</v>
      </c>
      <c r="D167" s="561"/>
      <c r="E167" s="561"/>
      <c r="F167" s="561">
        <v>150</v>
      </c>
      <c r="G167" s="562"/>
      <c r="H167" s="561"/>
      <c r="I167" s="561"/>
      <c r="J167" s="561"/>
      <c r="K167" s="561"/>
      <c r="L167" s="561"/>
      <c r="M167" s="561"/>
      <c r="N167" s="561"/>
    </row>
    <row r="168" spans="1:14" ht="18">
      <c r="A168" s="907"/>
      <c r="B168" s="542">
        <v>157</v>
      </c>
      <c r="C168" s="429" t="s">
        <v>826</v>
      </c>
      <c r="D168" s="561"/>
      <c r="E168" s="561"/>
      <c r="F168" s="561">
        <v>333</v>
      </c>
      <c r="G168" s="562"/>
      <c r="H168" s="561"/>
      <c r="I168" s="561"/>
      <c r="J168" s="561"/>
      <c r="K168" s="561"/>
      <c r="L168" s="561"/>
      <c r="M168" s="561"/>
      <c r="N168" s="561"/>
    </row>
    <row r="169" spans="1:14" ht="18">
      <c r="A169" s="907"/>
      <c r="B169" s="542">
        <v>158</v>
      </c>
      <c r="C169" s="429" t="s">
        <v>827</v>
      </c>
      <c r="D169" s="561"/>
      <c r="E169" s="561"/>
      <c r="F169" s="561">
        <v>201</v>
      </c>
      <c r="G169" s="562"/>
      <c r="H169" s="561"/>
      <c r="I169" s="561"/>
      <c r="J169" s="561"/>
      <c r="K169" s="561"/>
      <c r="L169" s="561"/>
      <c r="M169" s="561"/>
      <c r="N169" s="561"/>
    </row>
    <row r="170" spans="1:14" ht="18">
      <c r="A170" s="907"/>
      <c r="B170" s="542">
        <v>159</v>
      </c>
      <c r="C170" s="429" t="s">
        <v>828</v>
      </c>
      <c r="D170" s="561"/>
      <c r="E170" s="561"/>
      <c r="F170" s="561">
        <v>100</v>
      </c>
      <c r="G170" s="562"/>
      <c r="H170" s="561"/>
      <c r="I170" s="561"/>
      <c r="J170" s="561"/>
      <c r="K170" s="561"/>
      <c r="L170" s="561"/>
      <c r="M170" s="561"/>
      <c r="N170" s="561"/>
    </row>
    <row r="171" spans="1:14" ht="18">
      <c r="A171" s="907"/>
      <c r="B171" s="542">
        <v>160</v>
      </c>
      <c r="C171" s="429" t="s">
        <v>418</v>
      </c>
      <c r="D171" s="561">
        <v>100</v>
      </c>
      <c r="E171" s="561"/>
      <c r="F171" s="561"/>
      <c r="G171" s="562"/>
      <c r="H171" s="561"/>
      <c r="I171" s="561"/>
      <c r="J171" s="561"/>
      <c r="K171" s="561"/>
      <c r="L171" s="561"/>
      <c r="M171" s="561"/>
      <c r="N171" s="561"/>
    </row>
    <row r="172" spans="1:14" ht="18">
      <c r="A172" s="907"/>
      <c r="B172" s="542">
        <v>161</v>
      </c>
      <c r="C172" s="577" t="s">
        <v>269</v>
      </c>
      <c r="D172" s="561">
        <v>2700</v>
      </c>
      <c r="E172" s="561"/>
      <c r="F172" s="561"/>
      <c r="G172" s="562"/>
      <c r="H172" s="561"/>
      <c r="I172" s="561"/>
      <c r="J172" s="561"/>
      <c r="K172" s="561"/>
      <c r="L172" s="561"/>
      <c r="M172" s="561"/>
      <c r="N172" s="561"/>
    </row>
    <row r="173" spans="1:14" ht="33.75">
      <c r="A173" s="907"/>
      <c r="B173" s="542">
        <v>162</v>
      </c>
      <c r="C173" s="516" t="s">
        <v>448</v>
      </c>
      <c r="D173" s="561"/>
      <c r="E173" s="561">
        <v>35040</v>
      </c>
      <c r="F173" s="561">
        <v>39090</v>
      </c>
      <c r="G173" s="562">
        <v>45649</v>
      </c>
      <c r="H173" s="561">
        <v>3120</v>
      </c>
      <c r="I173" s="561">
        <v>843</v>
      </c>
      <c r="J173" s="561">
        <v>41686</v>
      </c>
      <c r="K173" s="561"/>
      <c r="L173" s="561"/>
      <c r="M173" s="561"/>
      <c r="N173" s="561"/>
    </row>
    <row r="174" spans="1:14" ht="30.75">
      <c r="A174" s="907"/>
      <c r="B174" s="542">
        <v>163</v>
      </c>
      <c r="C174" s="577" t="s">
        <v>36</v>
      </c>
      <c r="D174" s="561"/>
      <c r="E174" s="561"/>
      <c r="F174" s="561"/>
      <c r="G174" s="562">
        <v>63701</v>
      </c>
      <c r="H174" s="561"/>
      <c r="I174" s="561"/>
      <c r="J174" s="561">
        <v>63701</v>
      </c>
      <c r="K174" s="561"/>
      <c r="L174" s="561"/>
      <c r="M174" s="561"/>
      <c r="N174" s="561"/>
    </row>
    <row r="175" spans="1:14" ht="30.75">
      <c r="A175" s="907"/>
      <c r="B175" s="542">
        <v>164</v>
      </c>
      <c r="C175" s="577" t="s">
        <v>248</v>
      </c>
      <c r="D175" s="561"/>
      <c r="E175" s="561"/>
      <c r="F175" s="561"/>
      <c r="G175" s="562">
        <v>4747</v>
      </c>
      <c r="H175" s="561"/>
      <c r="I175" s="561"/>
      <c r="J175" s="561">
        <v>4747</v>
      </c>
      <c r="K175" s="561"/>
      <c r="L175" s="561"/>
      <c r="M175" s="561"/>
      <c r="N175" s="561"/>
    </row>
    <row r="176" spans="1:14" ht="45.75">
      <c r="A176" s="907"/>
      <c r="B176" s="542">
        <v>165</v>
      </c>
      <c r="C176" s="577" t="s">
        <v>221</v>
      </c>
      <c r="D176" s="561"/>
      <c r="E176" s="561"/>
      <c r="F176" s="561"/>
      <c r="G176" s="562">
        <v>40680</v>
      </c>
      <c r="H176" s="561"/>
      <c r="I176" s="561"/>
      <c r="J176" s="561">
        <v>40680</v>
      </c>
      <c r="K176" s="561"/>
      <c r="L176" s="561"/>
      <c r="M176" s="561"/>
      <c r="N176" s="561"/>
    </row>
    <row r="177" spans="1:14" ht="45.75">
      <c r="A177" s="907"/>
      <c r="B177" s="542">
        <v>166</v>
      </c>
      <c r="C177" s="577" t="s">
        <v>224</v>
      </c>
      <c r="D177" s="561"/>
      <c r="E177" s="561"/>
      <c r="F177" s="561"/>
      <c r="G177" s="562">
        <v>155214</v>
      </c>
      <c r="H177" s="561"/>
      <c r="I177" s="561"/>
      <c r="J177" s="561">
        <v>155214</v>
      </c>
      <c r="K177" s="561"/>
      <c r="L177" s="561"/>
      <c r="M177" s="561"/>
      <c r="N177" s="561"/>
    </row>
    <row r="178" spans="1:14" ht="30" customHeight="1">
      <c r="A178" s="907"/>
      <c r="B178" s="542">
        <v>167</v>
      </c>
      <c r="C178" s="577" t="s">
        <v>220</v>
      </c>
      <c r="D178" s="561"/>
      <c r="E178" s="561"/>
      <c r="F178" s="561"/>
      <c r="G178" s="562">
        <v>13881</v>
      </c>
      <c r="H178" s="561"/>
      <c r="I178" s="561"/>
      <c r="J178" s="561">
        <v>13881</v>
      </c>
      <c r="K178" s="561"/>
      <c r="L178" s="561"/>
      <c r="M178" s="561"/>
      <c r="N178" s="561"/>
    </row>
    <row r="179" spans="1:14" ht="30.75">
      <c r="A179" s="907"/>
      <c r="B179" s="542">
        <v>168</v>
      </c>
      <c r="C179" s="577" t="s">
        <v>250</v>
      </c>
      <c r="D179" s="561"/>
      <c r="E179" s="561"/>
      <c r="F179" s="561"/>
      <c r="G179" s="562">
        <v>24000</v>
      </c>
      <c r="H179" s="561"/>
      <c r="I179" s="561"/>
      <c r="J179" s="561">
        <v>24000</v>
      </c>
      <c r="K179" s="561"/>
      <c r="L179" s="561"/>
      <c r="M179" s="561"/>
      <c r="N179" s="561"/>
    </row>
    <row r="180" spans="1:14" s="426" customFormat="1" ht="18">
      <c r="A180" s="912"/>
      <c r="B180" s="542">
        <v>169</v>
      </c>
      <c r="C180" s="547" t="s">
        <v>466</v>
      </c>
      <c r="D180" s="569"/>
      <c r="E180" s="569"/>
      <c r="F180" s="569"/>
      <c r="G180" s="570">
        <v>1500</v>
      </c>
      <c r="H180" s="569"/>
      <c r="I180" s="569"/>
      <c r="J180" s="569">
        <v>1500</v>
      </c>
      <c r="K180" s="569"/>
      <c r="L180" s="569"/>
      <c r="M180" s="569"/>
      <c r="N180" s="569"/>
    </row>
    <row r="181" spans="1:14" s="426" customFormat="1" ht="18">
      <c r="A181" s="912"/>
      <c r="B181" s="542">
        <v>170</v>
      </c>
      <c r="C181" s="548" t="s">
        <v>467</v>
      </c>
      <c r="D181" s="571"/>
      <c r="E181" s="571"/>
      <c r="F181" s="571"/>
      <c r="G181" s="572">
        <v>7000</v>
      </c>
      <c r="H181" s="571"/>
      <c r="I181" s="571"/>
      <c r="J181" s="571">
        <v>7000</v>
      </c>
      <c r="K181" s="571"/>
      <c r="L181" s="571"/>
      <c r="M181" s="571"/>
      <c r="N181" s="571"/>
    </row>
    <row r="182" spans="1:14" s="426" customFormat="1" ht="18">
      <c r="A182" s="912"/>
      <c r="B182" s="542">
        <v>171</v>
      </c>
      <c r="C182" s="692" t="s">
        <v>680</v>
      </c>
      <c r="D182" s="693"/>
      <c r="E182" s="693"/>
      <c r="F182" s="693">
        <v>4200</v>
      </c>
      <c r="G182" s="694"/>
      <c r="H182" s="693"/>
      <c r="I182" s="693"/>
      <c r="J182" s="693"/>
      <c r="K182" s="693"/>
      <c r="L182" s="693"/>
      <c r="M182" s="693"/>
      <c r="N182" s="693"/>
    </row>
    <row r="183" spans="1:14" s="440" customFormat="1" ht="24.75" customHeight="1" thickBot="1">
      <c r="A183" s="543"/>
      <c r="B183" s="543"/>
      <c r="C183" s="443" t="s">
        <v>487</v>
      </c>
      <c r="D183" s="567">
        <f aca="true" t="shared" si="4" ref="D183:N183">SUM(D120:D181,D74:D113,D66:D72,D56:D60)+D182</f>
        <v>1690687</v>
      </c>
      <c r="E183" s="567">
        <f t="shared" si="4"/>
        <v>1570141</v>
      </c>
      <c r="F183" s="567">
        <f t="shared" si="4"/>
        <v>1720705</v>
      </c>
      <c r="G183" s="567">
        <f t="shared" si="4"/>
        <v>1821902</v>
      </c>
      <c r="H183" s="567">
        <f t="shared" si="4"/>
        <v>9340</v>
      </c>
      <c r="I183" s="567">
        <f t="shared" si="4"/>
        <v>3503</v>
      </c>
      <c r="J183" s="567">
        <f t="shared" si="4"/>
        <v>665879</v>
      </c>
      <c r="K183" s="567">
        <f t="shared" si="4"/>
        <v>361455</v>
      </c>
      <c r="L183" s="567">
        <f t="shared" si="4"/>
        <v>25</v>
      </c>
      <c r="M183" s="567">
        <f t="shared" si="4"/>
        <v>781700</v>
      </c>
      <c r="N183" s="567">
        <f t="shared" si="4"/>
        <v>0</v>
      </c>
    </row>
    <row r="184" spans="1:14" s="177" customFormat="1" ht="18.75" thickTop="1">
      <c r="A184" s="909"/>
      <c r="B184" s="544"/>
      <c r="C184" s="1012" t="s">
        <v>808</v>
      </c>
      <c r="D184" s="1012"/>
      <c r="E184" s="1012"/>
      <c r="F184" s="568"/>
      <c r="G184" s="568"/>
      <c r="H184" s="568"/>
      <c r="I184" s="568"/>
      <c r="J184" s="568"/>
      <c r="K184" s="568"/>
      <c r="L184" s="568"/>
      <c r="M184" s="568"/>
      <c r="N184" s="568"/>
    </row>
    <row r="185" spans="1:14" s="426" customFormat="1" ht="18">
      <c r="A185" s="912"/>
      <c r="B185" s="546">
        <v>172</v>
      </c>
      <c r="C185" s="547" t="s">
        <v>39</v>
      </c>
      <c r="D185" s="569">
        <v>13543</v>
      </c>
      <c r="E185" s="569">
        <v>14000</v>
      </c>
      <c r="F185" s="569">
        <v>14000</v>
      </c>
      <c r="G185" s="570">
        <v>13000</v>
      </c>
      <c r="H185" s="569"/>
      <c r="I185" s="569"/>
      <c r="J185" s="569"/>
      <c r="K185" s="569">
        <v>13000</v>
      </c>
      <c r="L185" s="569"/>
      <c r="M185" s="569"/>
      <c r="N185" s="569"/>
    </row>
    <row r="186" spans="1:14" ht="18">
      <c r="A186" s="907"/>
      <c r="B186" s="542">
        <v>173</v>
      </c>
      <c r="C186" s="429" t="s">
        <v>343</v>
      </c>
      <c r="D186" s="561">
        <v>1546</v>
      </c>
      <c r="E186" s="561">
        <v>0</v>
      </c>
      <c r="F186" s="561">
        <v>1582</v>
      </c>
      <c r="G186" s="562"/>
      <c r="H186" s="561"/>
      <c r="I186" s="561"/>
      <c r="J186" s="561"/>
      <c r="K186" s="561"/>
      <c r="L186" s="561"/>
      <c r="M186" s="561"/>
      <c r="N186" s="561"/>
    </row>
    <row r="187" spans="1:14" s="426" customFormat="1" ht="18">
      <c r="A187" s="912"/>
      <c r="B187" s="546">
        <v>174</v>
      </c>
      <c r="C187" s="547" t="s">
        <v>985</v>
      </c>
      <c r="D187" s="569">
        <v>49744</v>
      </c>
      <c r="E187" s="569">
        <v>51389</v>
      </c>
      <c r="F187" s="569">
        <v>53844</v>
      </c>
      <c r="G187" s="570">
        <v>46000</v>
      </c>
      <c r="H187" s="569"/>
      <c r="I187" s="569"/>
      <c r="J187" s="569"/>
      <c r="K187" s="569">
        <v>46000</v>
      </c>
      <c r="L187" s="569"/>
      <c r="M187" s="569"/>
      <c r="N187" s="569"/>
    </row>
    <row r="188" spans="1:14" s="426" customFormat="1" ht="18">
      <c r="A188" s="912"/>
      <c r="B188" s="546">
        <v>175</v>
      </c>
      <c r="C188" s="547" t="s">
        <v>69</v>
      </c>
      <c r="D188" s="569">
        <v>110</v>
      </c>
      <c r="E188" s="569">
        <v>200</v>
      </c>
      <c r="F188" s="569">
        <v>200</v>
      </c>
      <c r="G188" s="570">
        <v>100</v>
      </c>
      <c r="H188" s="569"/>
      <c r="I188" s="569"/>
      <c r="J188" s="569"/>
      <c r="K188" s="569">
        <v>100</v>
      </c>
      <c r="L188" s="569"/>
      <c r="M188" s="569"/>
      <c r="N188" s="569"/>
    </row>
    <row r="189" spans="1:14" s="426" customFormat="1" ht="18">
      <c r="A189" s="912"/>
      <c r="B189" s="546">
        <v>176</v>
      </c>
      <c r="C189" s="547" t="s">
        <v>348</v>
      </c>
      <c r="D189" s="569"/>
      <c r="E189" s="569">
        <v>157436</v>
      </c>
      <c r="F189" s="569">
        <v>167300</v>
      </c>
      <c r="G189" s="570">
        <v>186000</v>
      </c>
      <c r="H189" s="569"/>
      <c r="I189" s="569"/>
      <c r="J189" s="569"/>
      <c r="K189" s="569">
        <v>186000</v>
      </c>
      <c r="L189" s="569"/>
      <c r="M189" s="569"/>
      <c r="N189" s="569"/>
    </row>
    <row r="190" spans="1:14" ht="18">
      <c r="A190" s="907"/>
      <c r="B190" s="546">
        <v>177</v>
      </c>
      <c r="C190" s="429" t="s">
        <v>41</v>
      </c>
      <c r="D190" s="561">
        <v>197276</v>
      </c>
      <c r="E190" s="561">
        <v>53020</v>
      </c>
      <c r="F190" s="561">
        <v>48520</v>
      </c>
      <c r="G190" s="562">
        <v>40000</v>
      </c>
      <c r="H190" s="561"/>
      <c r="I190" s="561"/>
      <c r="J190" s="561"/>
      <c r="K190" s="561">
        <v>40000</v>
      </c>
      <c r="L190" s="561"/>
      <c r="M190" s="561"/>
      <c r="N190" s="561"/>
    </row>
    <row r="191" spans="1:14" ht="18">
      <c r="A191" s="907"/>
      <c r="B191" s="546">
        <v>178</v>
      </c>
      <c r="C191" s="429" t="s">
        <v>42</v>
      </c>
      <c r="D191" s="561">
        <v>1446</v>
      </c>
      <c r="E191" s="561">
        <v>2206</v>
      </c>
      <c r="F191" s="561">
        <v>2206</v>
      </c>
      <c r="G191" s="562">
        <v>165</v>
      </c>
      <c r="H191" s="561"/>
      <c r="I191" s="561"/>
      <c r="J191" s="561"/>
      <c r="K191" s="561">
        <v>165</v>
      </c>
      <c r="L191" s="561"/>
      <c r="M191" s="561"/>
      <c r="N191" s="561"/>
    </row>
    <row r="192" spans="1:14" ht="18">
      <c r="A192" s="907"/>
      <c r="B192" s="546">
        <v>179</v>
      </c>
      <c r="C192" s="429" t="s">
        <v>859</v>
      </c>
      <c r="D192" s="561">
        <v>52986</v>
      </c>
      <c r="E192" s="561">
        <v>38800</v>
      </c>
      <c r="F192" s="561">
        <v>41045</v>
      </c>
      <c r="G192" s="562"/>
      <c r="H192" s="561"/>
      <c r="I192" s="561"/>
      <c r="J192" s="561"/>
      <c r="K192" s="561"/>
      <c r="L192" s="561"/>
      <c r="M192" s="561"/>
      <c r="N192" s="561"/>
    </row>
    <row r="193" spans="1:14" ht="18">
      <c r="A193" s="907"/>
      <c r="B193" s="546">
        <v>180</v>
      </c>
      <c r="C193" s="429" t="s">
        <v>860</v>
      </c>
      <c r="D193" s="561">
        <v>4499</v>
      </c>
      <c r="E193" s="561">
        <v>2400</v>
      </c>
      <c r="F193" s="561">
        <v>2400</v>
      </c>
      <c r="G193" s="562">
        <v>3000</v>
      </c>
      <c r="H193" s="561"/>
      <c r="I193" s="561"/>
      <c r="J193" s="561"/>
      <c r="K193" s="561">
        <v>3000</v>
      </c>
      <c r="L193" s="561"/>
      <c r="M193" s="561"/>
      <c r="N193" s="561"/>
    </row>
    <row r="194" spans="1:14" ht="18">
      <c r="A194" s="907"/>
      <c r="B194" s="546">
        <v>181</v>
      </c>
      <c r="C194" s="429" t="s">
        <v>980</v>
      </c>
      <c r="D194" s="561">
        <v>10799</v>
      </c>
      <c r="E194" s="561">
        <v>13000</v>
      </c>
      <c r="F194" s="561">
        <v>13155</v>
      </c>
      <c r="G194" s="562"/>
      <c r="H194" s="561"/>
      <c r="I194" s="561"/>
      <c r="J194" s="561"/>
      <c r="K194" s="561"/>
      <c r="L194" s="561"/>
      <c r="M194" s="561"/>
      <c r="N194" s="561"/>
    </row>
    <row r="195" spans="1:14" ht="18">
      <c r="A195" s="907"/>
      <c r="B195" s="546">
        <v>182</v>
      </c>
      <c r="C195" s="429" t="s">
        <v>857</v>
      </c>
      <c r="D195" s="561">
        <v>2171</v>
      </c>
      <c r="E195" s="561">
        <v>6000</v>
      </c>
      <c r="F195" s="561">
        <v>21200</v>
      </c>
      <c r="G195" s="562"/>
      <c r="H195" s="561"/>
      <c r="I195" s="561"/>
      <c r="J195" s="561"/>
      <c r="K195" s="561"/>
      <c r="L195" s="561"/>
      <c r="M195" s="561"/>
      <c r="N195" s="561"/>
    </row>
    <row r="196" spans="1:14" ht="18">
      <c r="A196" s="907"/>
      <c r="B196" s="542">
        <v>183</v>
      </c>
      <c r="C196" s="429" t="s">
        <v>71</v>
      </c>
      <c r="D196" s="561">
        <v>52316</v>
      </c>
      <c r="E196" s="561">
        <v>0</v>
      </c>
      <c r="F196" s="561">
        <v>35129</v>
      </c>
      <c r="G196" s="562"/>
      <c r="H196" s="561"/>
      <c r="I196" s="561"/>
      <c r="J196" s="561"/>
      <c r="K196" s="561"/>
      <c r="L196" s="561"/>
      <c r="M196" s="561"/>
      <c r="N196" s="561"/>
    </row>
    <row r="197" spans="1:14" s="440" customFormat="1" ht="18.75" thickBot="1">
      <c r="A197" s="543"/>
      <c r="B197" s="543"/>
      <c r="C197" s="443" t="s">
        <v>809</v>
      </c>
      <c r="D197" s="567">
        <f>SUM(D185:D196)</f>
        <v>386436</v>
      </c>
      <c r="E197" s="567">
        <f aca="true" t="shared" si="5" ref="E197:N197">SUM(E185:E196)</f>
        <v>338451</v>
      </c>
      <c r="F197" s="567">
        <f t="shared" si="5"/>
        <v>400581</v>
      </c>
      <c r="G197" s="567">
        <f t="shared" si="5"/>
        <v>288265</v>
      </c>
      <c r="H197" s="567">
        <f t="shared" si="5"/>
        <v>0</v>
      </c>
      <c r="I197" s="567">
        <f t="shared" si="5"/>
        <v>0</v>
      </c>
      <c r="J197" s="567">
        <f t="shared" si="5"/>
        <v>0</v>
      </c>
      <c r="K197" s="567">
        <f t="shared" si="5"/>
        <v>288265</v>
      </c>
      <c r="L197" s="567">
        <f t="shared" si="5"/>
        <v>0</v>
      </c>
      <c r="M197" s="567">
        <f t="shared" si="5"/>
        <v>0</v>
      </c>
      <c r="N197" s="567">
        <f t="shared" si="5"/>
        <v>0</v>
      </c>
    </row>
    <row r="198" spans="1:14" s="440" customFormat="1" ht="19.5" thickBot="1" thickTop="1">
      <c r="A198" s="913"/>
      <c r="B198" s="914"/>
      <c r="C198" s="915" t="s">
        <v>968</v>
      </c>
      <c r="D198" s="916">
        <f aca="true" t="shared" si="6" ref="D198:N198">SUM(D197,D183,D54)</f>
        <v>3376492</v>
      </c>
      <c r="E198" s="916">
        <f t="shared" si="6"/>
        <v>3089992</v>
      </c>
      <c r="F198" s="916">
        <f t="shared" si="6"/>
        <v>3427666</v>
      </c>
      <c r="G198" s="916">
        <f t="shared" si="6"/>
        <v>4468340</v>
      </c>
      <c r="H198" s="916">
        <f t="shared" si="6"/>
        <v>22324</v>
      </c>
      <c r="I198" s="916">
        <f t="shared" si="6"/>
        <v>5402</v>
      </c>
      <c r="J198" s="916">
        <f t="shared" si="6"/>
        <v>2667885</v>
      </c>
      <c r="K198" s="916">
        <f t="shared" si="6"/>
        <v>876420</v>
      </c>
      <c r="L198" s="916">
        <f t="shared" si="6"/>
        <v>25</v>
      </c>
      <c r="M198" s="916">
        <f t="shared" si="6"/>
        <v>781700</v>
      </c>
      <c r="N198" s="916">
        <f t="shared" si="6"/>
        <v>114584</v>
      </c>
    </row>
    <row r="199" spans="4:6" ht="18">
      <c r="D199" s="530"/>
      <c r="F199" s="530"/>
    </row>
    <row r="200" spans="4:6" ht="18">
      <c r="D200" s="530"/>
      <c r="F200" s="530"/>
    </row>
    <row r="203" spans="4:6" ht="18">
      <c r="D203" s="530"/>
      <c r="F203" s="530"/>
    </row>
    <row r="204" spans="3:6" ht="18">
      <c r="C204" s="435"/>
      <c r="D204" s="75"/>
      <c r="E204" s="75"/>
      <c r="F204" s="75"/>
    </row>
    <row r="205" spans="3:6" ht="18">
      <c r="C205" s="435"/>
      <c r="D205" s="75"/>
      <c r="E205" s="75"/>
      <c r="F205" s="75"/>
    </row>
    <row r="206" spans="3:6" ht="18">
      <c r="C206" s="436"/>
      <c r="D206" s="75"/>
      <c r="E206" s="75"/>
      <c r="F206" s="75"/>
    </row>
    <row r="207" spans="3:6" ht="18">
      <c r="C207" s="436"/>
      <c r="D207" s="75"/>
      <c r="E207" s="75"/>
      <c r="F207" s="75"/>
    </row>
    <row r="208" spans="3:6" ht="18">
      <c r="C208" s="436"/>
      <c r="D208" s="75"/>
      <c r="E208" s="75"/>
      <c r="F208" s="75"/>
    </row>
    <row r="209" spans="3:6" ht="18">
      <c r="C209" s="437"/>
      <c r="D209" s="75"/>
      <c r="E209" s="75"/>
      <c r="F209" s="75"/>
    </row>
    <row r="210" spans="3:6" ht="18">
      <c r="C210" s="437"/>
      <c r="D210" s="75"/>
      <c r="E210" s="75"/>
      <c r="F210" s="75"/>
    </row>
    <row r="211" spans="3:6" ht="18">
      <c r="C211" s="437"/>
      <c r="D211" s="75"/>
      <c r="E211" s="75"/>
      <c r="F211" s="75"/>
    </row>
    <row r="212" spans="3:6" ht="18">
      <c r="C212" s="437"/>
      <c r="D212" s="75"/>
      <c r="E212" s="75"/>
      <c r="F212" s="75"/>
    </row>
    <row r="213" spans="3:6" ht="18">
      <c r="C213" s="437"/>
      <c r="D213" s="75"/>
      <c r="E213" s="75"/>
      <c r="F213" s="75"/>
    </row>
    <row r="214" spans="3:6" ht="18">
      <c r="C214" s="438"/>
      <c r="D214" s="75"/>
      <c r="E214" s="75"/>
      <c r="F214" s="75"/>
    </row>
    <row r="215" spans="3:6" ht="18">
      <c r="C215" s="438"/>
      <c r="D215" s="75"/>
      <c r="E215" s="75"/>
      <c r="F215" s="75"/>
    </row>
    <row r="216" spans="3:6" ht="18">
      <c r="C216" s="437"/>
      <c r="D216" s="75"/>
      <c r="E216" s="75"/>
      <c r="F216" s="75"/>
    </row>
    <row r="217" spans="3:6" ht="18">
      <c r="C217" s="437"/>
      <c r="D217" s="75"/>
      <c r="E217" s="75"/>
      <c r="F217" s="75"/>
    </row>
    <row r="218" spans="3:6" ht="18">
      <c r="C218" s="437"/>
      <c r="D218" s="75"/>
      <c r="E218" s="75"/>
      <c r="F218" s="75"/>
    </row>
    <row r="219" spans="3:6" ht="18">
      <c r="C219" s="437"/>
      <c r="D219" s="75"/>
      <c r="E219" s="75"/>
      <c r="F219" s="75"/>
    </row>
    <row r="220" spans="3:6" ht="18">
      <c r="C220" s="437"/>
      <c r="D220" s="75"/>
      <c r="E220" s="75"/>
      <c r="F220" s="75"/>
    </row>
    <row r="221" spans="3:6" ht="18">
      <c r="C221" s="437"/>
      <c r="D221" s="75"/>
      <c r="E221" s="75"/>
      <c r="F221" s="75"/>
    </row>
    <row r="222" spans="3:6" ht="18">
      <c r="C222" s="437"/>
      <c r="D222" s="75"/>
      <c r="E222" s="75"/>
      <c r="F222" s="75"/>
    </row>
    <row r="223" spans="3:6" ht="18">
      <c r="C223" s="437"/>
      <c r="D223" s="75"/>
      <c r="E223" s="75"/>
      <c r="F223" s="75"/>
    </row>
    <row r="224" spans="3:6" ht="18">
      <c r="C224" s="437"/>
      <c r="D224" s="75"/>
      <c r="E224" s="75"/>
      <c r="F224" s="75"/>
    </row>
    <row r="225" spans="3:6" ht="18">
      <c r="C225" s="437"/>
      <c r="D225" s="75"/>
      <c r="E225" s="75"/>
      <c r="F225" s="75"/>
    </row>
    <row r="226" spans="3:6" ht="18">
      <c r="C226" s="438"/>
      <c r="D226" s="75"/>
      <c r="E226" s="75"/>
      <c r="F226" s="75"/>
    </row>
    <row r="227" spans="3:6" ht="18">
      <c r="C227" s="438"/>
      <c r="D227" s="75"/>
      <c r="E227" s="75"/>
      <c r="F227" s="75"/>
    </row>
    <row r="228" spans="3:6" ht="18">
      <c r="C228" s="437"/>
      <c r="D228" s="75"/>
      <c r="E228" s="75"/>
      <c r="F228" s="75"/>
    </row>
    <row r="229" spans="3:6" ht="18">
      <c r="C229" s="437"/>
      <c r="D229" s="75"/>
      <c r="E229" s="75"/>
      <c r="F229" s="75"/>
    </row>
    <row r="230" spans="4:6" ht="18">
      <c r="D230" s="530"/>
      <c r="F230" s="530"/>
    </row>
    <row r="231" spans="4:6" ht="18">
      <c r="D231" s="530"/>
      <c r="F231" s="530"/>
    </row>
    <row r="232" spans="4:6" ht="18">
      <c r="D232" s="530"/>
      <c r="F232" s="530"/>
    </row>
    <row r="233" spans="4:6" ht="18">
      <c r="D233" s="530"/>
      <c r="F233" s="530"/>
    </row>
    <row r="234" spans="4:6" ht="18">
      <c r="D234" s="530"/>
      <c r="F234" s="530"/>
    </row>
    <row r="235" spans="4:6" ht="18">
      <c r="D235" s="530"/>
      <c r="F235" s="530"/>
    </row>
    <row r="236" spans="4:6" ht="18">
      <c r="D236" s="530"/>
      <c r="F236" s="530"/>
    </row>
    <row r="237" spans="4:6" ht="18">
      <c r="D237" s="530"/>
      <c r="F237" s="530"/>
    </row>
    <row r="238" spans="4:6" ht="18">
      <c r="D238" s="530"/>
      <c r="F238" s="530"/>
    </row>
    <row r="239" spans="4:6" ht="18">
      <c r="D239" s="530"/>
      <c r="F239" s="530"/>
    </row>
    <row r="240" spans="4:6" ht="18">
      <c r="D240" s="530"/>
      <c r="F240" s="530"/>
    </row>
    <row r="241" spans="4:6" ht="18">
      <c r="D241" s="530"/>
      <c r="F241" s="530"/>
    </row>
    <row r="242" spans="4:6" ht="18">
      <c r="D242" s="530"/>
      <c r="F242" s="530"/>
    </row>
    <row r="243" spans="4:6" ht="18">
      <c r="D243" s="530"/>
      <c r="F243" s="530"/>
    </row>
    <row r="244" spans="4:6" ht="18">
      <c r="D244" s="530"/>
      <c r="F244" s="530"/>
    </row>
    <row r="245" spans="4:6" ht="18">
      <c r="D245" s="530"/>
      <c r="F245" s="530"/>
    </row>
    <row r="246" spans="4:6" ht="18">
      <c r="D246" s="530"/>
      <c r="F246" s="530"/>
    </row>
    <row r="247" spans="4:6" ht="18">
      <c r="D247" s="530"/>
      <c r="F247" s="530"/>
    </row>
    <row r="248" spans="4:6" ht="18">
      <c r="D248" s="530"/>
      <c r="F248" s="530"/>
    </row>
    <row r="249" spans="3:6" ht="18">
      <c r="C249" s="437"/>
      <c r="D249" s="75"/>
      <c r="E249" s="75"/>
      <c r="F249" s="75"/>
    </row>
    <row r="250" spans="3:6" ht="18">
      <c r="C250" s="437"/>
      <c r="D250" s="75"/>
      <c r="E250" s="75"/>
      <c r="F250" s="75"/>
    </row>
    <row r="251" spans="3:6" ht="18">
      <c r="C251" s="437"/>
      <c r="D251" s="75"/>
      <c r="E251" s="75"/>
      <c r="F251" s="75"/>
    </row>
    <row r="252" spans="3:6" ht="18">
      <c r="C252" s="439"/>
      <c r="D252" s="75"/>
      <c r="E252" s="75"/>
      <c r="F252" s="75"/>
    </row>
    <row r="253" spans="3:6" ht="18">
      <c r="C253" s="439"/>
      <c r="D253" s="75"/>
      <c r="E253" s="75"/>
      <c r="F253" s="75"/>
    </row>
    <row r="254" spans="3:6" ht="18">
      <c r="C254" s="439"/>
      <c r="D254" s="75"/>
      <c r="E254" s="75"/>
      <c r="F254" s="75"/>
    </row>
    <row r="255" spans="3:6" ht="18">
      <c r="C255" s="439"/>
      <c r="D255" s="75"/>
      <c r="E255" s="75"/>
      <c r="F255" s="75"/>
    </row>
    <row r="256" spans="3:6" ht="18">
      <c r="C256" s="437"/>
      <c r="D256" s="75"/>
      <c r="E256" s="75"/>
      <c r="F256" s="75"/>
    </row>
    <row r="257" spans="3:6" ht="18">
      <c r="C257" s="437"/>
      <c r="D257" s="75"/>
      <c r="E257" s="75"/>
      <c r="F257" s="75"/>
    </row>
    <row r="258" spans="3:6" ht="18">
      <c r="C258" s="437"/>
      <c r="D258" s="75"/>
      <c r="E258" s="75"/>
      <c r="F258" s="75"/>
    </row>
    <row r="259" spans="3:6" ht="18">
      <c r="C259" s="437"/>
      <c r="D259" s="75"/>
      <c r="E259" s="75"/>
      <c r="F259" s="75"/>
    </row>
    <row r="260" spans="3:6" ht="18">
      <c r="C260" s="437"/>
      <c r="D260" s="75"/>
      <c r="E260" s="75"/>
      <c r="F260" s="75"/>
    </row>
    <row r="261" spans="3:6" ht="18">
      <c r="C261" s="438"/>
      <c r="D261" s="75"/>
      <c r="E261" s="75"/>
      <c r="F261" s="75"/>
    </row>
    <row r="262" spans="3:6" ht="18">
      <c r="C262" s="438"/>
      <c r="D262" s="75"/>
      <c r="E262" s="75"/>
      <c r="F262" s="75"/>
    </row>
    <row r="263" spans="2:14" s="177" customFormat="1" ht="18">
      <c r="B263" s="545"/>
      <c r="C263" s="431"/>
      <c r="D263" s="530"/>
      <c r="E263" s="530"/>
      <c r="F263" s="530"/>
      <c r="G263" s="530"/>
      <c r="H263" s="530"/>
      <c r="I263" s="530"/>
      <c r="J263" s="530"/>
      <c r="K263" s="530"/>
      <c r="L263" s="530"/>
      <c r="M263" s="530"/>
      <c r="N263" s="530"/>
    </row>
    <row r="264" spans="2:14" s="177" customFormat="1" ht="18">
      <c r="B264" s="545"/>
      <c r="C264" s="431"/>
      <c r="D264" s="530"/>
      <c r="E264" s="530"/>
      <c r="F264" s="530"/>
      <c r="G264" s="530"/>
      <c r="H264" s="530"/>
      <c r="I264" s="530"/>
      <c r="J264" s="530"/>
      <c r="K264" s="530"/>
      <c r="L264" s="530"/>
      <c r="M264" s="530"/>
      <c r="N264" s="530"/>
    </row>
    <row r="265" spans="2:14" s="177" customFormat="1" ht="18">
      <c r="B265" s="545"/>
      <c r="C265" s="438"/>
      <c r="D265" s="75"/>
      <c r="E265" s="75"/>
      <c r="F265" s="75"/>
      <c r="G265" s="530"/>
      <c r="H265" s="530"/>
      <c r="I265" s="530"/>
      <c r="J265" s="530"/>
      <c r="K265" s="530"/>
      <c r="L265" s="530"/>
      <c r="M265" s="530"/>
      <c r="N265" s="530"/>
    </row>
    <row r="266" spans="2:14" s="177" customFormat="1" ht="18">
      <c r="B266" s="545"/>
      <c r="C266" s="438"/>
      <c r="D266" s="75"/>
      <c r="E266" s="75"/>
      <c r="F266" s="75"/>
      <c r="G266" s="530"/>
      <c r="H266" s="530"/>
      <c r="I266" s="530"/>
      <c r="J266" s="530"/>
      <c r="K266" s="530"/>
      <c r="L266" s="530"/>
      <c r="M266" s="530"/>
      <c r="N266" s="530"/>
    </row>
    <row r="267" spans="2:14" s="177" customFormat="1" ht="18">
      <c r="B267" s="545"/>
      <c r="C267" s="438"/>
      <c r="D267" s="75"/>
      <c r="E267" s="75"/>
      <c r="F267" s="75"/>
      <c r="G267" s="530"/>
      <c r="H267" s="530"/>
      <c r="I267" s="530"/>
      <c r="J267" s="530"/>
      <c r="K267" s="530"/>
      <c r="L267" s="530"/>
      <c r="M267" s="530"/>
      <c r="N267" s="530"/>
    </row>
    <row r="268" spans="2:14" s="177" customFormat="1" ht="18">
      <c r="B268" s="545"/>
      <c r="C268" s="438"/>
      <c r="D268" s="75"/>
      <c r="E268" s="75"/>
      <c r="F268" s="75"/>
      <c r="G268" s="530"/>
      <c r="H268" s="530"/>
      <c r="I268" s="530"/>
      <c r="J268" s="530"/>
      <c r="K268" s="530"/>
      <c r="L268" s="530"/>
      <c r="M268" s="530"/>
      <c r="N268" s="530"/>
    </row>
    <row r="269" spans="2:14" s="177" customFormat="1" ht="18">
      <c r="B269" s="545"/>
      <c r="C269" s="438"/>
      <c r="D269" s="75"/>
      <c r="E269" s="75"/>
      <c r="F269" s="75"/>
      <c r="G269" s="530"/>
      <c r="H269" s="530"/>
      <c r="I269" s="530"/>
      <c r="J269" s="530"/>
      <c r="K269" s="530"/>
      <c r="L269" s="530"/>
      <c r="M269" s="530"/>
      <c r="N269" s="530"/>
    </row>
    <row r="270" spans="3:6" ht="18">
      <c r="C270" s="437"/>
      <c r="D270" s="75"/>
      <c r="E270" s="75"/>
      <c r="F270" s="75"/>
    </row>
    <row r="271" spans="3:6" ht="18">
      <c r="C271" s="437"/>
      <c r="D271" s="75"/>
      <c r="E271" s="75"/>
      <c r="F271" s="75"/>
    </row>
    <row r="272" spans="3:6" ht="18">
      <c r="C272" s="437"/>
      <c r="D272" s="75"/>
      <c r="E272" s="75"/>
      <c r="F272" s="75"/>
    </row>
    <row r="273" spans="3:6" ht="18">
      <c r="C273" s="437"/>
      <c r="D273" s="75"/>
      <c r="E273" s="75"/>
      <c r="F273" s="75"/>
    </row>
    <row r="274" spans="3:6" ht="18">
      <c r="C274" s="437"/>
      <c r="D274" s="75"/>
      <c r="E274" s="75"/>
      <c r="F274" s="75"/>
    </row>
    <row r="275" spans="3:6" ht="18">
      <c r="C275" s="437"/>
      <c r="D275" s="75"/>
      <c r="E275" s="75"/>
      <c r="F275" s="75"/>
    </row>
    <row r="276" spans="3:6" ht="18">
      <c r="C276" s="437"/>
      <c r="D276" s="75"/>
      <c r="E276" s="75"/>
      <c r="F276" s="75"/>
    </row>
    <row r="277" spans="3:6" ht="18">
      <c r="C277" s="437"/>
      <c r="D277" s="75"/>
      <c r="E277" s="75"/>
      <c r="F277" s="75"/>
    </row>
    <row r="278" spans="3:6" ht="18">
      <c r="C278" s="437"/>
      <c r="D278" s="75"/>
      <c r="E278" s="75"/>
      <c r="F278" s="75"/>
    </row>
    <row r="279" spans="3:6" ht="18">
      <c r="C279" s="437"/>
      <c r="D279" s="75"/>
      <c r="E279" s="75"/>
      <c r="F279" s="75"/>
    </row>
    <row r="280" spans="3:6" ht="18">
      <c r="C280" s="437"/>
      <c r="D280" s="75"/>
      <c r="E280" s="75"/>
      <c r="F280" s="75"/>
    </row>
    <row r="281" spans="3:6" ht="18">
      <c r="C281" s="437"/>
      <c r="D281" s="75"/>
      <c r="E281" s="75"/>
      <c r="F281" s="75"/>
    </row>
    <row r="282" spans="3:6" ht="18">
      <c r="C282" s="437"/>
      <c r="D282" s="75"/>
      <c r="E282" s="75"/>
      <c r="F282" s="75"/>
    </row>
    <row r="283" spans="2:14" s="177" customFormat="1" ht="18">
      <c r="B283" s="545"/>
      <c r="C283" s="438"/>
      <c r="D283" s="75"/>
      <c r="E283" s="75"/>
      <c r="F283" s="75"/>
      <c r="G283" s="530"/>
      <c r="H283" s="530"/>
      <c r="I283" s="530"/>
      <c r="J283" s="530"/>
      <c r="K283" s="530"/>
      <c r="L283" s="530"/>
      <c r="M283" s="530"/>
      <c r="N283" s="530"/>
    </row>
    <row r="284" spans="3:6" ht="18">
      <c r="C284" s="437"/>
      <c r="D284" s="75"/>
      <c r="E284" s="75"/>
      <c r="F284" s="75"/>
    </row>
    <row r="285" spans="3:6" ht="18">
      <c r="C285" s="437"/>
      <c r="D285" s="75"/>
      <c r="E285" s="75"/>
      <c r="F285" s="75"/>
    </row>
    <row r="286" spans="3:6" ht="18">
      <c r="C286" s="437"/>
      <c r="D286" s="75"/>
      <c r="E286" s="75"/>
      <c r="F286" s="75"/>
    </row>
    <row r="287" spans="3:6" ht="18">
      <c r="C287" s="437"/>
      <c r="D287" s="75"/>
      <c r="E287" s="75"/>
      <c r="F287" s="75"/>
    </row>
    <row r="288" spans="3:6" ht="18">
      <c r="C288" s="437"/>
      <c r="D288" s="75"/>
      <c r="E288" s="75"/>
      <c r="F288" s="75"/>
    </row>
    <row r="289" spans="3:6" ht="18">
      <c r="C289" s="437"/>
      <c r="D289" s="75"/>
      <c r="E289" s="75"/>
      <c r="F289" s="75"/>
    </row>
    <row r="290" spans="3:6" ht="18">
      <c r="C290" s="437"/>
      <c r="D290" s="75"/>
      <c r="E290" s="75"/>
      <c r="F290" s="75"/>
    </row>
    <row r="291" spans="3:6" ht="18">
      <c r="C291" s="437"/>
      <c r="D291" s="75"/>
      <c r="E291" s="75"/>
      <c r="F291" s="75"/>
    </row>
    <row r="292" spans="3:6" ht="18">
      <c r="C292" s="437"/>
      <c r="D292" s="75"/>
      <c r="E292" s="75"/>
      <c r="F292" s="75"/>
    </row>
    <row r="293" spans="3:6" ht="18">
      <c r="C293" s="437"/>
      <c r="D293" s="75"/>
      <c r="E293" s="75"/>
      <c r="F293" s="75"/>
    </row>
    <row r="294" spans="3:6" ht="18">
      <c r="C294" s="437"/>
      <c r="D294" s="75"/>
      <c r="E294" s="75"/>
      <c r="F294" s="75"/>
    </row>
    <row r="295" spans="3:6" ht="18">
      <c r="C295" s="437"/>
      <c r="D295" s="75"/>
      <c r="E295" s="75"/>
      <c r="F295" s="75"/>
    </row>
    <row r="296" spans="3:6" ht="18">
      <c r="C296" s="437"/>
      <c r="D296" s="75"/>
      <c r="E296" s="75"/>
      <c r="F296" s="75"/>
    </row>
    <row r="297" spans="3:6" ht="18">
      <c r="C297" s="437"/>
      <c r="D297" s="75"/>
      <c r="E297" s="75"/>
      <c r="F297" s="75"/>
    </row>
    <row r="298" spans="3:6" ht="18">
      <c r="C298" s="437"/>
      <c r="D298" s="75"/>
      <c r="E298" s="75"/>
      <c r="F298" s="75"/>
    </row>
    <row r="299" spans="3:6" ht="18">
      <c r="C299" s="437"/>
      <c r="D299" s="75"/>
      <c r="E299" s="75"/>
      <c r="F299" s="75"/>
    </row>
    <row r="300" spans="3:6" ht="18">
      <c r="C300" s="437"/>
      <c r="D300" s="75"/>
      <c r="E300" s="75"/>
      <c r="F300" s="75"/>
    </row>
    <row r="301" spans="3:6" ht="18">
      <c r="C301" s="437"/>
      <c r="D301" s="75"/>
      <c r="E301" s="75"/>
      <c r="F301" s="75"/>
    </row>
    <row r="302" spans="3:6" ht="18">
      <c r="C302" s="437"/>
      <c r="D302" s="75"/>
      <c r="E302" s="75"/>
      <c r="F302" s="75"/>
    </row>
    <row r="303" spans="3:6" ht="18">
      <c r="C303" s="437"/>
      <c r="D303" s="75"/>
      <c r="E303" s="75"/>
      <c r="F303" s="75"/>
    </row>
    <row r="304" spans="3:6" ht="18">
      <c r="C304" s="437"/>
      <c r="D304" s="75"/>
      <c r="E304" s="75"/>
      <c r="F304" s="75"/>
    </row>
    <row r="305" spans="3:6" ht="18">
      <c r="C305" s="437"/>
      <c r="D305" s="75"/>
      <c r="E305" s="75"/>
      <c r="F305" s="75"/>
    </row>
    <row r="306" spans="3:6" ht="18">
      <c r="C306" s="437"/>
      <c r="D306" s="75"/>
      <c r="E306" s="75"/>
      <c r="F306" s="75"/>
    </row>
    <row r="307" spans="3:6" ht="18">
      <c r="C307" s="437"/>
      <c r="D307" s="75"/>
      <c r="E307" s="75"/>
      <c r="F307" s="75"/>
    </row>
    <row r="308" spans="3:6" ht="18">
      <c r="C308" s="437"/>
      <c r="D308" s="75"/>
      <c r="E308" s="75"/>
      <c r="F308" s="75"/>
    </row>
    <row r="309" spans="3:6" ht="18">
      <c r="C309" s="437"/>
      <c r="D309" s="75"/>
      <c r="E309" s="75"/>
      <c r="F309" s="75"/>
    </row>
    <row r="310" spans="3:6" ht="18">
      <c r="C310" s="437"/>
      <c r="D310" s="75"/>
      <c r="E310" s="75"/>
      <c r="F310" s="75"/>
    </row>
    <row r="311" spans="3:6" ht="18">
      <c r="C311" s="437"/>
      <c r="D311" s="75"/>
      <c r="E311" s="75"/>
      <c r="F311" s="75"/>
    </row>
    <row r="312" spans="3:6" ht="18">
      <c r="C312" s="437"/>
      <c r="D312" s="75"/>
      <c r="E312" s="75"/>
      <c r="F312" s="75"/>
    </row>
    <row r="313" spans="3:6" ht="18">
      <c r="C313" s="437"/>
      <c r="D313" s="75"/>
      <c r="E313" s="75"/>
      <c r="F313" s="75"/>
    </row>
    <row r="314" spans="3:6" ht="18">
      <c r="C314" s="437"/>
      <c r="D314" s="75"/>
      <c r="E314" s="75"/>
      <c r="F314" s="75"/>
    </row>
    <row r="315" spans="3:6" ht="18">
      <c r="C315" s="437"/>
      <c r="D315" s="75"/>
      <c r="E315" s="75"/>
      <c r="F315" s="75"/>
    </row>
    <row r="316" spans="3:6" ht="18">
      <c r="C316" s="437"/>
      <c r="D316" s="75"/>
      <c r="E316" s="75"/>
      <c r="F316" s="75"/>
    </row>
    <row r="317" spans="3:6" ht="18">
      <c r="C317" s="437"/>
      <c r="D317" s="75"/>
      <c r="E317" s="75"/>
      <c r="F317" s="75"/>
    </row>
    <row r="318" spans="3:6" ht="18">
      <c r="C318" s="437"/>
      <c r="D318" s="75"/>
      <c r="E318" s="75"/>
      <c r="F318" s="75"/>
    </row>
    <row r="319" spans="3:6" ht="18">
      <c r="C319" s="437"/>
      <c r="D319" s="75"/>
      <c r="E319" s="75"/>
      <c r="F319" s="75"/>
    </row>
    <row r="320" spans="3:6" ht="18">
      <c r="C320" s="437"/>
      <c r="D320" s="75"/>
      <c r="E320" s="75"/>
      <c r="F320" s="75"/>
    </row>
    <row r="321" spans="3:6" ht="18">
      <c r="C321" s="437"/>
      <c r="D321" s="75"/>
      <c r="E321" s="75"/>
      <c r="F321" s="75"/>
    </row>
    <row r="322" spans="3:6" ht="18">
      <c r="C322" s="437"/>
      <c r="D322" s="75"/>
      <c r="E322" s="75"/>
      <c r="F322" s="75"/>
    </row>
    <row r="323" spans="3:6" ht="18">
      <c r="C323" s="437"/>
      <c r="D323" s="75"/>
      <c r="E323" s="75"/>
      <c r="F323" s="75"/>
    </row>
    <row r="324" spans="3:6" ht="18">
      <c r="C324" s="437"/>
      <c r="D324" s="75"/>
      <c r="E324" s="75"/>
      <c r="F324" s="75"/>
    </row>
    <row r="325" spans="3:6" ht="18">
      <c r="C325" s="437"/>
      <c r="D325" s="75"/>
      <c r="E325" s="75"/>
      <c r="F325" s="75"/>
    </row>
    <row r="326" spans="3:6" ht="18">
      <c r="C326" s="437"/>
      <c r="D326" s="75"/>
      <c r="E326" s="75"/>
      <c r="F326" s="75"/>
    </row>
    <row r="327" spans="3:6" ht="18">
      <c r="C327" s="437"/>
      <c r="D327" s="75"/>
      <c r="E327" s="75"/>
      <c r="F327" s="75"/>
    </row>
    <row r="328" spans="4:6" ht="18">
      <c r="D328" s="530"/>
      <c r="F328" s="530"/>
    </row>
    <row r="329" spans="4:6" ht="18">
      <c r="D329" s="530"/>
      <c r="F329" s="530"/>
    </row>
    <row r="330" spans="4:6" ht="18">
      <c r="D330" s="530"/>
      <c r="F330" s="530"/>
    </row>
    <row r="331" spans="4:6" ht="18">
      <c r="D331" s="530"/>
      <c r="F331" s="530"/>
    </row>
    <row r="332" spans="4:6" ht="18">
      <c r="D332" s="530"/>
      <c r="F332" s="530"/>
    </row>
    <row r="333" spans="4:6" ht="18">
      <c r="D333" s="530"/>
      <c r="F333" s="530"/>
    </row>
    <row r="334" spans="4:6" ht="18">
      <c r="D334" s="530"/>
      <c r="F334" s="530"/>
    </row>
    <row r="335" spans="4:6" ht="18">
      <c r="D335" s="530"/>
      <c r="F335" s="530"/>
    </row>
    <row r="336" spans="4:6" ht="18">
      <c r="D336" s="530"/>
      <c r="F336" s="530"/>
    </row>
    <row r="337" spans="4:6" ht="18">
      <c r="D337" s="530"/>
      <c r="F337" s="530"/>
    </row>
  </sheetData>
  <sheetProtection/>
  <mergeCells count="20">
    <mergeCell ref="A5:A7"/>
    <mergeCell ref="C184:E184"/>
    <mergeCell ref="C55:E55"/>
    <mergeCell ref="G5:G7"/>
    <mergeCell ref="C5:C7"/>
    <mergeCell ref="C8:J8"/>
    <mergeCell ref="H5:H7"/>
    <mergeCell ref="I5:I7"/>
    <mergeCell ref="J5:J7"/>
    <mergeCell ref="E5:E7"/>
    <mergeCell ref="B1:E1"/>
    <mergeCell ref="M3:N3"/>
    <mergeCell ref="L5:L7"/>
    <mergeCell ref="M5:M7"/>
    <mergeCell ref="N5:N7"/>
    <mergeCell ref="K5:K7"/>
    <mergeCell ref="F5:F7"/>
    <mergeCell ref="B5:B7"/>
    <mergeCell ref="D5:D7"/>
    <mergeCell ref="B2:N2"/>
  </mergeCells>
  <printOptions horizontalCentered="1"/>
  <pageMargins left="0.24" right="0.1968503937007874" top="0.3937007874015748" bottom="0.3937007874015748" header="0.5118110236220472" footer="0.1968503937007874"/>
  <pageSetup fitToHeight="5" horizontalDpi="600" verticalDpi="6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view="pageBreakPreview" zoomScale="110" zoomScaleSheetLayoutView="110" workbookViewId="0" topLeftCell="A1">
      <selection activeCell="B3" sqref="B3"/>
    </sheetView>
  </sheetViews>
  <sheetFormatPr defaultColWidth="9.00390625" defaultRowHeight="12.75"/>
  <cols>
    <col min="1" max="1" width="5.75390625" style="198" customWidth="1"/>
    <col min="2" max="2" width="47.75390625" style="189" customWidth="1"/>
    <col min="3" max="5" width="12.75390625" style="193" customWidth="1"/>
    <col min="6" max="6" width="40.75390625" style="189" hidden="1" customWidth="1"/>
    <col min="7" max="7" width="12.75390625" style="193" customWidth="1"/>
    <col min="8" max="16384" width="9.125" style="198" customWidth="1"/>
  </cols>
  <sheetData>
    <row r="1" spans="1:7" ht="15">
      <c r="A1" s="1030" t="s">
        <v>237</v>
      </c>
      <c r="B1" s="1030"/>
      <c r="C1" s="1030"/>
      <c r="D1" s="1030"/>
      <c r="E1" s="1030"/>
      <c r="F1" s="1030"/>
      <c r="G1" s="198"/>
    </row>
    <row r="2" spans="1:7" ht="30" customHeight="1">
      <c r="A2" s="1036" t="s">
        <v>536</v>
      </c>
      <c r="B2" s="1036"/>
      <c r="C2" s="1036"/>
      <c r="D2" s="1036"/>
      <c r="E2" s="1036"/>
      <c r="F2" s="1036"/>
      <c r="G2" s="1036"/>
    </row>
    <row r="3" spans="2:7" ht="15">
      <c r="B3" s="199"/>
      <c r="D3" s="1037" t="s">
        <v>851</v>
      </c>
      <c r="E3" s="1037"/>
      <c r="F3" s="1037"/>
      <c r="G3" s="1037"/>
    </row>
    <row r="4" spans="1:7" s="192" customFormat="1" ht="15.75" thickBot="1">
      <c r="A4" s="192" t="s">
        <v>318</v>
      </c>
      <c r="B4" s="192" t="s">
        <v>319</v>
      </c>
      <c r="C4" s="192" t="s">
        <v>320</v>
      </c>
      <c r="D4" s="192" t="s">
        <v>321</v>
      </c>
      <c r="E4" s="192" t="s">
        <v>322</v>
      </c>
      <c r="F4" s="200" t="s">
        <v>324</v>
      </c>
      <c r="G4" s="192" t="s">
        <v>323</v>
      </c>
    </row>
    <row r="5" spans="1:7" s="631" customFormat="1" ht="15" customHeight="1">
      <c r="A5" s="1034" t="s">
        <v>62</v>
      </c>
      <c r="B5" s="1031" t="s">
        <v>852</v>
      </c>
      <c r="C5" s="1026" t="s">
        <v>975</v>
      </c>
      <c r="D5" s="1026" t="s">
        <v>82</v>
      </c>
      <c r="E5" s="1026" t="s">
        <v>83</v>
      </c>
      <c r="F5" s="1038" t="s">
        <v>84</v>
      </c>
      <c r="G5" s="1028" t="s">
        <v>679</v>
      </c>
    </row>
    <row r="6" spans="1:7" s="631" customFormat="1" ht="33.75" customHeight="1" thickBot="1">
      <c r="A6" s="1035"/>
      <c r="B6" s="1032"/>
      <c r="C6" s="1027"/>
      <c r="D6" s="1027"/>
      <c r="E6" s="1033"/>
      <c r="F6" s="1039"/>
      <c r="G6" s="1029"/>
    </row>
    <row r="7" spans="1:7" ht="60">
      <c r="A7" s="647" t="s">
        <v>897</v>
      </c>
      <c r="B7" s="633" t="s">
        <v>537</v>
      </c>
      <c r="C7" s="634">
        <v>295535</v>
      </c>
      <c r="D7" s="635"/>
      <c r="E7" s="635"/>
      <c r="F7" s="675" t="s">
        <v>85</v>
      </c>
      <c r="G7" s="648"/>
    </row>
    <row r="8" spans="1:7" ht="49.5" customHeight="1">
      <c r="A8" s="649" t="s">
        <v>898</v>
      </c>
      <c r="B8" s="201" t="s">
        <v>538</v>
      </c>
      <c r="C8" s="202">
        <v>15000</v>
      </c>
      <c r="D8" s="204"/>
      <c r="E8" s="204"/>
      <c r="F8" s="205" t="s">
        <v>539</v>
      </c>
      <c r="G8" s="650"/>
    </row>
    <row r="9" spans="1:7" ht="42.75">
      <c r="A9" s="649" t="s">
        <v>899</v>
      </c>
      <c r="B9" s="636" t="s">
        <v>472</v>
      </c>
      <c r="C9" s="202">
        <v>35000</v>
      </c>
      <c r="D9" s="204"/>
      <c r="E9" s="204"/>
      <c r="F9" s="205"/>
      <c r="G9" s="650"/>
    </row>
    <row r="10" spans="1:7" ht="42.75">
      <c r="A10" s="647" t="s">
        <v>900</v>
      </c>
      <c r="B10" s="636" t="s">
        <v>584</v>
      </c>
      <c r="C10" s="202">
        <v>5000</v>
      </c>
      <c r="D10" s="204">
        <v>50000</v>
      </c>
      <c r="E10" s="204"/>
      <c r="F10" s="205"/>
      <c r="G10" s="650"/>
    </row>
    <row r="11" spans="1:7" s="638" customFormat="1" ht="34.5" customHeight="1">
      <c r="A11" s="649" t="s">
        <v>901</v>
      </c>
      <c r="B11" s="203" t="s">
        <v>344</v>
      </c>
      <c r="C11" s="637">
        <v>10000</v>
      </c>
      <c r="D11" s="637">
        <v>10000</v>
      </c>
      <c r="E11" s="637">
        <v>10000</v>
      </c>
      <c r="F11" s="637">
        <v>10000</v>
      </c>
      <c r="G11" s="651">
        <v>10000</v>
      </c>
    </row>
    <row r="12" spans="1:7" ht="34.5" customHeight="1">
      <c r="A12" s="649" t="s">
        <v>902</v>
      </c>
      <c r="B12" s="201" t="s">
        <v>86</v>
      </c>
      <c r="C12" s="202">
        <v>109000</v>
      </c>
      <c r="D12" s="204">
        <v>90050</v>
      </c>
      <c r="E12" s="204">
        <v>116219</v>
      </c>
      <c r="F12" s="205" t="s">
        <v>87</v>
      </c>
      <c r="G12" s="650"/>
    </row>
    <row r="13" spans="1:7" ht="45">
      <c r="A13" s="647" t="s">
        <v>903</v>
      </c>
      <c r="B13" s="205" t="s">
        <v>540</v>
      </c>
      <c r="C13" s="202">
        <v>50335</v>
      </c>
      <c r="D13" s="204"/>
      <c r="E13" s="204"/>
      <c r="F13" s="205" t="s">
        <v>88</v>
      </c>
      <c r="G13" s="650"/>
    </row>
    <row r="14" spans="1:7" ht="60">
      <c r="A14" s="649" t="s">
        <v>904</v>
      </c>
      <c r="B14" s="205" t="s">
        <v>541</v>
      </c>
      <c r="C14" s="202">
        <v>0</v>
      </c>
      <c r="D14" s="204">
        <v>6500</v>
      </c>
      <c r="E14" s="204"/>
      <c r="F14" s="205" t="s">
        <v>89</v>
      </c>
      <c r="G14" s="650"/>
    </row>
    <row r="15" spans="1:7" ht="30">
      <c r="A15" s="649" t="s">
        <v>905</v>
      </c>
      <c r="B15" s="206" t="s">
        <v>542</v>
      </c>
      <c r="C15" s="202">
        <v>20969</v>
      </c>
      <c r="D15" s="204"/>
      <c r="E15" s="204">
        <v>0</v>
      </c>
      <c r="F15" s="205" t="s">
        <v>90</v>
      </c>
      <c r="G15" s="650"/>
    </row>
    <row r="16" spans="1:7" ht="45">
      <c r="A16" s="647" t="s">
        <v>906</v>
      </c>
      <c r="B16" s="205" t="s">
        <v>543</v>
      </c>
      <c r="C16" s="202">
        <v>65610</v>
      </c>
      <c r="D16" s="204"/>
      <c r="E16" s="204"/>
      <c r="F16" s="205" t="s">
        <v>544</v>
      </c>
      <c r="G16" s="650"/>
    </row>
    <row r="17" spans="1:7" ht="45">
      <c r="A17" s="649" t="s">
        <v>907</v>
      </c>
      <c r="B17" s="205" t="s">
        <v>545</v>
      </c>
      <c r="C17" s="202">
        <v>6250</v>
      </c>
      <c r="D17" s="204">
        <v>0</v>
      </c>
      <c r="E17" s="204"/>
      <c r="F17" s="205" t="s">
        <v>91</v>
      </c>
      <c r="G17" s="650"/>
    </row>
    <row r="18" spans="1:7" ht="30">
      <c r="A18" s="649" t="s">
        <v>908</v>
      </c>
      <c r="B18" s="201" t="s">
        <v>375</v>
      </c>
      <c r="C18" s="202">
        <v>2000</v>
      </c>
      <c r="D18" s="204"/>
      <c r="E18" s="204"/>
      <c r="F18" s="205" t="s">
        <v>546</v>
      </c>
      <c r="G18" s="650"/>
    </row>
    <row r="19" spans="1:7" ht="34.5" customHeight="1">
      <c r="A19" s="647" t="s">
        <v>909</v>
      </c>
      <c r="B19" s="201" t="s">
        <v>585</v>
      </c>
      <c r="C19" s="202">
        <v>30000</v>
      </c>
      <c r="D19" s="204">
        <v>225000</v>
      </c>
      <c r="E19" s="204"/>
      <c r="F19" s="205" t="s">
        <v>92</v>
      </c>
      <c r="G19" s="650"/>
    </row>
    <row r="20" spans="1:7" ht="15">
      <c r="A20" s="649" t="s">
        <v>910</v>
      </c>
      <c r="B20" s="207" t="s">
        <v>93</v>
      </c>
      <c r="C20" s="640"/>
      <c r="D20" s="639">
        <v>120000</v>
      </c>
      <c r="E20" s="676">
        <v>120000</v>
      </c>
      <c r="F20" s="1023" t="s">
        <v>94</v>
      </c>
      <c r="G20" s="652"/>
    </row>
    <row r="21" spans="1:7" ht="15">
      <c r="A21" s="649" t="s">
        <v>911</v>
      </c>
      <c r="B21" s="207" t="s">
        <v>95</v>
      </c>
      <c r="C21" s="640">
        <v>0</v>
      </c>
      <c r="D21" s="639">
        <v>38100</v>
      </c>
      <c r="E21" s="676">
        <v>38100</v>
      </c>
      <c r="F21" s="1025"/>
      <c r="G21" s="652"/>
    </row>
    <row r="22" spans="1:7" ht="15">
      <c r="A22" s="647" t="s">
        <v>913</v>
      </c>
      <c r="B22" s="207" t="s">
        <v>547</v>
      </c>
      <c r="C22" s="640">
        <v>8000</v>
      </c>
      <c r="D22" s="639"/>
      <c r="E22" s="676"/>
      <c r="F22" s="632"/>
      <c r="G22" s="652"/>
    </row>
    <row r="23" spans="1:7" ht="30">
      <c r="A23" s="649" t="s">
        <v>914</v>
      </c>
      <c r="B23" s="207" t="s">
        <v>96</v>
      </c>
      <c r="C23" s="202">
        <v>0</v>
      </c>
      <c r="D23" s="204"/>
      <c r="E23" s="204"/>
      <c r="F23" s="205" t="s">
        <v>97</v>
      </c>
      <c r="G23" s="650"/>
    </row>
    <row r="24" spans="1:7" ht="30">
      <c r="A24" s="649" t="s">
        <v>915</v>
      </c>
      <c r="B24" s="207" t="s">
        <v>548</v>
      </c>
      <c r="C24" s="202">
        <v>1955</v>
      </c>
      <c r="D24" s="204">
        <v>0</v>
      </c>
      <c r="E24" s="204"/>
      <c r="F24" s="205" t="s">
        <v>98</v>
      </c>
      <c r="G24" s="650"/>
    </row>
    <row r="25" spans="1:7" ht="30">
      <c r="A25" s="647" t="s">
        <v>916</v>
      </c>
      <c r="B25" s="207" t="s">
        <v>549</v>
      </c>
      <c r="C25" s="202">
        <v>35289</v>
      </c>
      <c r="D25" s="204">
        <v>71647</v>
      </c>
      <c r="E25" s="204"/>
      <c r="F25" s="205" t="s">
        <v>550</v>
      </c>
      <c r="G25" s="650"/>
    </row>
    <row r="26" spans="1:7" ht="60">
      <c r="A26" s="649" t="s">
        <v>917</v>
      </c>
      <c r="B26" s="207" t="s">
        <v>551</v>
      </c>
      <c r="C26" s="202">
        <v>0</v>
      </c>
      <c r="D26" s="204">
        <v>0</v>
      </c>
      <c r="E26" s="204"/>
      <c r="F26" s="205"/>
      <c r="G26" s="650"/>
    </row>
    <row r="27" spans="1:7" ht="90">
      <c r="A27" s="649" t="s">
        <v>918</v>
      </c>
      <c r="B27" s="207" t="s">
        <v>552</v>
      </c>
      <c r="C27" s="202">
        <v>49083</v>
      </c>
      <c r="D27" s="204">
        <v>0</v>
      </c>
      <c r="E27" s="204">
        <v>0</v>
      </c>
      <c r="F27" s="205"/>
      <c r="G27" s="650"/>
    </row>
    <row r="28" spans="1:7" ht="75">
      <c r="A28" s="647" t="s">
        <v>919</v>
      </c>
      <c r="B28" s="641" t="s">
        <v>553</v>
      </c>
      <c r="C28" s="643">
        <v>33848</v>
      </c>
      <c r="D28" s="642">
        <v>0</v>
      </c>
      <c r="E28" s="642">
        <v>0</v>
      </c>
      <c r="F28" s="205"/>
      <c r="G28" s="653"/>
    </row>
    <row r="29" spans="1:7" s="645" customFormat="1" ht="30" customHeight="1" thickBot="1">
      <c r="A29" s="649" t="s">
        <v>920</v>
      </c>
      <c r="B29" s="644" t="s">
        <v>205</v>
      </c>
      <c r="C29" s="209">
        <f>SUM(C7:C28)</f>
        <v>772874</v>
      </c>
      <c r="D29" s="209">
        <f>SUM(D7:D28)</f>
        <v>611297</v>
      </c>
      <c r="E29" s="209">
        <f>SUM(E7:E28)</f>
        <v>284319</v>
      </c>
      <c r="F29" s="209">
        <f>SUM(F7:F28)</f>
        <v>10000</v>
      </c>
      <c r="G29" s="654">
        <f>SUM(G7:G28)</f>
        <v>10000</v>
      </c>
    </row>
    <row r="30" spans="1:7" s="598" customFormat="1" ht="30" customHeight="1" thickTop="1">
      <c r="A30" s="649" t="s">
        <v>921</v>
      </c>
      <c r="B30" s="659"/>
      <c r="C30" s="646" t="s">
        <v>956</v>
      </c>
      <c r="D30" s="646"/>
      <c r="E30" s="646"/>
      <c r="F30" s="677"/>
      <c r="G30" s="655"/>
    </row>
    <row r="31" spans="1:7" ht="19.5" customHeight="1">
      <c r="A31" s="647" t="s">
        <v>922</v>
      </c>
      <c r="B31" s="205" t="s">
        <v>193</v>
      </c>
      <c r="C31" s="202">
        <v>60000</v>
      </c>
      <c r="D31" s="204">
        <v>71400</v>
      </c>
      <c r="E31" s="204">
        <v>71400</v>
      </c>
      <c r="F31" s="205" t="s">
        <v>99</v>
      </c>
      <c r="G31" s="650">
        <v>71400</v>
      </c>
    </row>
    <row r="32" spans="1:7" ht="19.5" customHeight="1">
      <c r="A32" s="649" t="s">
        <v>923</v>
      </c>
      <c r="B32" s="205" t="s">
        <v>639</v>
      </c>
      <c r="C32" s="202">
        <v>45000</v>
      </c>
      <c r="D32" s="204">
        <v>50000</v>
      </c>
      <c r="E32" s="204">
        <v>50000</v>
      </c>
      <c r="F32" s="205" t="s">
        <v>99</v>
      </c>
      <c r="G32" s="650">
        <v>50000</v>
      </c>
    </row>
    <row r="33" spans="1:7" ht="19.5" customHeight="1">
      <c r="A33" s="649" t="s">
        <v>924</v>
      </c>
      <c r="B33" s="205" t="s">
        <v>676</v>
      </c>
      <c r="C33" s="202">
        <v>20000</v>
      </c>
      <c r="D33" s="202">
        <v>20000</v>
      </c>
      <c r="E33" s="202">
        <v>20000</v>
      </c>
      <c r="F33" s="205" t="s">
        <v>99</v>
      </c>
      <c r="G33" s="656">
        <v>20000</v>
      </c>
    </row>
    <row r="34" spans="1:7" ht="30">
      <c r="A34" s="647" t="s">
        <v>199</v>
      </c>
      <c r="B34" s="205" t="s">
        <v>100</v>
      </c>
      <c r="C34" s="202">
        <v>33400</v>
      </c>
      <c r="D34" s="202">
        <v>33400</v>
      </c>
      <c r="E34" s="202">
        <v>33400</v>
      </c>
      <c r="F34" s="202">
        <v>33400</v>
      </c>
      <c r="G34" s="656">
        <v>33400</v>
      </c>
    </row>
    <row r="35" spans="1:7" ht="15">
      <c r="A35" s="649" t="s">
        <v>200</v>
      </c>
      <c r="B35" s="205" t="s">
        <v>554</v>
      </c>
      <c r="C35" s="202">
        <v>0</v>
      </c>
      <c r="D35" s="204">
        <v>579828</v>
      </c>
      <c r="E35" s="204">
        <v>579828</v>
      </c>
      <c r="F35" s="204">
        <v>579828</v>
      </c>
      <c r="G35" s="650">
        <v>579828</v>
      </c>
    </row>
    <row r="36" spans="1:7" ht="19.5" customHeight="1">
      <c r="A36" s="649" t="s">
        <v>201</v>
      </c>
      <c r="B36" s="205" t="s">
        <v>882</v>
      </c>
      <c r="C36" s="202">
        <v>250000</v>
      </c>
      <c r="D36" s="202">
        <v>250000</v>
      </c>
      <c r="E36" s="202">
        <v>250000</v>
      </c>
      <c r="F36" s="1023" t="s">
        <v>101</v>
      </c>
      <c r="G36" s="656">
        <v>250000</v>
      </c>
    </row>
    <row r="37" spans="1:7" ht="19.5" customHeight="1">
      <c r="A37" s="647" t="s">
        <v>202</v>
      </c>
      <c r="B37" s="205" t="s">
        <v>102</v>
      </c>
      <c r="C37" s="202">
        <v>260000</v>
      </c>
      <c r="D37" s="202">
        <v>260000</v>
      </c>
      <c r="E37" s="202">
        <v>260000</v>
      </c>
      <c r="F37" s="1024"/>
      <c r="G37" s="656">
        <v>260000</v>
      </c>
    </row>
    <row r="38" spans="1:7" ht="19.5" customHeight="1">
      <c r="A38" s="649" t="s">
        <v>203</v>
      </c>
      <c r="B38" s="205" t="s">
        <v>198</v>
      </c>
      <c r="C38" s="202">
        <v>40000</v>
      </c>
      <c r="D38" s="202">
        <v>40000</v>
      </c>
      <c r="E38" s="202">
        <v>40000</v>
      </c>
      <c r="F38" s="1025"/>
      <c r="G38" s="656">
        <v>40000</v>
      </c>
    </row>
    <row r="39" spans="1:7" ht="30">
      <c r="A39" s="649" t="s">
        <v>291</v>
      </c>
      <c r="B39" s="205" t="s">
        <v>555</v>
      </c>
      <c r="C39" s="202">
        <v>30000</v>
      </c>
      <c r="D39" s="204"/>
      <c r="E39" s="204"/>
      <c r="F39" s="205" t="s">
        <v>103</v>
      </c>
      <c r="G39" s="650"/>
    </row>
    <row r="40" spans="1:7" ht="30">
      <c r="A40" s="647" t="s">
        <v>292</v>
      </c>
      <c r="B40" s="205" t="s">
        <v>556</v>
      </c>
      <c r="C40" s="202">
        <v>32500</v>
      </c>
      <c r="D40" s="204"/>
      <c r="E40" s="204"/>
      <c r="F40" s="205" t="s">
        <v>104</v>
      </c>
      <c r="G40" s="650"/>
    </row>
    <row r="41" spans="1:7" ht="60">
      <c r="A41" s="649" t="s">
        <v>293</v>
      </c>
      <c r="B41" s="205" t="s">
        <v>557</v>
      </c>
      <c r="C41" s="202">
        <v>215403</v>
      </c>
      <c r="D41" s="204"/>
      <c r="E41" s="204"/>
      <c r="F41" s="205"/>
      <c r="G41" s="650"/>
    </row>
    <row r="42" spans="1:7" ht="45">
      <c r="A42" s="649" t="s">
        <v>294</v>
      </c>
      <c r="B42" s="205" t="s">
        <v>558</v>
      </c>
      <c r="C42" s="202">
        <v>139216</v>
      </c>
      <c r="D42" s="204"/>
      <c r="E42" s="204"/>
      <c r="F42" s="205"/>
      <c r="G42" s="650"/>
    </row>
    <row r="43" spans="1:7" ht="19.5" customHeight="1">
      <c r="A43" s="647" t="s">
        <v>295</v>
      </c>
      <c r="B43" s="205" t="s">
        <v>559</v>
      </c>
      <c r="C43" s="202">
        <v>80000</v>
      </c>
      <c r="D43" s="204"/>
      <c r="E43" s="204"/>
      <c r="F43" s="205" t="s">
        <v>105</v>
      </c>
      <c r="G43" s="650"/>
    </row>
    <row r="44" spans="1:7" ht="19.5" customHeight="1">
      <c r="A44" s="649" t="s">
        <v>296</v>
      </c>
      <c r="B44" s="205" t="s">
        <v>640</v>
      </c>
      <c r="C44" s="202">
        <v>20000</v>
      </c>
      <c r="D44" s="204"/>
      <c r="E44" s="204"/>
      <c r="F44" s="205" t="s">
        <v>106</v>
      </c>
      <c r="G44" s="650"/>
    </row>
    <row r="45" spans="1:7" ht="45">
      <c r="A45" s="649" t="s">
        <v>297</v>
      </c>
      <c r="B45" s="205" t="s">
        <v>560</v>
      </c>
      <c r="C45" s="202">
        <v>762</v>
      </c>
      <c r="D45" s="204">
        <v>762</v>
      </c>
      <c r="E45" s="204">
        <v>762</v>
      </c>
      <c r="F45" s="205"/>
      <c r="G45" s="650"/>
    </row>
    <row r="46" spans="1:7" ht="18" customHeight="1">
      <c r="A46" s="647" t="s">
        <v>277</v>
      </c>
      <c r="B46" s="205" t="s">
        <v>207</v>
      </c>
      <c r="C46" s="202">
        <v>5025</v>
      </c>
      <c r="D46" s="204">
        <v>5025</v>
      </c>
      <c r="E46" s="204">
        <v>5025</v>
      </c>
      <c r="F46" s="205" t="s">
        <v>107</v>
      </c>
      <c r="G46" s="650">
        <v>5025</v>
      </c>
    </row>
    <row r="47" spans="1:7" ht="18" customHeight="1">
      <c r="A47" s="649" t="s">
        <v>278</v>
      </c>
      <c r="B47" s="205" t="s">
        <v>209</v>
      </c>
      <c r="C47" s="202">
        <v>68000</v>
      </c>
      <c r="D47" s="204">
        <v>68000</v>
      </c>
      <c r="E47" s="204">
        <v>68000</v>
      </c>
      <c r="F47" s="205" t="s">
        <v>108</v>
      </c>
      <c r="G47" s="650" t="s">
        <v>956</v>
      </c>
    </row>
    <row r="48" spans="1:7" ht="18" customHeight="1">
      <c r="A48" s="649" t="s">
        <v>279</v>
      </c>
      <c r="B48" s="205" t="s">
        <v>210</v>
      </c>
      <c r="C48" s="202">
        <v>20000</v>
      </c>
      <c r="D48" s="204">
        <v>20000</v>
      </c>
      <c r="E48" s="204"/>
      <c r="F48" s="205" t="s">
        <v>109</v>
      </c>
      <c r="G48" s="650"/>
    </row>
    <row r="49" spans="1:7" ht="18" customHeight="1">
      <c r="A49" s="647" t="s">
        <v>280</v>
      </c>
      <c r="B49" s="205" t="s">
        <v>211</v>
      </c>
      <c r="C49" s="202">
        <v>10000</v>
      </c>
      <c r="D49" s="204">
        <v>10000</v>
      </c>
      <c r="E49" s="204"/>
      <c r="F49" s="205" t="s">
        <v>109</v>
      </c>
      <c r="G49" s="650"/>
    </row>
    <row r="50" spans="1:7" ht="18" customHeight="1">
      <c r="A50" s="649" t="s">
        <v>281</v>
      </c>
      <c r="B50" s="205" t="s">
        <v>212</v>
      </c>
      <c r="C50" s="202">
        <v>21000</v>
      </c>
      <c r="D50" s="204">
        <v>21000</v>
      </c>
      <c r="E50" s="204"/>
      <c r="F50" s="205" t="s">
        <v>109</v>
      </c>
      <c r="G50" s="650"/>
    </row>
    <row r="51" spans="1:7" ht="18" customHeight="1">
      <c r="A51" s="649" t="s">
        <v>282</v>
      </c>
      <c r="B51" s="205" t="s">
        <v>110</v>
      </c>
      <c r="C51" s="202">
        <v>15000</v>
      </c>
      <c r="D51" s="204">
        <v>15000</v>
      </c>
      <c r="E51" s="204"/>
      <c r="F51" s="205" t="s">
        <v>109</v>
      </c>
      <c r="G51" s="650"/>
    </row>
    <row r="52" spans="1:7" ht="18" customHeight="1">
      <c r="A52" s="647" t="s">
        <v>283</v>
      </c>
      <c r="B52" s="205" t="s">
        <v>112</v>
      </c>
      <c r="C52" s="202">
        <v>30000</v>
      </c>
      <c r="D52" s="204">
        <v>30000</v>
      </c>
      <c r="E52" s="204"/>
      <c r="F52" s="205" t="s">
        <v>109</v>
      </c>
      <c r="G52" s="650"/>
    </row>
    <row r="53" spans="1:7" ht="18" customHeight="1">
      <c r="A53" s="649" t="s">
        <v>284</v>
      </c>
      <c r="B53" s="205" t="s">
        <v>213</v>
      </c>
      <c r="C53" s="202">
        <v>1397</v>
      </c>
      <c r="D53" s="204"/>
      <c r="E53" s="204"/>
      <c r="F53" s="205" t="s">
        <v>561</v>
      </c>
      <c r="G53" s="650"/>
    </row>
    <row r="54" spans="1:7" ht="30">
      <c r="A54" s="649" t="s">
        <v>285</v>
      </c>
      <c r="B54" s="205" t="s">
        <v>214</v>
      </c>
      <c r="C54" s="202">
        <v>5000</v>
      </c>
      <c r="D54" s="204">
        <v>5000</v>
      </c>
      <c r="E54" s="204">
        <v>5000</v>
      </c>
      <c r="F54" s="205" t="s">
        <v>115</v>
      </c>
      <c r="G54" s="650">
        <v>5000</v>
      </c>
    </row>
    <row r="55" spans="1:7" ht="30">
      <c r="A55" s="647" t="s">
        <v>286</v>
      </c>
      <c r="B55" s="205" t="s">
        <v>270</v>
      </c>
      <c r="C55" s="202">
        <v>4080</v>
      </c>
      <c r="D55" s="204">
        <v>4080</v>
      </c>
      <c r="E55" s="204">
        <v>4080</v>
      </c>
      <c r="F55" s="205" t="s">
        <v>115</v>
      </c>
      <c r="G55" s="650">
        <v>4080</v>
      </c>
    </row>
    <row r="56" spans="1:7" ht="18" customHeight="1">
      <c r="A56" s="649" t="s">
        <v>287</v>
      </c>
      <c r="B56" s="205" t="s">
        <v>271</v>
      </c>
      <c r="C56" s="202">
        <v>3890</v>
      </c>
      <c r="D56" s="204">
        <v>3890</v>
      </c>
      <c r="E56" s="204">
        <v>3890</v>
      </c>
      <c r="F56" s="205" t="s">
        <v>115</v>
      </c>
      <c r="G56" s="650">
        <v>3890</v>
      </c>
    </row>
    <row r="57" spans="1:7" ht="18" customHeight="1">
      <c r="A57" s="649" t="s">
        <v>288</v>
      </c>
      <c r="B57" s="205" t="s">
        <v>119</v>
      </c>
      <c r="C57" s="202">
        <v>318</v>
      </c>
      <c r="D57" s="204">
        <v>318</v>
      </c>
      <c r="E57" s="204">
        <v>318</v>
      </c>
      <c r="F57" s="205" t="s">
        <v>115</v>
      </c>
      <c r="G57" s="650">
        <v>318</v>
      </c>
    </row>
    <row r="58" spans="1:7" ht="18" customHeight="1">
      <c r="A58" s="647" t="s">
        <v>289</v>
      </c>
      <c r="B58" s="205" t="s">
        <v>121</v>
      </c>
      <c r="C58" s="202">
        <v>127</v>
      </c>
      <c r="D58" s="204">
        <v>127</v>
      </c>
      <c r="E58" s="204">
        <v>127</v>
      </c>
      <c r="F58" s="205" t="s">
        <v>115</v>
      </c>
      <c r="G58" s="650">
        <v>127</v>
      </c>
    </row>
    <row r="59" spans="1:7" ht="18" customHeight="1">
      <c r="A59" s="649" t="s">
        <v>290</v>
      </c>
      <c r="B59" s="205" t="s">
        <v>123</v>
      </c>
      <c r="C59" s="202">
        <v>1700</v>
      </c>
      <c r="D59" s="204">
        <v>1700</v>
      </c>
      <c r="E59" s="204">
        <v>1700</v>
      </c>
      <c r="F59" s="205" t="s">
        <v>115</v>
      </c>
      <c r="G59" s="650">
        <v>1700</v>
      </c>
    </row>
    <row r="60" spans="1:7" ht="18" customHeight="1">
      <c r="A60" s="649" t="s">
        <v>111</v>
      </c>
      <c r="B60" s="205" t="s">
        <v>272</v>
      </c>
      <c r="C60" s="202">
        <v>10000</v>
      </c>
      <c r="D60" s="202">
        <v>10000</v>
      </c>
      <c r="E60" s="202">
        <v>10000</v>
      </c>
      <c r="F60" s="205" t="s">
        <v>126</v>
      </c>
      <c r="G60" s="656">
        <v>10000</v>
      </c>
    </row>
    <row r="61" spans="1:7" ht="18" customHeight="1">
      <c r="A61" s="647" t="s">
        <v>113</v>
      </c>
      <c r="B61" s="205" t="s">
        <v>273</v>
      </c>
      <c r="C61" s="202">
        <v>104000</v>
      </c>
      <c r="D61" s="204">
        <v>104000</v>
      </c>
      <c r="E61" s="204">
        <v>104000</v>
      </c>
      <c r="F61" s="205" t="s">
        <v>126</v>
      </c>
      <c r="G61" s="650">
        <v>104000</v>
      </c>
    </row>
    <row r="62" spans="1:7" ht="18" customHeight="1">
      <c r="A62" s="649" t="s">
        <v>114</v>
      </c>
      <c r="B62" s="205" t="s">
        <v>274</v>
      </c>
      <c r="C62" s="202">
        <v>54000</v>
      </c>
      <c r="D62" s="202">
        <v>54000</v>
      </c>
      <c r="E62" s="202">
        <v>54000</v>
      </c>
      <c r="F62" s="205" t="s">
        <v>126</v>
      </c>
      <c r="G62" s="656">
        <v>54000</v>
      </c>
    </row>
    <row r="63" spans="1:7" ht="18" customHeight="1">
      <c r="A63" s="649" t="s">
        <v>116</v>
      </c>
      <c r="B63" s="205" t="s">
        <v>275</v>
      </c>
      <c r="C63" s="202">
        <v>10994</v>
      </c>
      <c r="D63" s="204"/>
      <c r="E63" s="204"/>
      <c r="F63" s="205" t="s">
        <v>562</v>
      </c>
      <c r="G63" s="650"/>
    </row>
    <row r="64" spans="1:7" ht="30">
      <c r="A64" s="647" t="s">
        <v>117</v>
      </c>
      <c r="B64" s="205" t="s">
        <v>563</v>
      </c>
      <c r="C64" s="202">
        <v>22000</v>
      </c>
      <c r="D64" s="204"/>
      <c r="E64" s="204"/>
      <c r="F64" s="205" t="s">
        <v>132</v>
      </c>
      <c r="G64" s="650"/>
    </row>
    <row r="65" spans="1:7" ht="19.5" customHeight="1">
      <c r="A65" s="649" t="s">
        <v>118</v>
      </c>
      <c r="B65" s="205" t="s">
        <v>276</v>
      </c>
      <c r="C65" s="202">
        <v>9280</v>
      </c>
      <c r="D65" s="204">
        <v>9280</v>
      </c>
      <c r="E65" s="204">
        <v>9280</v>
      </c>
      <c r="F65" s="205">
        <v>32444</v>
      </c>
      <c r="G65" s="650">
        <v>9280</v>
      </c>
    </row>
    <row r="66" spans="1:7" ht="30">
      <c r="A66" s="649" t="s">
        <v>120</v>
      </c>
      <c r="B66" s="205" t="s">
        <v>135</v>
      </c>
      <c r="C66" s="202">
        <v>151</v>
      </c>
      <c r="D66" s="204">
        <v>151</v>
      </c>
      <c r="E66" s="204">
        <v>151</v>
      </c>
      <c r="F66" s="205" t="s">
        <v>136</v>
      </c>
      <c r="G66" s="650">
        <v>151</v>
      </c>
    </row>
    <row r="67" spans="1:7" ht="30">
      <c r="A67" s="647" t="s">
        <v>122</v>
      </c>
      <c r="B67" s="205" t="s">
        <v>139</v>
      </c>
      <c r="C67" s="202">
        <v>8500</v>
      </c>
      <c r="D67" s="204">
        <v>8500</v>
      </c>
      <c r="E67" s="204"/>
      <c r="F67" s="205" t="s">
        <v>109</v>
      </c>
      <c r="G67" s="650"/>
    </row>
    <row r="68" spans="1:7" ht="30">
      <c r="A68" s="649" t="s">
        <v>124</v>
      </c>
      <c r="B68" s="205" t="s">
        <v>141</v>
      </c>
      <c r="C68" s="202">
        <v>4000</v>
      </c>
      <c r="D68" s="202">
        <v>4000</v>
      </c>
      <c r="E68" s="204"/>
      <c r="F68" s="205" t="s">
        <v>109</v>
      </c>
      <c r="G68" s="650"/>
    </row>
    <row r="69" spans="1:7" ht="30">
      <c r="A69" s="649" t="s">
        <v>125</v>
      </c>
      <c r="B69" s="205" t="s">
        <v>143</v>
      </c>
      <c r="C69" s="202">
        <v>4000</v>
      </c>
      <c r="D69" s="202">
        <v>4000</v>
      </c>
      <c r="E69" s="204"/>
      <c r="F69" s="205" t="s">
        <v>109</v>
      </c>
      <c r="G69" s="650"/>
    </row>
    <row r="70" spans="1:7" ht="19.5" customHeight="1">
      <c r="A70" s="647" t="s">
        <v>127</v>
      </c>
      <c r="B70" s="205" t="s">
        <v>145</v>
      </c>
      <c r="C70" s="202">
        <v>2000</v>
      </c>
      <c r="D70" s="202">
        <v>2000</v>
      </c>
      <c r="E70" s="204"/>
      <c r="F70" s="205" t="s">
        <v>109</v>
      </c>
      <c r="G70" s="650"/>
    </row>
    <row r="71" spans="1:7" ht="30">
      <c r="A71" s="649" t="s">
        <v>128</v>
      </c>
      <c r="B71" s="205" t="s">
        <v>147</v>
      </c>
      <c r="C71" s="202">
        <v>31388</v>
      </c>
      <c r="D71" s="202">
        <v>31388</v>
      </c>
      <c r="E71" s="202">
        <v>31388</v>
      </c>
      <c r="F71" s="205" t="s">
        <v>148</v>
      </c>
      <c r="G71" s="656">
        <v>31388</v>
      </c>
    </row>
    <row r="72" spans="1:7" ht="30">
      <c r="A72" s="649" t="s">
        <v>129</v>
      </c>
      <c r="B72" s="205" t="s">
        <v>564</v>
      </c>
      <c r="C72" s="202">
        <v>3362</v>
      </c>
      <c r="D72" s="204">
        <v>3362</v>
      </c>
      <c r="E72" s="204"/>
      <c r="F72" s="205"/>
      <c r="G72" s="650"/>
    </row>
    <row r="73" spans="1:7" ht="30">
      <c r="A73" s="647" t="s">
        <v>130</v>
      </c>
      <c r="B73" s="205" t="s">
        <v>150</v>
      </c>
      <c r="C73" s="202">
        <v>38000</v>
      </c>
      <c r="D73" s="202">
        <v>38000</v>
      </c>
      <c r="E73" s="202">
        <v>38000</v>
      </c>
      <c r="F73" s="205" t="s">
        <v>565</v>
      </c>
      <c r="G73" s="656">
        <v>38000</v>
      </c>
    </row>
    <row r="74" spans="1:7" ht="18" customHeight="1">
      <c r="A74" s="649" t="s">
        <v>131</v>
      </c>
      <c r="B74" s="205" t="s">
        <v>999</v>
      </c>
      <c r="C74" s="202">
        <v>35000</v>
      </c>
      <c r="D74" s="202">
        <v>35000</v>
      </c>
      <c r="E74" s="204"/>
      <c r="F74" s="205" t="s">
        <v>152</v>
      </c>
      <c r="G74" s="650"/>
    </row>
    <row r="75" spans="1:7" ht="15">
      <c r="A75" s="649" t="s">
        <v>133</v>
      </c>
      <c r="B75" s="205" t="s">
        <v>154</v>
      </c>
      <c r="C75" s="202">
        <v>24353</v>
      </c>
      <c r="D75" s="202">
        <v>24353</v>
      </c>
      <c r="E75" s="202">
        <v>24353</v>
      </c>
      <c r="F75" s="202">
        <v>24353</v>
      </c>
      <c r="G75" s="656">
        <v>24353</v>
      </c>
    </row>
    <row r="76" spans="1:7" ht="18" customHeight="1">
      <c r="A76" s="647" t="s">
        <v>134</v>
      </c>
      <c r="B76" s="205" t="s">
        <v>156</v>
      </c>
      <c r="C76" s="202">
        <v>61700</v>
      </c>
      <c r="D76" s="204"/>
      <c r="E76" s="204"/>
      <c r="F76" s="205" t="s">
        <v>566</v>
      </c>
      <c r="G76" s="650"/>
    </row>
    <row r="77" spans="1:7" ht="18" customHeight="1">
      <c r="A77" s="649" t="s">
        <v>137</v>
      </c>
      <c r="B77" s="205" t="s">
        <v>158</v>
      </c>
      <c r="C77" s="202">
        <f>10450+84</f>
        <v>10534</v>
      </c>
      <c r="D77" s="204">
        <f>10450+84</f>
        <v>10534</v>
      </c>
      <c r="E77" s="204"/>
      <c r="F77" s="204"/>
      <c r="G77" s="650"/>
    </row>
    <row r="78" spans="1:7" ht="18" customHeight="1">
      <c r="A78" s="649" t="s">
        <v>138</v>
      </c>
      <c r="B78" s="205" t="s">
        <v>161</v>
      </c>
      <c r="C78" s="202">
        <v>1524</v>
      </c>
      <c r="D78" s="204"/>
      <c r="E78" s="204"/>
      <c r="F78" s="205" t="s">
        <v>97</v>
      </c>
      <c r="G78" s="650"/>
    </row>
    <row r="79" spans="1:7" ht="18" customHeight="1">
      <c r="A79" s="647" t="s">
        <v>140</v>
      </c>
      <c r="B79" s="205" t="s">
        <v>880</v>
      </c>
      <c r="C79" s="202">
        <v>25000</v>
      </c>
      <c r="D79" s="204">
        <v>25000</v>
      </c>
      <c r="E79" s="204">
        <v>25000</v>
      </c>
      <c r="F79" s="205" t="s">
        <v>567</v>
      </c>
      <c r="G79" s="650">
        <v>25000</v>
      </c>
    </row>
    <row r="80" spans="1:7" ht="19.5" customHeight="1">
      <c r="A80" s="649" t="s">
        <v>142</v>
      </c>
      <c r="B80" s="205" t="s">
        <v>162</v>
      </c>
      <c r="C80" s="202">
        <v>600</v>
      </c>
      <c r="D80" s="204">
        <v>600</v>
      </c>
      <c r="E80" s="204">
        <v>600</v>
      </c>
      <c r="F80" s="205" t="s">
        <v>115</v>
      </c>
      <c r="G80" s="650">
        <v>600</v>
      </c>
    </row>
    <row r="81" spans="1:7" ht="19.5" customHeight="1">
      <c r="A81" s="649" t="s">
        <v>144</v>
      </c>
      <c r="B81" s="205" t="s">
        <v>163</v>
      </c>
      <c r="C81" s="202">
        <v>3249</v>
      </c>
      <c r="D81" s="204">
        <v>3249</v>
      </c>
      <c r="E81" s="204">
        <v>3249</v>
      </c>
      <c r="F81" s="205" t="s">
        <v>164</v>
      </c>
      <c r="G81" s="650"/>
    </row>
    <row r="82" spans="1:7" ht="19.5" customHeight="1">
      <c r="A82" s="647" t="s">
        <v>146</v>
      </c>
      <c r="B82" s="205" t="s">
        <v>165</v>
      </c>
      <c r="C82" s="202">
        <v>16066</v>
      </c>
      <c r="D82" s="204">
        <v>16066</v>
      </c>
      <c r="E82" s="204"/>
      <c r="F82" s="205" t="s">
        <v>568</v>
      </c>
      <c r="G82" s="650"/>
    </row>
    <row r="83" spans="1:7" ht="45">
      <c r="A83" s="649" t="s">
        <v>149</v>
      </c>
      <c r="B83" s="205" t="s">
        <v>166</v>
      </c>
      <c r="C83" s="202">
        <v>1500</v>
      </c>
      <c r="D83" s="204">
        <v>1500</v>
      </c>
      <c r="E83" s="204">
        <v>1500</v>
      </c>
      <c r="F83" s="205" t="s">
        <v>569</v>
      </c>
      <c r="G83" s="650"/>
    </row>
    <row r="84" spans="1:7" ht="19.5" customHeight="1">
      <c r="A84" s="649" t="s">
        <v>151</v>
      </c>
      <c r="B84" s="205" t="s">
        <v>167</v>
      </c>
      <c r="C84" s="202">
        <v>2099</v>
      </c>
      <c r="D84" s="204">
        <v>2099</v>
      </c>
      <c r="E84" s="204">
        <v>2099</v>
      </c>
      <c r="F84" s="205" t="s">
        <v>168</v>
      </c>
      <c r="G84" s="650">
        <v>2099</v>
      </c>
    </row>
    <row r="85" spans="1:7" ht="30">
      <c r="A85" s="647" t="s">
        <v>153</v>
      </c>
      <c r="B85" s="205" t="s">
        <v>570</v>
      </c>
      <c r="C85" s="202">
        <v>68500</v>
      </c>
      <c r="D85" s="204"/>
      <c r="E85" s="204"/>
      <c r="F85" s="205"/>
      <c r="G85" s="650"/>
    </row>
    <row r="86" spans="1:7" ht="18" customHeight="1">
      <c r="A86" s="649" t="s">
        <v>155</v>
      </c>
      <c r="B86" s="205" t="s">
        <v>571</v>
      </c>
      <c r="C86" s="202">
        <v>4500</v>
      </c>
      <c r="D86" s="204"/>
      <c r="E86" s="204"/>
      <c r="F86" s="205"/>
      <c r="G86" s="650"/>
    </row>
    <row r="87" spans="1:7" ht="18" customHeight="1">
      <c r="A87" s="649" t="s">
        <v>157</v>
      </c>
      <c r="B87" s="205" t="s">
        <v>572</v>
      </c>
      <c r="C87" s="202">
        <v>72525</v>
      </c>
      <c r="D87" s="204">
        <v>62238</v>
      </c>
      <c r="E87" s="204">
        <v>62237</v>
      </c>
      <c r="F87" s="205"/>
      <c r="G87" s="650"/>
    </row>
    <row r="88" spans="1:7" s="645" customFormat="1" ht="30" customHeight="1" thickBot="1">
      <c r="A88" s="647" t="s">
        <v>159</v>
      </c>
      <c r="B88" s="678" t="s">
        <v>204</v>
      </c>
      <c r="C88" s="209">
        <f>SUM(C31:C87)</f>
        <v>2040643</v>
      </c>
      <c r="D88" s="209">
        <f>SUM(D31:D87)</f>
        <v>1938850</v>
      </c>
      <c r="E88" s="209">
        <f>SUM(E31:E87)</f>
        <v>1759387</v>
      </c>
      <c r="F88" s="679"/>
      <c r="G88" s="654"/>
    </row>
    <row r="89" spans="1:7" s="645" customFormat="1" ht="30" customHeight="1" thickBot="1" thickTop="1">
      <c r="A89" s="682" t="s">
        <v>160</v>
      </c>
      <c r="B89" s="680" t="s">
        <v>968</v>
      </c>
      <c r="C89" s="210">
        <f>SUM(C88,C29)</f>
        <v>2813517</v>
      </c>
      <c r="D89" s="210">
        <f>SUM(D88,D29)</f>
        <v>2550147</v>
      </c>
      <c r="E89" s="210">
        <f>SUM(E88,E29)</f>
        <v>2043706</v>
      </c>
      <c r="F89" s="681"/>
      <c r="G89" s="657"/>
    </row>
    <row r="96" spans="1:7" ht="15">
      <c r="A96" s="189"/>
      <c r="B96" s="198"/>
      <c r="C96" s="198"/>
      <c r="D96" s="198"/>
      <c r="E96" s="198"/>
      <c r="F96" s="198"/>
      <c r="G96" s="198"/>
    </row>
  </sheetData>
  <sheetProtection/>
  <mergeCells count="12">
    <mergeCell ref="A1:F1"/>
    <mergeCell ref="B5:B6"/>
    <mergeCell ref="E5:E6"/>
    <mergeCell ref="A5:A6"/>
    <mergeCell ref="A2:G2"/>
    <mergeCell ref="D3:G3"/>
    <mergeCell ref="F5:F6"/>
    <mergeCell ref="C5:C6"/>
    <mergeCell ref="F36:F38"/>
    <mergeCell ref="F20:F21"/>
    <mergeCell ref="D5:D6"/>
    <mergeCell ref="G5:G6"/>
  </mergeCells>
  <printOptions horizontalCentered="1"/>
  <pageMargins left="0.1968503937007874" right="0.1968503937007874" top="0.5905511811023623" bottom="0.5905511811023623" header="0.5118110236220472" footer="0.5118110236220472"/>
  <pageSetup fitToHeight="4" fitToWidth="1" horizontalDpi="600" verticalDpi="600" orientation="portrait" paperSize="9" scale="97" r:id="rId1"/>
  <rowBreaks count="1" manualBreakCount="1">
    <brk id="29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21"/>
  <dimension ref="A1:L56"/>
  <sheetViews>
    <sheetView view="pageBreakPreview" zoomScaleSheetLayoutView="100" workbookViewId="0" topLeftCell="A1">
      <selection activeCell="F1" sqref="F1"/>
    </sheetView>
  </sheetViews>
  <sheetFormatPr defaultColWidth="9.00390625" defaultRowHeight="12.75"/>
  <cols>
    <col min="1" max="1" width="3.00390625" style="190" bestFit="1" customWidth="1"/>
    <col min="2" max="2" width="47.25390625" style="110" customWidth="1"/>
    <col min="3" max="3" width="11.00390625" style="554" bestFit="1" customWidth="1"/>
    <col min="4" max="4" width="11.375" style="554" bestFit="1" customWidth="1"/>
    <col min="5" max="5" width="11.25390625" style="111" customWidth="1"/>
    <col min="6" max="6" width="11.25390625" style="183" customWidth="1"/>
    <col min="7" max="8" width="10.75390625" style="111" customWidth="1"/>
    <col min="9" max="9" width="10.75390625" style="183" customWidth="1"/>
    <col min="10" max="10" width="10.75390625" style="554" customWidth="1"/>
    <col min="11" max="11" width="9.125" style="106" customWidth="1"/>
    <col min="12" max="12" width="10.125" style="106" bestFit="1" customWidth="1"/>
    <col min="13" max="16384" width="9.125" style="106" customWidth="1"/>
  </cols>
  <sheetData>
    <row r="1" spans="1:10" s="71" customFormat="1" ht="30" customHeight="1">
      <c r="A1" s="1049" t="s">
        <v>238</v>
      </c>
      <c r="B1" s="1049"/>
      <c r="C1" s="1049"/>
      <c r="D1" s="551"/>
      <c r="E1" s="194"/>
      <c r="F1" s="552"/>
      <c r="G1" s="194"/>
      <c r="H1" s="194"/>
      <c r="I1" s="552"/>
      <c r="J1" s="551"/>
    </row>
    <row r="2" spans="1:10" s="114" customFormat="1" ht="30" customHeight="1">
      <c r="A2" s="190"/>
      <c r="B2" s="1042" t="s">
        <v>500</v>
      </c>
      <c r="C2" s="1042"/>
      <c r="D2" s="1042"/>
      <c r="E2" s="1042"/>
      <c r="F2" s="1042"/>
      <c r="G2" s="1042"/>
      <c r="H2" s="1042"/>
      <c r="I2" s="1042"/>
      <c r="J2" s="1042"/>
    </row>
    <row r="3" spans="1:10" s="45" customFormat="1" ht="15">
      <c r="A3" s="190"/>
      <c r="B3" s="72"/>
      <c r="C3" s="519"/>
      <c r="D3" s="519"/>
      <c r="E3" s="553"/>
      <c r="F3" s="581"/>
      <c r="G3" s="553"/>
      <c r="H3" s="553"/>
      <c r="I3" s="1045" t="s">
        <v>851</v>
      </c>
      <c r="J3" s="1045"/>
    </row>
    <row r="4" spans="1:10" s="109" customFormat="1" ht="15.75" thickBot="1">
      <c r="A4" s="190"/>
      <c r="B4" s="107" t="s">
        <v>318</v>
      </c>
      <c r="C4" s="108" t="s">
        <v>319</v>
      </c>
      <c r="D4" s="108" t="s">
        <v>320</v>
      </c>
      <c r="E4" s="116" t="s">
        <v>321</v>
      </c>
      <c r="F4" s="184"/>
      <c r="G4" s="116"/>
      <c r="H4" s="116"/>
      <c r="I4" s="116" t="s">
        <v>322</v>
      </c>
      <c r="J4" s="108" t="s">
        <v>323</v>
      </c>
    </row>
    <row r="5" spans="2:10" ht="18">
      <c r="B5" s="1050" t="s">
        <v>852</v>
      </c>
      <c r="C5" s="1052" t="s">
        <v>747</v>
      </c>
      <c r="D5" s="1052" t="s">
        <v>582</v>
      </c>
      <c r="E5" s="1040" t="s">
        <v>491</v>
      </c>
      <c r="F5" s="1048" t="s">
        <v>372</v>
      </c>
      <c r="G5" s="1048"/>
      <c r="H5" s="1040" t="s">
        <v>636</v>
      </c>
      <c r="I5" s="1040" t="s">
        <v>501</v>
      </c>
      <c r="J5" s="1046" t="s">
        <v>502</v>
      </c>
    </row>
    <row r="6" spans="2:10" ht="45.75" thickBot="1">
      <c r="B6" s="1051"/>
      <c r="C6" s="1053"/>
      <c r="D6" s="1053"/>
      <c r="E6" s="1041"/>
      <c r="F6" s="104" t="s">
        <v>372</v>
      </c>
      <c r="G6" s="104" t="s">
        <v>373</v>
      </c>
      <c r="H6" s="1041"/>
      <c r="I6" s="1041"/>
      <c r="J6" s="1047"/>
    </row>
    <row r="7" spans="1:10" ht="30" customHeight="1">
      <c r="A7" s="191"/>
      <c r="B7" s="1043" t="s">
        <v>677</v>
      </c>
      <c r="C7" s="1044"/>
      <c r="D7" s="1044"/>
      <c r="E7" s="1044"/>
      <c r="F7" s="1044"/>
      <c r="G7" s="1044"/>
      <c r="H7" s="1044"/>
      <c r="I7" s="1044"/>
      <c r="J7" s="844"/>
    </row>
    <row r="8" spans="1:10" ht="30" customHeight="1">
      <c r="A8" s="191">
        <v>1</v>
      </c>
      <c r="B8" s="845" t="s">
        <v>4</v>
      </c>
      <c r="C8" s="813"/>
      <c r="D8" s="813"/>
      <c r="E8" s="813"/>
      <c r="F8" s="813"/>
      <c r="G8" s="813"/>
      <c r="H8" s="813"/>
      <c r="I8" s="813"/>
      <c r="J8" s="846"/>
    </row>
    <row r="9" spans="1:10" ht="50.25">
      <c r="A9" s="190">
        <v>2</v>
      </c>
      <c r="B9" s="847" t="s">
        <v>216</v>
      </c>
      <c r="C9" s="814">
        <v>184423</v>
      </c>
      <c r="D9" s="815">
        <v>11497</v>
      </c>
      <c r="E9" s="815">
        <v>82434</v>
      </c>
      <c r="F9" s="814">
        <v>90492</v>
      </c>
      <c r="G9" s="814"/>
      <c r="H9" s="814"/>
      <c r="I9" s="814">
        <f>F9+G9+H9</f>
        <v>90492</v>
      </c>
      <c r="J9" s="846">
        <v>566</v>
      </c>
    </row>
    <row r="10" spans="1:10" ht="48">
      <c r="A10" s="190">
        <v>3</v>
      </c>
      <c r="B10" s="848" t="s">
        <v>218</v>
      </c>
      <c r="C10" s="814">
        <v>2208882</v>
      </c>
      <c r="D10" s="816">
        <v>355666</v>
      </c>
      <c r="E10" s="817">
        <v>1066569</v>
      </c>
      <c r="F10" s="814">
        <v>786647</v>
      </c>
      <c r="G10" s="814"/>
      <c r="H10" s="814"/>
      <c r="I10" s="814">
        <f>F10+G10+H10</f>
        <v>786647</v>
      </c>
      <c r="J10" s="846"/>
    </row>
    <row r="11" spans="1:10" ht="50.25">
      <c r="A11" s="190">
        <v>4</v>
      </c>
      <c r="B11" s="847" t="s">
        <v>221</v>
      </c>
      <c r="C11" s="814">
        <v>12532</v>
      </c>
      <c r="D11" s="815">
        <v>0</v>
      </c>
      <c r="E11" s="815">
        <v>0</v>
      </c>
      <c r="F11" s="814">
        <v>12592</v>
      </c>
      <c r="G11" s="814"/>
      <c r="H11" s="814"/>
      <c r="I11" s="814">
        <f>F11+G11+H11</f>
        <v>12592</v>
      </c>
      <c r="J11" s="846">
        <v>0</v>
      </c>
    </row>
    <row r="12" spans="1:10" ht="66.75">
      <c r="A12" s="190">
        <v>5</v>
      </c>
      <c r="B12" s="847" t="s">
        <v>222</v>
      </c>
      <c r="C12" s="814">
        <v>718838</v>
      </c>
      <c r="D12" s="815">
        <v>0</v>
      </c>
      <c r="E12" s="815">
        <v>0</v>
      </c>
      <c r="F12" s="814">
        <v>73324</v>
      </c>
      <c r="G12" s="814"/>
      <c r="H12" s="814"/>
      <c r="I12" s="814">
        <f>F12+G12+H12</f>
        <v>73324</v>
      </c>
      <c r="J12" s="846">
        <v>645514</v>
      </c>
    </row>
    <row r="13" spans="1:10" ht="66.75">
      <c r="A13" s="190">
        <v>6</v>
      </c>
      <c r="B13" s="849" t="s">
        <v>5</v>
      </c>
      <c r="C13" s="818">
        <v>204433</v>
      </c>
      <c r="D13" s="815">
        <v>0</v>
      </c>
      <c r="E13" s="815">
        <v>14650</v>
      </c>
      <c r="F13" s="814">
        <v>103534</v>
      </c>
      <c r="G13" s="814"/>
      <c r="H13" s="814"/>
      <c r="I13" s="814">
        <f>F13+G13+H13</f>
        <v>103534</v>
      </c>
      <c r="J13" s="846">
        <v>86249</v>
      </c>
    </row>
    <row r="14" spans="1:10" ht="50.25">
      <c r="A14" s="190">
        <v>7</v>
      </c>
      <c r="B14" s="847" t="s">
        <v>6</v>
      </c>
      <c r="C14" s="814">
        <v>224142</v>
      </c>
      <c r="D14" s="815">
        <v>25637</v>
      </c>
      <c r="E14" s="815">
        <v>124213</v>
      </c>
      <c r="F14" s="814">
        <v>74292</v>
      </c>
      <c r="G14" s="814"/>
      <c r="H14" s="814"/>
      <c r="I14" s="814">
        <v>74292</v>
      </c>
      <c r="J14" s="846"/>
    </row>
    <row r="15" spans="1:10" ht="50.25">
      <c r="A15" s="190">
        <v>8</v>
      </c>
      <c r="B15" s="847" t="s">
        <v>7</v>
      </c>
      <c r="C15" s="814">
        <v>76735</v>
      </c>
      <c r="D15" s="815">
        <v>0</v>
      </c>
      <c r="E15" s="815">
        <v>26400</v>
      </c>
      <c r="F15" s="814">
        <v>50335</v>
      </c>
      <c r="G15" s="814"/>
      <c r="H15" s="814"/>
      <c r="I15" s="814">
        <f aca="true" t="shared" si="0" ref="I15:I23">F15+G15+H15</f>
        <v>50335</v>
      </c>
      <c r="J15" s="846"/>
    </row>
    <row r="16" spans="1:10" ht="50.25">
      <c r="A16" s="190">
        <v>9</v>
      </c>
      <c r="B16" s="847" t="s">
        <v>8</v>
      </c>
      <c r="C16" s="814">
        <v>524750</v>
      </c>
      <c r="D16" s="815">
        <v>0</v>
      </c>
      <c r="E16" s="815">
        <v>117005</v>
      </c>
      <c r="F16" s="814">
        <v>135289</v>
      </c>
      <c r="G16" s="814"/>
      <c r="H16" s="814"/>
      <c r="I16" s="814">
        <f t="shared" si="0"/>
        <v>135289</v>
      </c>
      <c r="J16" s="846">
        <v>272456</v>
      </c>
    </row>
    <row r="17" spans="1:10" ht="66.75">
      <c r="A17" s="190">
        <v>10</v>
      </c>
      <c r="B17" s="847" t="s">
        <v>247</v>
      </c>
      <c r="C17" s="814">
        <v>538000</v>
      </c>
      <c r="D17" s="815">
        <v>0</v>
      </c>
      <c r="E17" s="815">
        <v>103500</v>
      </c>
      <c r="F17" s="814"/>
      <c r="G17" s="814"/>
      <c r="H17" s="814"/>
      <c r="I17" s="814">
        <f t="shared" si="0"/>
        <v>0</v>
      </c>
      <c r="J17" s="846">
        <v>434500</v>
      </c>
    </row>
    <row r="18" spans="1:10" ht="36" customHeight="1">
      <c r="A18" s="190">
        <v>11</v>
      </c>
      <c r="B18" s="847" t="s">
        <v>249</v>
      </c>
      <c r="C18" s="814">
        <v>96193</v>
      </c>
      <c r="D18" s="815">
        <v>0</v>
      </c>
      <c r="E18" s="815">
        <v>0</v>
      </c>
      <c r="F18" s="814">
        <v>49268</v>
      </c>
      <c r="G18" s="814"/>
      <c r="H18" s="814"/>
      <c r="I18" s="814">
        <f t="shared" si="0"/>
        <v>49268</v>
      </c>
      <c r="J18" s="846">
        <v>46925</v>
      </c>
    </row>
    <row r="19" spans="1:10" ht="33.75">
      <c r="A19" s="190">
        <v>12</v>
      </c>
      <c r="B19" s="847" t="s">
        <v>250</v>
      </c>
      <c r="C19" s="814">
        <v>963340</v>
      </c>
      <c r="D19" s="815">
        <v>0</v>
      </c>
      <c r="E19" s="815">
        <v>0</v>
      </c>
      <c r="F19" s="814">
        <v>129853</v>
      </c>
      <c r="G19" s="814"/>
      <c r="H19" s="814"/>
      <c r="I19" s="814">
        <f t="shared" si="0"/>
        <v>129853</v>
      </c>
      <c r="J19" s="846">
        <v>833487</v>
      </c>
    </row>
    <row r="20" spans="1:10" ht="36" customHeight="1">
      <c r="A20" s="190">
        <v>13</v>
      </c>
      <c r="B20" s="850" t="s">
        <v>9</v>
      </c>
      <c r="C20" s="814">
        <v>14000</v>
      </c>
      <c r="D20" s="815">
        <v>0</v>
      </c>
      <c r="E20" s="815">
        <v>0</v>
      </c>
      <c r="F20" s="814">
        <v>14000</v>
      </c>
      <c r="G20" s="814"/>
      <c r="H20" s="814"/>
      <c r="I20" s="814">
        <f t="shared" si="0"/>
        <v>14000</v>
      </c>
      <c r="J20" s="846"/>
    </row>
    <row r="21" spans="1:10" ht="36" customHeight="1">
      <c r="A21" s="190">
        <v>14</v>
      </c>
      <c r="B21" s="851" t="s">
        <v>10</v>
      </c>
      <c r="C21" s="814">
        <v>527220</v>
      </c>
      <c r="D21" s="815">
        <v>0</v>
      </c>
      <c r="E21" s="815">
        <v>289095</v>
      </c>
      <c r="F21" s="814">
        <v>6250</v>
      </c>
      <c r="G21" s="814"/>
      <c r="H21" s="814"/>
      <c r="I21" s="814">
        <f t="shared" si="0"/>
        <v>6250</v>
      </c>
      <c r="J21" s="846">
        <v>231875</v>
      </c>
    </row>
    <row r="22" spans="1:10" ht="36">
      <c r="A22" s="190">
        <v>15</v>
      </c>
      <c r="B22" s="851" t="s">
        <v>252</v>
      </c>
      <c r="C22" s="819">
        <v>40000</v>
      </c>
      <c r="D22" s="820">
        <v>0</v>
      </c>
      <c r="E22" s="812">
        <v>0</v>
      </c>
      <c r="F22" s="821">
        <v>20000</v>
      </c>
      <c r="G22" s="812"/>
      <c r="H22" s="812"/>
      <c r="I22" s="814">
        <f t="shared" si="0"/>
        <v>20000</v>
      </c>
      <c r="J22" s="846">
        <v>20000</v>
      </c>
    </row>
    <row r="23" spans="1:10" ht="18">
      <c r="A23" s="190">
        <v>16</v>
      </c>
      <c r="B23" s="852" t="s">
        <v>793</v>
      </c>
      <c r="C23" s="819">
        <v>103644</v>
      </c>
      <c r="D23" s="820">
        <v>0</v>
      </c>
      <c r="E23" s="812">
        <v>41944</v>
      </c>
      <c r="F23" s="821"/>
      <c r="G23" s="812"/>
      <c r="H23" s="821">
        <v>61700</v>
      </c>
      <c r="I23" s="814">
        <f t="shared" si="0"/>
        <v>61700</v>
      </c>
      <c r="J23" s="846"/>
    </row>
    <row r="24" spans="1:10" ht="36">
      <c r="A24" s="190">
        <v>17</v>
      </c>
      <c r="B24" s="853" t="s">
        <v>806</v>
      </c>
      <c r="C24" s="819">
        <v>140000</v>
      </c>
      <c r="D24" s="820">
        <v>0</v>
      </c>
      <c r="E24" s="812">
        <v>0</v>
      </c>
      <c r="F24" s="821"/>
      <c r="G24" s="821"/>
      <c r="H24" s="819">
        <v>140000</v>
      </c>
      <c r="I24" s="819">
        <v>140000</v>
      </c>
      <c r="J24" s="846"/>
    </row>
    <row r="25" spans="1:10" ht="18.75" thickBot="1">
      <c r="A25" s="190">
        <v>18</v>
      </c>
      <c r="B25" s="854" t="s">
        <v>647</v>
      </c>
      <c r="C25" s="829">
        <v>580000</v>
      </c>
      <c r="D25" s="830">
        <v>0</v>
      </c>
      <c r="E25" s="831">
        <v>532500</v>
      </c>
      <c r="F25" s="832"/>
      <c r="G25" s="832"/>
      <c r="H25" s="829">
        <v>580000</v>
      </c>
      <c r="I25" s="829">
        <v>580000</v>
      </c>
      <c r="J25" s="855"/>
    </row>
    <row r="26" spans="1:10" s="114" customFormat="1" ht="30" customHeight="1" thickBot="1">
      <c r="A26" s="192">
        <v>19</v>
      </c>
      <c r="B26" s="835" t="s">
        <v>11</v>
      </c>
      <c r="C26" s="836">
        <f>SUM(C9:C22)</f>
        <v>6333488</v>
      </c>
      <c r="D26" s="837">
        <f>SUM(D9:D24)</f>
        <v>392800</v>
      </c>
      <c r="E26" s="836">
        <f aca="true" t="shared" si="1" ref="E26:J26">SUM(E9:E25)</f>
        <v>2398310</v>
      </c>
      <c r="F26" s="836">
        <f t="shared" si="1"/>
        <v>1545876</v>
      </c>
      <c r="G26" s="836">
        <f t="shared" si="1"/>
        <v>0</v>
      </c>
      <c r="H26" s="836">
        <f t="shared" si="1"/>
        <v>781700</v>
      </c>
      <c r="I26" s="836">
        <f t="shared" si="1"/>
        <v>2327576</v>
      </c>
      <c r="J26" s="838">
        <f t="shared" si="1"/>
        <v>2571572</v>
      </c>
    </row>
    <row r="27" spans="1:10" s="112" customFormat="1" ht="30" customHeight="1">
      <c r="A27" s="191">
        <v>20</v>
      </c>
      <c r="B27" s="856" t="s">
        <v>12</v>
      </c>
      <c r="C27" s="833"/>
      <c r="D27" s="833"/>
      <c r="E27" s="828"/>
      <c r="F27" s="834"/>
      <c r="G27" s="828"/>
      <c r="H27" s="828"/>
      <c r="I27" s="834"/>
      <c r="J27" s="844"/>
    </row>
    <row r="28" spans="1:10" ht="18">
      <c r="A28" s="190">
        <v>21</v>
      </c>
      <c r="B28" s="849" t="s">
        <v>704</v>
      </c>
      <c r="C28" s="820">
        <v>10000</v>
      </c>
      <c r="D28" s="820">
        <v>0</v>
      </c>
      <c r="E28" s="812">
        <v>0</v>
      </c>
      <c r="F28" s="819">
        <v>10000</v>
      </c>
      <c r="G28" s="812"/>
      <c r="H28" s="812"/>
      <c r="I28" s="820">
        <v>10000</v>
      </c>
      <c r="J28" s="846"/>
    </row>
    <row r="29" spans="1:10" ht="18">
      <c r="A29" s="190">
        <v>22</v>
      </c>
      <c r="B29" s="847" t="s">
        <v>369</v>
      </c>
      <c r="C29" s="820">
        <v>8263</v>
      </c>
      <c r="D29" s="820">
        <v>0</v>
      </c>
      <c r="E29" s="812">
        <v>3263</v>
      </c>
      <c r="F29" s="819">
        <v>5000</v>
      </c>
      <c r="G29" s="812"/>
      <c r="H29" s="812"/>
      <c r="I29" s="820">
        <v>5000</v>
      </c>
      <c r="J29" s="846"/>
    </row>
    <row r="30" spans="1:10" ht="18">
      <c r="A30" s="190">
        <v>23</v>
      </c>
      <c r="B30" s="857" t="s">
        <v>881</v>
      </c>
      <c r="C30" s="820">
        <v>32927</v>
      </c>
      <c r="D30" s="820">
        <v>0</v>
      </c>
      <c r="E30" s="812">
        <v>16927</v>
      </c>
      <c r="F30" s="819">
        <v>16000</v>
      </c>
      <c r="G30" s="812"/>
      <c r="H30" s="812"/>
      <c r="I30" s="820">
        <v>16000</v>
      </c>
      <c r="J30" s="846"/>
    </row>
    <row r="31" spans="1:10" ht="33.75">
      <c r="A31" s="190">
        <v>24</v>
      </c>
      <c r="B31" s="847" t="s">
        <v>370</v>
      </c>
      <c r="C31" s="820">
        <v>445269</v>
      </c>
      <c r="D31" s="820">
        <v>0</v>
      </c>
      <c r="E31" s="812">
        <v>130000</v>
      </c>
      <c r="F31" s="819">
        <v>109000</v>
      </c>
      <c r="G31" s="812"/>
      <c r="H31" s="812"/>
      <c r="I31" s="820">
        <v>109000</v>
      </c>
      <c r="J31" s="846">
        <v>206269</v>
      </c>
    </row>
    <row r="32" spans="1:10" ht="18">
      <c r="A32" s="190">
        <v>25</v>
      </c>
      <c r="B32" s="847" t="s">
        <v>13</v>
      </c>
      <c r="C32" s="820">
        <v>10010</v>
      </c>
      <c r="D32" s="820">
        <v>0</v>
      </c>
      <c r="E32" s="812">
        <v>10</v>
      </c>
      <c r="F32" s="819">
        <v>10000</v>
      </c>
      <c r="G32" s="812"/>
      <c r="H32" s="812"/>
      <c r="I32" s="820">
        <v>10000</v>
      </c>
      <c r="J32" s="846"/>
    </row>
    <row r="33" spans="1:10" ht="18">
      <c r="A33" s="190">
        <v>26</v>
      </c>
      <c r="B33" s="847" t="s">
        <v>426</v>
      </c>
      <c r="C33" s="820">
        <v>57532</v>
      </c>
      <c r="D33" s="820">
        <v>18747</v>
      </c>
      <c r="E33" s="812">
        <v>3785</v>
      </c>
      <c r="F33" s="819">
        <v>15000</v>
      </c>
      <c r="G33" s="812"/>
      <c r="H33" s="812"/>
      <c r="I33" s="820">
        <v>15000</v>
      </c>
      <c r="J33" s="846">
        <v>20000</v>
      </c>
    </row>
    <row r="34" spans="1:10" ht="33.75">
      <c r="A34" s="190">
        <v>27</v>
      </c>
      <c r="B34" s="847" t="s">
        <v>376</v>
      </c>
      <c r="C34" s="820">
        <v>8196</v>
      </c>
      <c r="D34" s="820">
        <v>4924</v>
      </c>
      <c r="E34" s="812">
        <v>272</v>
      </c>
      <c r="F34" s="819">
        <v>3000</v>
      </c>
      <c r="G34" s="812"/>
      <c r="H34" s="812"/>
      <c r="I34" s="820">
        <v>3000</v>
      </c>
      <c r="J34" s="846"/>
    </row>
    <row r="35" spans="1:10" ht="18">
      <c r="A35" s="190">
        <v>28</v>
      </c>
      <c r="B35" s="847" t="s">
        <v>14</v>
      </c>
      <c r="C35" s="820">
        <v>1724</v>
      </c>
      <c r="D35" s="820">
        <v>0</v>
      </c>
      <c r="E35" s="812">
        <v>724</v>
      </c>
      <c r="F35" s="819">
        <v>1000</v>
      </c>
      <c r="G35" s="812"/>
      <c r="H35" s="812"/>
      <c r="I35" s="820">
        <v>1000</v>
      </c>
      <c r="J35" s="846"/>
    </row>
    <row r="36" spans="1:10" ht="36">
      <c r="A36" s="190">
        <v>29</v>
      </c>
      <c r="B36" s="858" t="s">
        <v>705</v>
      </c>
      <c r="C36" s="823">
        <v>10910</v>
      </c>
      <c r="D36" s="823">
        <v>3838</v>
      </c>
      <c r="E36" s="812">
        <v>1072</v>
      </c>
      <c r="F36" s="821">
        <v>6000</v>
      </c>
      <c r="G36" s="812"/>
      <c r="H36" s="812"/>
      <c r="I36" s="821">
        <v>6000</v>
      </c>
      <c r="J36" s="846"/>
    </row>
    <row r="37" spans="1:10" s="114" customFormat="1" ht="18">
      <c r="A37" s="190">
        <v>30</v>
      </c>
      <c r="B37" s="849" t="s">
        <v>15</v>
      </c>
      <c r="C37" s="824">
        <v>5000</v>
      </c>
      <c r="D37" s="824">
        <v>0</v>
      </c>
      <c r="E37" s="825">
        <v>0</v>
      </c>
      <c r="F37" s="826">
        <v>5000</v>
      </c>
      <c r="G37" s="825"/>
      <c r="H37" s="825"/>
      <c r="I37" s="826">
        <v>5000</v>
      </c>
      <c r="J37" s="859"/>
    </row>
    <row r="38" spans="1:10" s="113" customFormat="1" ht="34.5">
      <c r="A38" s="190">
        <v>31</v>
      </c>
      <c r="B38" s="860" t="s">
        <v>703</v>
      </c>
      <c r="C38" s="812">
        <v>350</v>
      </c>
      <c r="D38" s="823">
        <v>0</v>
      </c>
      <c r="E38" s="812">
        <v>0</v>
      </c>
      <c r="F38" s="821"/>
      <c r="G38" s="812">
        <v>350</v>
      </c>
      <c r="H38" s="812"/>
      <c r="I38" s="812">
        <v>350</v>
      </c>
      <c r="J38" s="846"/>
    </row>
    <row r="39" spans="1:10" s="113" customFormat="1" ht="18">
      <c r="A39" s="190">
        <v>32</v>
      </c>
      <c r="B39" s="861" t="s">
        <v>16</v>
      </c>
      <c r="C39" s="812">
        <v>1000</v>
      </c>
      <c r="D39" s="823">
        <v>0</v>
      </c>
      <c r="E39" s="812">
        <v>0</v>
      </c>
      <c r="F39" s="821">
        <v>1000</v>
      </c>
      <c r="G39" s="812"/>
      <c r="H39" s="812"/>
      <c r="I39" s="812">
        <v>1000</v>
      </c>
      <c r="J39" s="846"/>
    </row>
    <row r="40" spans="1:10" s="113" customFormat="1" ht="18">
      <c r="A40" s="190">
        <v>33</v>
      </c>
      <c r="B40" s="862" t="s">
        <v>17</v>
      </c>
      <c r="C40" s="812">
        <v>59533</v>
      </c>
      <c r="D40" s="823">
        <v>0</v>
      </c>
      <c r="E40" s="812">
        <v>0</v>
      </c>
      <c r="F40" s="821">
        <v>23563</v>
      </c>
      <c r="G40" s="812"/>
      <c r="H40" s="812"/>
      <c r="I40" s="812">
        <v>23563</v>
      </c>
      <c r="J40" s="846">
        <v>35970</v>
      </c>
    </row>
    <row r="41" spans="1:10" s="114" customFormat="1" ht="33">
      <c r="A41" s="190">
        <v>34</v>
      </c>
      <c r="B41" s="849" t="s">
        <v>18</v>
      </c>
      <c r="C41" s="825">
        <v>128</v>
      </c>
      <c r="D41" s="825">
        <v>0</v>
      </c>
      <c r="E41" s="825">
        <v>0</v>
      </c>
      <c r="F41" s="826">
        <v>128</v>
      </c>
      <c r="G41" s="825"/>
      <c r="H41" s="825"/>
      <c r="I41" s="825">
        <v>128</v>
      </c>
      <c r="J41" s="859"/>
    </row>
    <row r="42" spans="1:10" ht="18">
      <c r="A42" s="190">
        <v>35</v>
      </c>
      <c r="B42" s="847" t="s">
        <v>377</v>
      </c>
      <c r="C42" s="812">
        <v>20313</v>
      </c>
      <c r="D42" s="812">
        <v>0</v>
      </c>
      <c r="E42" s="812">
        <v>5280</v>
      </c>
      <c r="F42" s="821">
        <v>15033</v>
      </c>
      <c r="G42" s="812"/>
      <c r="H42" s="812"/>
      <c r="I42" s="812">
        <v>15033</v>
      </c>
      <c r="J42" s="846"/>
    </row>
    <row r="43" spans="1:10" s="113" customFormat="1" ht="33.75">
      <c r="A43" s="190">
        <v>36</v>
      </c>
      <c r="B43" s="847" t="s">
        <v>19</v>
      </c>
      <c r="C43" s="812">
        <v>1800</v>
      </c>
      <c r="D43" s="812">
        <v>0</v>
      </c>
      <c r="E43" s="812">
        <v>0</v>
      </c>
      <c r="F43" s="821">
        <v>1800</v>
      </c>
      <c r="G43" s="827"/>
      <c r="H43" s="812"/>
      <c r="I43" s="821">
        <v>1800</v>
      </c>
      <c r="J43" s="846"/>
    </row>
    <row r="44" spans="1:10" s="113" customFormat="1" ht="33.75">
      <c r="A44" s="190">
        <v>37</v>
      </c>
      <c r="B44" s="847" t="s">
        <v>20</v>
      </c>
      <c r="C44" s="812">
        <v>2500</v>
      </c>
      <c r="D44" s="812">
        <v>0</v>
      </c>
      <c r="E44" s="812">
        <v>0</v>
      </c>
      <c r="F44" s="821">
        <v>2500</v>
      </c>
      <c r="G44" s="827"/>
      <c r="H44" s="812"/>
      <c r="I44" s="821">
        <v>2500</v>
      </c>
      <c r="J44" s="846"/>
    </row>
    <row r="45" spans="1:10" s="113" customFormat="1" ht="18">
      <c r="A45" s="190">
        <v>38</v>
      </c>
      <c r="B45" s="847" t="s">
        <v>21</v>
      </c>
      <c r="C45" s="812">
        <v>500</v>
      </c>
      <c r="D45" s="812">
        <v>0</v>
      </c>
      <c r="E45" s="812">
        <v>0</v>
      </c>
      <c r="F45" s="821">
        <v>500</v>
      </c>
      <c r="G45" s="827"/>
      <c r="H45" s="812"/>
      <c r="I45" s="821">
        <v>500</v>
      </c>
      <c r="J45" s="846">
        <v>10000</v>
      </c>
    </row>
    <row r="46" spans="1:10" s="113" customFormat="1" ht="18">
      <c r="A46" s="190">
        <v>39</v>
      </c>
      <c r="B46" s="863" t="s">
        <v>22</v>
      </c>
      <c r="C46" s="812">
        <v>72525</v>
      </c>
      <c r="D46" s="812">
        <v>0</v>
      </c>
      <c r="E46" s="812">
        <v>0</v>
      </c>
      <c r="F46" s="821">
        <v>72525</v>
      </c>
      <c r="G46" s="827"/>
      <c r="H46" s="812"/>
      <c r="I46" s="812">
        <v>72525</v>
      </c>
      <c r="J46" s="846"/>
    </row>
    <row r="47" spans="1:10" s="113" customFormat="1" ht="18">
      <c r="A47" s="190">
        <v>40</v>
      </c>
      <c r="B47" s="863" t="s">
        <v>78</v>
      </c>
      <c r="C47" s="812"/>
      <c r="D47" s="812">
        <v>0</v>
      </c>
      <c r="E47" s="812">
        <v>0</v>
      </c>
      <c r="F47" s="821"/>
      <c r="G47" s="827"/>
      <c r="H47" s="812"/>
      <c r="I47" s="812"/>
      <c r="J47" s="846"/>
    </row>
    <row r="48" spans="1:10" s="113" customFormat="1" ht="36">
      <c r="A48" s="190">
        <v>41</v>
      </c>
      <c r="B48" s="864" t="s">
        <v>23</v>
      </c>
      <c r="C48" s="812">
        <v>550</v>
      </c>
      <c r="D48" s="812">
        <v>0</v>
      </c>
      <c r="E48" s="812">
        <v>0</v>
      </c>
      <c r="F48" s="821"/>
      <c r="G48" s="812">
        <v>550</v>
      </c>
      <c r="H48" s="812"/>
      <c r="I48" s="821">
        <v>550</v>
      </c>
      <c r="J48" s="846"/>
    </row>
    <row r="49" spans="1:10" s="114" customFormat="1" ht="18">
      <c r="A49" s="190">
        <v>42</v>
      </c>
      <c r="B49" s="865" t="s">
        <v>24</v>
      </c>
      <c r="C49" s="825"/>
      <c r="D49" s="825">
        <v>0</v>
      </c>
      <c r="E49" s="825">
        <v>0</v>
      </c>
      <c r="F49" s="826"/>
      <c r="G49" s="822"/>
      <c r="H49" s="825"/>
      <c r="I49" s="826"/>
      <c r="J49" s="859"/>
    </row>
    <row r="50" spans="1:10" s="113" customFormat="1" ht="18">
      <c r="A50" s="190">
        <v>43</v>
      </c>
      <c r="B50" s="865" t="s">
        <v>25</v>
      </c>
      <c r="C50" s="812">
        <v>1860</v>
      </c>
      <c r="D50" s="812">
        <v>0</v>
      </c>
      <c r="E50" s="812">
        <v>0</v>
      </c>
      <c r="F50" s="821">
        <v>1860</v>
      </c>
      <c r="G50" s="812"/>
      <c r="H50" s="812"/>
      <c r="I50" s="821">
        <v>1860</v>
      </c>
      <c r="J50" s="846"/>
    </row>
    <row r="51" spans="1:10" s="113" customFormat="1" ht="18">
      <c r="A51" s="190">
        <v>44</v>
      </c>
      <c r="B51" s="866" t="s">
        <v>26</v>
      </c>
      <c r="C51" s="812">
        <v>6000</v>
      </c>
      <c r="D51" s="812">
        <v>0</v>
      </c>
      <c r="E51" s="812">
        <v>0</v>
      </c>
      <c r="F51" s="821">
        <v>6000</v>
      </c>
      <c r="G51" s="812"/>
      <c r="H51" s="812"/>
      <c r="I51" s="821">
        <v>6000</v>
      </c>
      <c r="J51" s="846"/>
    </row>
    <row r="52" spans="1:10" s="114" customFormat="1" ht="33.75">
      <c r="A52" s="190">
        <v>45</v>
      </c>
      <c r="B52" s="847" t="s">
        <v>27</v>
      </c>
      <c r="C52" s="812">
        <v>6000</v>
      </c>
      <c r="D52" s="812">
        <v>0</v>
      </c>
      <c r="E52" s="812">
        <v>0</v>
      </c>
      <c r="F52" s="821">
        <v>6000</v>
      </c>
      <c r="G52" s="812"/>
      <c r="H52" s="812"/>
      <c r="I52" s="821">
        <v>6000</v>
      </c>
      <c r="J52" s="859"/>
    </row>
    <row r="53" spans="1:10" s="114" customFormat="1" ht="18">
      <c r="A53" s="190">
        <v>46</v>
      </c>
      <c r="B53" s="847" t="s">
        <v>28</v>
      </c>
      <c r="C53" s="825">
        <v>15626</v>
      </c>
      <c r="D53" s="825">
        <v>0</v>
      </c>
      <c r="E53" s="825">
        <v>626</v>
      </c>
      <c r="F53" s="826">
        <v>15000</v>
      </c>
      <c r="G53" s="822"/>
      <c r="H53" s="825"/>
      <c r="I53" s="826">
        <v>15000</v>
      </c>
      <c r="J53" s="859"/>
    </row>
    <row r="54" spans="1:10" s="114" customFormat="1" ht="18.75" thickBot="1">
      <c r="A54" s="190">
        <v>47</v>
      </c>
      <c r="B54" s="867" t="s">
        <v>29</v>
      </c>
      <c r="C54" s="839">
        <v>4000</v>
      </c>
      <c r="D54" s="839">
        <v>0</v>
      </c>
      <c r="E54" s="839">
        <v>0</v>
      </c>
      <c r="F54" s="840">
        <v>4000</v>
      </c>
      <c r="G54" s="841"/>
      <c r="H54" s="839"/>
      <c r="I54" s="840">
        <v>4000</v>
      </c>
      <c r="J54" s="868"/>
    </row>
    <row r="55" spans="1:12" s="114" customFormat="1" ht="30" customHeight="1" thickBot="1">
      <c r="A55" s="192">
        <v>48</v>
      </c>
      <c r="B55" s="842" t="s">
        <v>831</v>
      </c>
      <c r="C55" s="836">
        <f>SUM(C28:C54)</f>
        <v>782516</v>
      </c>
      <c r="D55" s="836">
        <f aca="true" t="shared" si="2" ref="D55:J55">SUM(D28:D54)</f>
        <v>27509</v>
      </c>
      <c r="E55" s="836">
        <f t="shared" si="2"/>
        <v>161959</v>
      </c>
      <c r="F55" s="836">
        <f t="shared" si="2"/>
        <v>329909</v>
      </c>
      <c r="G55" s="836">
        <f t="shared" si="2"/>
        <v>900</v>
      </c>
      <c r="H55" s="836">
        <f t="shared" si="2"/>
        <v>0</v>
      </c>
      <c r="I55" s="836">
        <f t="shared" si="2"/>
        <v>330809</v>
      </c>
      <c r="J55" s="838">
        <f t="shared" si="2"/>
        <v>272239</v>
      </c>
      <c r="L55" s="115"/>
    </row>
    <row r="56" spans="1:10" s="582" customFormat="1" ht="30" customHeight="1" thickBot="1">
      <c r="A56" s="192">
        <v>49</v>
      </c>
      <c r="B56" s="843" t="s">
        <v>431</v>
      </c>
      <c r="C56" s="836">
        <f aca="true" t="shared" si="3" ref="C56:J56">C55+C26</f>
        <v>7116004</v>
      </c>
      <c r="D56" s="836">
        <f t="shared" si="3"/>
        <v>420309</v>
      </c>
      <c r="E56" s="836">
        <f t="shared" si="3"/>
        <v>2560269</v>
      </c>
      <c r="F56" s="836">
        <f t="shared" si="3"/>
        <v>1875785</v>
      </c>
      <c r="G56" s="836">
        <f t="shared" si="3"/>
        <v>900</v>
      </c>
      <c r="H56" s="836">
        <f t="shared" si="3"/>
        <v>781700</v>
      </c>
      <c r="I56" s="836">
        <f t="shared" si="3"/>
        <v>2658385</v>
      </c>
      <c r="J56" s="838">
        <f t="shared" si="3"/>
        <v>2843811</v>
      </c>
    </row>
  </sheetData>
  <mergeCells count="12">
    <mergeCell ref="A1:C1"/>
    <mergeCell ref="B5:B6"/>
    <mergeCell ref="C5:C6"/>
    <mergeCell ref="D5:D6"/>
    <mergeCell ref="E5:E6"/>
    <mergeCell ref="B2:J2"/>
    <mergeCell ref="B7:I7"/>
    <mergeCell ref="I3:J3"/>
    <mergeCell ref="I5:I6"/>
    <mergeCell ref="J5:J6"/>
    <mergeCell ref="F5:G5"/>
    <mergeCell ref="H5:H6"/>
  </mergeCells>
  <printOptions horizontalCentered="1"/>
  <pageMargins left="0" right="0" top="0.7874015748031497" bottom="0.7874015748031497" header="0.5118110236220472" footer="0.5118110236220472"/>
  <pageSetup fitToHeight="3" horizontalDpi="600" verticalDpi="600" orientation="portrait" paperSize="9" scale="71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cskakuk</cp:lastModifiedBy>
  <cp:lastPrinted>2013-02-28T13:17:47Z</cp:lastPrinted>
  <dcterms:created xsi:type="dcterms:W3CDTF">1999-09-13T08:01:55Z</dcterms:created>
  <dcterms:modified xsi:type="dcterms:W3CDTF">2013-02-28T13:17:55Z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