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5985" tabRatio="722" activeTab="0"/>
  </bookViews>
  <sheets>
    <sheet name="1. összefoglaló" sheetId="1" r:id="rId1"/>
    <sheet name="2.onbe" sheetId="2" r:id="rId2"/>
    <sheet name="3.onki" sheetId="3" r:id="rId3"/>
    <sheet name="4.inbe" sheetId="4" r:id="rId4"/>
    <sheet name="5.inki" sheetId="5" r:id="rId5"/>
    <sheet name="6.Önk.kiad." sheetId="6" r:id="rId6"/>
    <sheet name="7.Beruh" sheetId="7" r:id="rId7"/>
    <sheet name="8.Felúj" sheetId="8" r:id="rId8"/>
    <sheet name="9.pm" sheetId="9" r:id="rId9"/>
    <sheet name="10.képv" sheetId="10" r:id="rId10"/>
    <sheet name="11. létszám" sheetId="11" r:id="rId11"/>
  </sheets>
  <definedNames>
    <definedName name="_4._sz._sor_részletezése">#REF!</definedName>
    <definedName name="_xlnm.Print_Titles" localSheetId="0">'1. összefoglaló'!$5:$7</definedName>
    <definedName name="_xlnm.Print_Titles" localSheetId="9">'10.képv'!$4:$7</definedName>
    <definedName name="_xlnm.Print_Titles" localSheetId="10">'11. létszám'!$5:$5</definedName>
    <definedName name="_xlnm.Print_Titles" localSheetId="1">'2.onbe'!$5:$7</definedName>
    <definedName name="_xlnm.Print_Titles" localSheetId="2">'3.onki'!$5:$7</definedName>
    <definedName name="_xlnm.Print_Titles" localSheetId="3">'4.inbe'!$6:$9</definedName>
    <definedName name="_xlnm.Print_Titles" localSheetId="4">'5.inki'!$6:$12</definedName>
    <definedName name="_xlnm.Print_Titles" localSheetId="5">'6.Önk.kiad.'!$3:$7</definedName>
    <definedName name="_xlnm.Print_Titles" localSheetId="6">'7.Beruh'!$4:$7</definedName>
    <definedName name="_xlnm.Print_Titles" localSheetId="7">'8.Felúj'!$4:$7</definedName>
    <definedName name="_xlnm.Print_Area" localSheetId="0">'1. összefoglaló'!$A$1:$E$177</definedName>
    <definedName name="_xlnm.Print_Area" localSheetId="9">'10.képv'!$A$1:$Q$46</definedName>
    <definedName name="_xlnm.Print_Area" localSheetId="10">'11. létszám'!$A$1:$F$32</definedName>
    <definedName name="_xlnm.Print_Area" localSheetId="1">'2.onbe'!$A$1:$I$80</definedName>
    <definedName name="_xlnm.Print_Area" localSheetId="2">'3.onki'!$A$1:$I$54</definedName>
    <definedName name="_xlnm.Print_Area" localSheetId="3">'4.inbe'!$A$1:$O$148</definedName>
    <definedName name="_xlnm.Print_Area" localSheetId="4">'5.inki'!$A$1:$M$186</definedName>
    <definedName name="_xlnm.Print_Area" localSheetId="5">'6.Önk.kiad.'!$A$1:$L$486</definedName>
    <definedName name="_xlnm.Print_Area" localSheetId="6">'7.Beruh'!$A$1:$F$271</definedName>
    <definedName name="_xlnm.Print_Area" localSheetId="7">'8.Felúj'!$A$1:$E$55</definedName>
    <definedName name="_xlnm.Print_Area" localSheetId="8">'9.pm'!$A$1:$J$22</definedName>
  </definedNames>
  <calcPr fullCalcOnLoad="1"/>
</workbook>
</file>

<file path=xl/sharedStrings.xml><?xml version="1.0" encoding="utf-8"?>
<sst xmlns="http://schemas.openxmlformats.org/spreadsheetml/2006/main" count="1810" uniqueCount="734">
  <si>
    <t>2. melléklet a 18/2013. (IV.26.) önkormányzati rendelethez</t>
  </si>
  <si>
    <t>3. melléklet a 18/2013. (IV.26.) önkormányzati rendelethez</t>
  </si>
  <si>
    <t>4. melléklet a 18/2013. (IV.26.) önkormányzati rendelethez</t>
  </si>
  <si>
    <t>5. melléklet a 18/2013. (IV.26.) önkormányzati rendelethez</t>
  </si>
  <si>
    <t>6. melléklet a 18/2013. (IV.26.) önkormányzati rendelethez</t>
  </si>
  <si>
    <t>7. melléklet a 18/2013. (IV.26.) önkormányzati rendelethez</t>
  </si>
  <si>
    <t>8. melléklet a 18/2013. (IV.26.) önkormányzati rendelethez</t>
  </si>
  <si>
    <t>9. melléklet a 18/2013. (IV.26.) önkormányzati rendelethez</t>
  </si>
  <si>
    <t>10. melléklet a 18/2013. (IV.26.) önkormányzati rendelethez</t>
  </si>
  <si>
    <t>11. melléklet a 18/2013. (IV.26.) önkormányzati rendelethez</t>
  </si>
  <si>
    <t>Karacs Teréz utca 2. alatti lakóépület megújoló-energia ellátásának pályázati megvalósíhtatósági tanulmány készítése 87/2010. (IV.20) VFKB határozat alapján</t>
  </si>
  <si>
    <t>Kossuth Lajos Általános Iskola - pinceszint szigetelés</t>
  </si>
  <si>
    <t>Gyulafirátót Vízi u. útrekonstrukció tervezése engedélyezése</t>
  </si>
  <si>
    <t>Budapest út-Cholnoky J. u.-Hold u. jelzőlámpás közlekedési csomópont körforgalmú csomóponttá történő átalakításának tanulmánytervi vizsgálata</t>
  </si>
  <si>
    <t>Fenyves utca csapadékvízelvezetés, útépítés</t>
  </si>
  <si>
    <t>Harmat utca HM ingatlanrendezés, csapadékvíz elvezetés és útépítés kivtelezés II. ütem</t>
  </si>
  <si>
    <t>Kinizsi u. útrekonstrukció</t>
  </si>
  <si>
    <t>Csererdő lakótelep úthálózat rekonstrukciós koncepció terve</t>
  </si>
  <si>
    <t>Egyetem u. útrekonstrukció (tervezés, engedélyezés)</t>
  </si>
  <si>
    <t xml:space="preserve">A veszprémi Hősi kapu rekonstrukciója turisztikai vonzerőfejlesztés céljából KDOP 2.1.1/B-09-2010-0024 </t>
  </si>
  <si>
    <t>Nemesvámos-Veszprém közötti kerékpárforgalmi út kiépítése KDOP 4.2.2-11-2011-0010</t>
  </si>
  <si>
    <t>Települési Önkormányzatok kulturális feladatainak támogatása</t>
  </si>
  <si>
    <t>Normatíva elszámolás</t>
  </si>
  <si>
    <t>Egyes szociális feladatok támogatása</t>
  </si>
  <si>
    <t>Észak-déli közlekedési főtengely kialakítása</t>
  </si>
  <si>
    <t>Hivatásforgalmi kerékpárút hálózat fejlesztése</t>
  </si>
  <si>
    <t>GyulafirátótÉNY-i városrész belterületi csapadékvíz elvezetésének fejlesztése</t>
  </si>
  <si>
    <t>Veszprém Hősi kapu rekonstrukciója</t>
  </si>
  <si>
    <t>Veszprém város intermodális pályudvar kialakítása</t>
  </si>
  <si>
    <t>Belváros komplett gazdasági, szociális, épített örökségvédelmi rehabilitációja</t>
  </si>
  <si>
    <t>Belterületi út fejlesztése</t>
  </si>
  <si>
    <t>Intézmények felhalmozási célú pénzmaradvány igénybevétele</t>
  </si>
  <si>
    <t>Bevételi többlet és feladatok közötti átcsoportosításból, pénzmaradványból</t>
  </si>
  <si>
    <t>átcsoportosítás Városi Művelődési Központ és Könyvtár - Március 15. rendezvényre</t>
  </si>
  <si>
    <t>Kiemelt fesztiválok - átcsoportosítás Városi Művelődési Központ és Könyvtár - Gizella napok</t>
  </si>
  <si>
    <t>Polgármesteri keret - átcsoportosítás civil keretre, eseti rendezvényekre</t>
  </si>
  <si>
    <t>Civil keret - pályázati keret</t>
  </si>
  <si>
    <t>átcsoportosítás - Városi Művelődési Központ és Könyvtár - Veszprém szent helyei kiállítás költségeire</t>
  </si>
  <si>
    <t>Nyugdíjas szervezetek számára pályázati keret átcsoportosítás Városi Művelődési Központ és Könyvtár - nyugdíjas szervezetek költségeire</t>
  </si>
  <si>
    <t>Ápolás díj</t>
  </si>
  <si>
    <t>Gyermektartásdíj megelőlegezés</t>
  </si>
  <si>
    <t>VKSZ Zrt. Intézményüzemeltetés szolgáltatási díj</t>
  </si>
  <si>
    <t>Nemzeti Földalapkezelő Szervezetnek - Otthont az Állatoknak Alapítványhoz</t>
  </si>
  <si>
    <t>Kertek és kolostorok működtetése</t>
  </si>
  <si>
    <t>Várogazdálkodás - Dózsa György Ált. lévő kereszt felújításra</t>
  </si>
  <si>
    <t>Települési Hulladék</t>
  </si>
  <si>
    <t>Közutak, hidak fenntartása</t>
  </si>
  <si>
    <t>Oktatási Szolgáltatás</t>
  </si>
  <si>
    <t>Marketing tevékenység</t>
  </si>
  <si>
    <t>Felújítás</t>
  </si>
  <si>
    <t>Beruházási kiadások céltartalékból és előirányzatok közötti átcsoportosításokból</t>
  </si>
  <si>
    <t>Műhelyház céljára ingatlan vásárlás</t>
  </si>
  <si>
    <t>Játszótér fejlesztés - Halle u. 7. mögötti játszótér - vk. Keret pénzmaradvány</t>
  </si>
  <si>
    <t>Jutasi út-Budapesti úti aluljáró díszítésének befejezéséhez - vk. Keret pénzmaradvány</t>
  </si>
  <si>
    <t xml:space="preserve"> - Pénzmaradványból képzett tartalék: átszervezéssel megszűnt int. pénzmaradványa</t>
  </si>
  <si>
    <t xml:space="preserve"> - Normatíva elszámolás</t>
  </si>
  <si>
    <t>dologi kiadásokról átcsoportosítás felhalmozási kiadásokra</t>
  </si>
  <si>
    <t>Gizella napokra</t>
  </si>
  <si>
    <t>Veszprém szent helyei kiállítás költségeire</t>
  </si>
  <si>
    <t>Nyugdíjas szervezetek költségeire</t>
  </si>
  <si>
    <t xml:space="preserve">VMJV Polgármesteri Hivatal </t>
  </si>
  <si>
    <t>Informatika - dologi kiadásokra</t>
  </si>
  <si>
    <t>Gondnokság - dologi kiadásokra</t>
  </si>
  <si>
    <t>Pénzmaradvány</t>
  </si>
  <si>
    <t xml:space="preserve">Felhalmozási költségvetés </t>
  </si>
  <si>
    <t>Működési céltartalék - normatíva elszámolás</t>
  </si>
  <si>
    <t>Átszervezéssel megszűnt köznevelési intézmények pénzmaradványa</t>
  </si>
  <si>
    <t>Felhalmozási céltartalék - Beruházási kiadásokra képzett céltartalék</t>
  </si>
  <si>
    <t>Előző évi hitelszerződéshez kapcsolódó feladatok</t>
  </si>
  <si>
    <t>Választókerületi keret maradványa</t>
  </si>
  <si>
    <r>
      <t>Veszprémi Kistérség Többcélú Társulás</t>
    </r>
    <r>
      <rPr>
        <sz val="11"/>
        <rFont val="Palatino Linotype"/>
        <family val="1"/>
      </rPr>
      <t xml:space="preserve"> - normatíva elszámolás</t>
    </r>
  </si>
  <si>
    <r>
      <t>Időarányos normatíva átadása</t>
    </r>
    <r>
      <rPr>
        <sz val="11"/>
        <rFont val="Palatino Linotype"/>
        <family val="1"/>
      </rPr>
      <t xml:space="preserve"> - Kozmutzs Flóra Ált. Iskola és Spec. Szakisk. És Kollégium, Medgyaszay István Szakképző Isk. Gimn. és Kollégium</t>
    </r>
  </si>
  <si>
    <r>
      <t>Nemzeti ünnepek</t>
    </r>
    <r>
      <rPr>
        <sz val="11"/>
        <rFont val="Palatino Linotype"/>
        <family val="1"/>
      </rPr>
      <t xml:space="preserve"> - átcsoportosítás Petőfi Színház - Március 15. rendezvényre</t>
    </r>
  </si>
  <si>
    <r>
      <t>Csillag úti Óvoda-</t>
    </r>
    <r>
      <rPr>
        <sz val="11"/>
        <rFont val="Palatino Linotype"/>
        <family val="1"/>
      </rPr>
      <t xml:space="preserve"> 6.sz.vk. - rendezvények támogatása, tárgyi eszközök megújítása</t>
    </r>
  </si>
  <si>
    <r>
      <t>Napsugár Bölcsőde</t>
    </r>
    <r>
      <rPr>
        <sz val="11"/>
        <rFont val="Palatino Linotype"/>
        <family val="1"/>
      </rPr>
      <t xml:space="preserve"> - 12.sz.vk. - rendezvények támogatására, eszközbeszerzésre</t>
    </r>
  </si>
  <si>
    <r>
      <t xml:space="preserve">Vadvirág Körzeti Óvoda </t>
    </r>
    <r>
      <rPr>
        <sz val="11"/>
        <rFont val="Palatino Linotype"/>
        <family val="1"/>
      </rPr>
      <t>- 12.sz.vk. - rendezvények támogatására, eszközbeszerzésre</t>
    </r>
  </si>
  <si>
    <r>
      <t xml:space="preserve">Városi Művelődési Központ és Könyvtár </t>
    </r>
    <r>
      <rPr>
        <sz val="11"/>
        <rFont val="Palatino Linotype"/>
        <family val="1"/>
      </rPr>
      <t>- Március 15-i rendezvényre</t>
    </r>
  </si>
  <si>
    <r>
      <t>Eötvös Károly Megyei Könyvtár</t>
    </r>
    <r>
      <rPr>
        <sz val="11"/>
        <rFont val="Palatino Linotype"/>
        <family val="1"/>
      </rPr>
      <t xml:space="preserve"> - települési önkormányzatok kulturális feladatainak támogatása</t>
    </r>
  </si>
  <si>
    <r>
      <t>Intézményi Szolgáltató Szervezet</t>
    </r>
    <r>
      <rPr>
        <sz val="11"/>
        <rFont val="Palatino Linotype"/>
        <family val="1"/>
      </rPr>
      <t xml:space="preserve"> - Strukturált informatikai és telefonhálózat kiépítése</t>
    </r>
  </si>
  <si>
    <t>Térfigyelő rendszer bővítése 151/2011. (IV.29.) VMJV Önkormányzat II. ütem</t>
  </si>
  <si>
    <t>Észak-déli közlekedési főtengely kialakítása KDOP-4.2.1/B-11.</t>
  </si>
  <si>
    <t>Budapest út-Bajcsy Zs. u.-Mártírok útja-Brusznyai u. jelzőlámpás közl. csomópont körforgalmú csomóponttá történő átalakításának tervezése, engedélyezése</t>
  </si>
  <si>
    <t>Beruházás összesen:</t>
  </si>
  <si>
    <t>3. vk. Barátság parkban lévő szabadtéri fitneszgépek áthelyezésére</t>
  </si>
  <si>
    <t>3. vk. Barátság parkban lévő szabadtéri fitneszgépek és padok áthelyezésére</t>
  </si>
  <si>
    <t>6. vk. Kerti bútor telepítése a lugas alá</t>
  </si>
  <si>
    <t>6. vk. Kerti bútorok telepítése a 2012-ben épülő lugasok alá</t>
  </si>
  <si>
    <t>9. vk. Faültetés, füvesítés</t>
  </si>
  <si>
    <t>6. vk. Kerti lugas építésére (1 483 eFt., pénzmaradvány, 742 eFt)</t>
  </si>
  <si>
    <t>Választókerületi keret felosztása - Parkfenntartás összesen</t>
  </si>
  <si>
    <t>2. vk. Idősügyi Koncepció kiadvány költségeire</t>
  </si>
  <si>
    <t>3. vk. Idősügyi Koncepció kiadvány költségeire</t>
  </si>
  <si>
    <t>5. vk. Idősügyi Koncepció kiadvány költségeire</t>
  </si>
  <si>
    <t>10. vk.Idősügyi Koncepció kiadvány költségeire</t>
  </si>
  <si>
    <t>11. vk. Idősügyi Koncepció kiadvány költségeire</t>
  </si>
  <si>
    <t>10. vk. Pipacs utcai közösségi ház rezsi költségeire</t>
  </si>
  <si>
    <t>4. vk. Homokozók felújítására és köztéri padok kihelyezésére</t>
  </si>
  <si>
    <t>Városgazdálkodási szolgáltatás összesen</t>
  </si>
  <si>
    <t>Felújítás összesen:</t>
  </si>
  <si>
    <t>6. vk. Nyugdíjas rendezvények költségeire</t>
  </si>
  <si>
    <t>12. vk. Nyugdíjas rendezvények költségeire</t>
  </si>
  <si>
    <t>Kozmutza Flóra Óvoda, Ált. Isk: 3 357 eFt., Medgyaszai Szakképző Isk: 707 eFt</t>
  </si>
  <si>
    <t xml:space="preserve">Intézményi Szolgáltató Szervezet - időarányos normatíva átadása </t>
  </si>
  <si>
    <r>
      <t>Petőfi Színház</t>
    </r>
    <r>
      <rPr>
        <sz val="11"/>
        <rFont val="Palatino Linotype"/>
        <family val="1"/>
      </rPr>
      <t xml:space="preserve"> - Március 15-i rendezvényre</t>
    </r>
  </si>
  <si>
    <t>12. vk. Dózsavárosi Könyvtár támogatása - eszközbeszerzésre és egyéb dologi kiadásokra</t>
  </si>
  <si>
    <t>5. vk. Március 15. úti Könyvtár által szervezett foglalkozásokra</t>
  </si>
  <si>
    <t>4. vk. Március 15. úti Könyvtárnak író-olvasó találkozó szervezésére</t>
  </si>
  <si>
    <t>Pénzmaradványból</t>
  </si>
  <si>
    <t>Igazgatás - személyi kiadásokra 39 889 eFt, járulékok kiadásaira 10 770 eFt</t>
  </si>
  <si>
    <r>
      <t>Ringató Körzeti Óvoda</t>
    </r>
    <r>
      <rPr>
        <sz val="11"/>
        <rFont val="Palatino Linotype"/>
        <family val="1"/>
      </rPr>
      <t xml:space="preserve"> - 2. vk. Támogatása - számítógép vásárlása</t>
    </r>
  </si>
  <si>
    <t>2. vk.</t>
  </si>
  <si>
    <t>3. vk.</t>
  </si>
  <si>
    <t>4. vk.</t>
  </si>
  <si>
    <t>5. vk.</t>
  </si>
  <si>
    <t>6. vk.</t>
  </si>
  <si>
    <t>7. vk.</t>
  </si>
  <si>
    <t>8. vk.</t>
  </si>
  <si>
    <t>9. vk.</t>
  </si>
  <si>
    <t>10. vk.</t>
  </si>
  <si>
    <t>11. vk.</t>
  </si>
  <si>
    <t>12. vk.</t>
  </si>
  <si>
    <t>Vízgazd.szóló 1995. LVII.tv.16.§.Helyi Önk. szóló 1990. LXV.tv.8.§.(1),bek.alapján Árkok műszaki tervei</t>
  </si>
  <si>
    <t>az Önkormányzat 2012. évi pénzmaradványáról</t>
  </si>
  <si>
    <t>Előző évi tartalék + folyószámla hitel</t>
  </si>
  <si>
    <t>Pénzmaradványból működési kiadásra és tartalékra</t>
  </si>
  <si>
    <r>
      <t>Művészetek Háza</t>
    </r>
    <r>
      <rPr>
        <sz val="11"/>
        <rFont val="Palatino Linotype"/>
        <family val="1"/>
      </rPr>
      <t xml:space="preserve"> - Fa padlóburkolat javítása (Csikász Galéria)</t>
    </r>
  </si>
  <si>
    <t>módosítás - pénzmaradvány</t>
  </si>
  <si>
    <t>2.sz.vk.- számítógépek vásárlására</t>
  </si>
  <si>
    <t>Március 15-i rendezvényre</t>
  </si>
  <si>
    <t>időarányos normatíva átutalása</t>
  </si>
  <si>
    <t>módosítás - pénzmaradvány átadás önkorm.</t>
  </si>
  <si>
    <t>időarányos normatíva átadása</t>
  </si>
  <si>
    <t>átcsoportosítás</t>
  </si>
  <si>
    <t>módosítás - települési önkormányzatok kulturális feladatainak támogatása</t>
  </si>
  <si>
    <t>pénzmaradvány</t>
  </si>
  <si>
    <t>12. vk. Rendezvények támogatása, eszk.besz.</t>
  </si>
  <si>
    <t>6. vk. Rendezvények támogatása, tárgyi eszk.besz.</t>
  </si>
  <si>
    <t>módosítás - pénzmaradvány, választókerületi támogatás, eszközbeszerzés</t>
  </si>
  <si>
    <t>Napsugár Bölcsőde 12. vk rendezvények tám.</t>
  </si>
  <si>
    <t>módosítás - pénzmaradvány, vk. támogatás rendezvényekre</t>
  </si>
  <si>
    <t>6. vk. - nyugdíjas rendezvények költségeire</t>
  </si>
  <si>
    <t>12. vk.- nyugdíjas rendezvények költségeire</t>
  </si>
  <si>
    <t>4,5. vk. Március 15. úti Könyvtár szerv.fogl.</t>
  </si>
  <si>
    <t>12. vk. Dózsavárosi Könyvtár támogatása</t>
  </si>
  <si>
    <t>módosítás - pénzmaradvány, vk. támogatás eszközbeszerzésre, rendezvényekre, időarányos normatíva</t>
  </si>
  <si>
    <t>módosítás - pénzmaradvány, rendezvénytámogatás</t>
  </si>
  <si>
    <t>módosítás - pénzmaradvány, rendezvénytámogatás, eszközbeszerzésre vk. támogatás</t>
  </si>
  <si>
    <t>12. vk. Rendezvények tám. eszközbeszerzés</t>
  </si>
  <si>
    <t>2. vk. Számítógép vásárlása</t>
  </si>
  <si>
    <t>6. vk.- rendezvények támogatására</t>
  </si>
  <si>
    <t>módosítás - pénzmaradvány, vk. támogatás eszközbeszerzésre, rendezvényekre</t>
  </si>
  <si>
    <t>12. vk. Rendezvények támogatása, eszközbeszerzés</t>
  </si>
  <si>
    <t>4,5. vk. Március 15 úti Könyvtár szerv.fogl.</t>
  </si>
  <si>
    <t>módosítás - átcsoportosítás Petőfi Színháznak Márc.15</t>
  </si>
  <si>
    <t>VMK-nak Márc.15. rendezvényre</t>
  </si>
  <si>
    <t>módosítás - képviselői keretből</t>
  </si>
  <si>
    <t>pénzmaradvány - Dózsa Gy. Ált.Isk.lévő kereszt</t>
  </si>
  <si>
    <t>módosítás - pénzmaradványból</t>
  </si>
  <si>
    <t>módosítás - intézmények áthúzdó kifizetései</t>
  </si>
  <si>
    <t>Időarányos normatíva átadása Kozmutza Flóra Óvoda, Ált. Iskola és Spec. Szakiskola és Kollégium és Medgyaszay István Szakképző Isk. részére</t>
  </si>
  <si>
    <t>Veszprémi Kistérség Többcélú Társulás - normatíva elszámolás</t>
  </si>
  <si>
    <t>Oktatási szolgáltatás - áthúzódó kifizetések</t>
  </si>
  <si>
    <t>Nemzeti Földalapkezelő Szervezet - Otthont az Állatoknak Alapítványhoz</t>
  </si>
  <si>
    <t xml:space="preserve">módosítás - pénzmaradvány </t>
  </si>
  <si>
    <t>módosítás - átcsoportosítás VMK-nak Gizella napokra</t>
  </si>
  <si>
    <t xml:space="preserve">módosítás - VMK-nak </t>
  </si>
  <si>
    <t>módosítás - átcsop. Polgármesteri keretről</t>
  </si>
  <si>
    <t xml:space="preserve">módosítás - átcsoportosítás </t>
  </si>
  <si>
    <t>módosítás - átcsoportosítás VMK-nak</t>
  </si>
  <si>
    <t>átcsoportosítás VMK-nak szent hely.kiállítás</t>
  </si>
  <si>
    <t>Ápolási díj</t>
  </si>
  <si>
    <t>módosítás -pénzmaradvány</t>
  </si>
  <si>
    <t xml:space="preserve"> ebből : - Nyugdíjas szervezetek számára pályázati keret</t>
  </si>
  <si>
    <t>módosítás -</t>
  </si>
  <si>
    <t xml:space="preserve">Gyepmesteri telepre: 3 db chipolvasó </t>
  </si>
  <si>
    <t>Szennyvíztelep felújítása</t>
  </si>
  <si>
    <t>5-6</t>
  </si>
  <si>
    <t xml:space="preserve"> - Beruházások</t>
  </si>
  <si>
    <t>VMJV Polgármesteri Hivatal által ellátott kötelező és államigazgatási feladatok összesen</t>
  </si>
  <si>
    <t xml:space="preserve"> - Működési</t>
  </si>
  <si>
    <r>
      <t xml:space="preserve"> - Felhalmozási (</t>
    </r>
    <r>
      <rPr>
        <sz val="10"/>
        <rFont val="Palatino Linotype"/>
        <family val="1"/>
      </rPr>
      <t>első lakáshoz jutók támogatása)</t>
    </r>
  </si>
  <si>
    <t xml:space="preserve"> - Felment. Idő , jub.jut., végkiel.</t>
  </si>
  <si>
    <t xml:space="preserve"> - Választókerületi keret</t>
  </si>
  <si>
    <t xml:space="preserve"> - Pénzmaradványból képzett tartalék</t>
  </si>
  <si>
    <t xml:space="preserve"> - Előző évi hitelszerződéshez kapcs. feladat</t>
  </si>
  <si>
    <t xml:space="preserve"> - Felújítási kiadásokra képzett céltartalék</t>
  </si>
  <si>
    <t xml:space="preserve"> - Beruházási kiadásokra képzett céltartalék</t>
  </si>
  <si>
    <t xml:space="preserve"> - Működési költségvetés</t>
  </si>
  <si>
    <t xml:space="preserve"> - Kamatfizetés</t>
  </si>
  <si>
    <t xml:space="preserve">    - Felhalmozási költségvetés</t>
  </si>
  <si>
    <t xml:space="preserve"> - Felhalmozási célú kölcsönök nyújtása, törlesztése</t>
  </si>
  <si>
    <t>Kiegyenlítő, függő, átfutó kiadások</t>
  </si>
  <si>
    <t xml:space="preserve"> - Hiteltörlesztés</t>
  </si>
  <si>
    <t>Gépjárműadó</t>
  </si>
  <si>
    <t>kiadások</t>
  </si>
  <si>
    <t>Városi civil keret</t>
  </si>
  <si>
    <t>Iparűzési adó</t>
  </si>
  <si>
    <t>Építményadó</t>
  </si>
  <si>
    <t>Kommunális adó</t>
  </si>
  <si>
    <t>Idegenforgalmi adó</t>
  </si>
  <si>
    <t>Veszprém Megyei Jogú Város Önkormányzata</t>
  </si>
  <si>
    <t>Deák Ferenc Általános Iskola</t>
  </si>
  <si>
    <t xml:space="preserve"> - Veszprém Város Vegyeskara</t>
  </si>
  <si>
    <t xml:space="preserve"> - Veszprémi Táncegyüttesért Alapítvány</t>
  </si>
  <si>
    <t xml:space="preserve"> - Liszt F. Kórus</t>
  </si>
  <si>
    <t>Egyéb működési kiadás</t>
  </si>
  <si>
    <t>Mihály-napi Búcsú</t>
  </si>
  <si>
    <t>Marketing tevékenység, marketing stratégia</t>
  </si>
  <si>
    <t xml:space="preserve">          - Gizella Napok</t>
  </si>
  <si>
    <t xml:space="preserve">          - Tánc Fesztivál</t>
  </si>
  <si>
    <t xml:space="preserve">          - Veszprémi Utcazene Fesztivál</t>
  </si>
  <si>
    <t>Veszprémi Kistérségi Társulásnak pénzeszköz átadás(Egyesített Szoc.)</t>
  </si>
  <si>
    <t>Magyarország helyi önkormányzatairól szóló 2011. évi CLXXXIX. törvény 13.§ (1) bekezdése szerinti kötelező feladatok</t>
  </si>
  <si>
    <t>Kulturális kínálat bővítése</t>
  </si>
  <si>
    <t xml:space="preserve">Közcélú és közhasznú foglalkoztatás </t>
  </si>
  <si>
    <t>Pannon TISZK működtetése</t>
  </si>
  <si>
    <t>Pannon TISZK kezességvállalás</t>
  </si>
  <si>
    <t>Csapadékcsatornák üzemeltetési szolgáltatásai (eddig Bakonykarszt)</t>
  </si>
  <si>
    <t>DAT térképfrissítés, közműnyilvántartás</t>
  </si>
  <si>
    <t>Környezetvédelmi feladat (városüzemeltetés feladatai)</t>
  </si>
  <si>
    <t>Környezetvédelmi feladat (Közigazgatási iroda  feladatai)</t>
  </si>
  <si>
    <t>Közterület Felügyelet, gyepmesteri telep</t>
  </si>
  <si>
    <t>Közüzemi Zrt. Jutaléka</t>
  </si>
  <si>
    <t>Bérlakások üzemeltetési költségeihez hozzájárulás</t>
  </si>
  <si>
    <t>Veszprém Város Közlekedésfejlesztéséért Közalapítvány támogatása (nyugdíjas bérlet)</t>
  </si>
  <si>
    <t>Balaton Volán Zrt. helyi közösségi közlekedés közszolgáltatás támogatása (veszteségkiegyenlítés 2013)</t>
  </si>
  <si>
    <t xml:space="preserve">Peres ügyek, Kártérítési díjak kifizetése ingatlantulajdonosok részére </t>
  </si>
  <si>
    <t>Swing-Swing Kft. törzstőkeemelés (Hangvilla projekt, 5043/2 hrszú ingatlan)</t>
  </si>
  <si>
    <t>VMJV Polgármesteri Hivatal által ellátott kötelező és önként vállalt feladatok</t>
  </si>
  <si>
    <t>Államigazgatási feladatok:</t>
  </si>
  <si>
    <t>Államigazgatási feladatok összesen:</t>
  </si>
  <si>
    <t>INTÉZMÉNYEK ÖSSZESEN:</t>
  </si>
  <si>
    <t>Előző évi előirányzat maradvány, pénzmaradvány alaptevékenység ellátására történő igénybevétele</t>
  </si>
  <si>
    <t>Vagyonkezelői díj fizetése az MNV Zrt-nek a 6438/2, 6438/4 hrszú ingatlanok után(Kolostorok és kertek projekt)</t>
  </si>
  <si>
    <t>Jutasi úti műfüves pálya fenntartása (LUC)</t>
  </si>
  <si>
    <t>Önkormányzat által önként vállalt feladatok:</t>
  </si>
  <si>
    <t>TÁMOP 3.1.3.10/2-2010-0002 (Vetési G. Természettud.Labor)</t>
  </si>
  <si>
    <t>Kötelező feladatok összesen:</t>
  </si>
  <si>
    <t>Összesen</t>
  </si>
  <si>
    <t>Veszprém Megyei Jogú Város Önkormányzata Intézményei</t>
  </si>
  <si>
    <t>Egészségügyi és szoc. int. összesen:</t>
  </si>
  <si>
    <t>kiadás</t>
  </si>
  <si>
    <t>jutt.</t>
  </si>
  <si>
    <t>működési</t>
  </si>
  <si>
    <t>Szenvedélybetegek működési kiadása</t>
  </si>
  <si>
    <t>Intézményi működési bevételek</t>
  </si>
  <si>
    <t>adatok eFt-ban</t>
  </si>
  <si>
    <t>Megnevezés</t>
  </si>
  <si>
    <t>Nemzetközi kapcsolatok</t>
  </si>
  <si>
    <t>Nemzeti ünnepek kiadásaira</t>
  </si>
  <si>
    <t>Közművelődési szolgált.</t>
  </si>
  <si>
    <t>Lelkisegély szolgálat</t>
  </si>
  <si>
    <t>Közgyógyellátási igazolv.</t>
  </si>
  <si>
    <t>Munkavédelmi feladatok</t>
  </si>
  <si>
    <t>Veszprém Megyei Jogú Város Önkormányzata Intézményeinek</t>
  </si>
  <si>
    <t>Al-</t>
  </si>
  <si>
    <t>2012. évi tervezett</t>
  </si>
  <si>
    <t>Munk.a. terh. jár. és szoc.hj.adó</t>
  </si>
  <si>
    <t>Dologi kiadás</t>
  </si>
  <si>
    <t>Ellátottak pü. juttatásai</t>
  </si>
  <si>
    <t>Tervezett marad-vány</t>
  </si>
  <si>
    <t>cím</t>
  </si>
  <si>
    <t>tervezett</t>
  </si>
  <si>
    <t>terh.</t>
  </si>
  <si>
    <t>jár.</t>
  </si>
  <si>
    <t>Igazgatási tevékenység</t>
  </si>
  <si>
    <t>Gondnokság</t>
  </si>
  <si>
    <t>Informatikai kiadások</t>
  </si>
  <si>
    <t>ISO 9001 minőségbiztosítás karbantartás</t>
  </si>
  <si>
    <t>Városi lap kiadásai</t>
  </si>
  <si>
    <t>Településfejlesztési feladatok</t>
  </si>
  <si>
    <t>Parkfenntartás</t>
  </si>
  <si>
    <t>Települési hulladék</t>
  </si>
  <si>
    <t>Városgazdálkodási szolg.</t>
  </si>
  <si>
    <t>Közvilágítás</t>
  </si>
  <si>
    <t>Közműalagút működtetése</t>
  </si>
  <si>
    <t>Városépítészeti feladatok</t>
  </si>
  <si>
    <t>Polgármesteri keret</t>
  </si>
  <si>
    <t>Veszprém Megyei Jogú Város Önkormányzatának</t>
  </si>
  <si>
    <t>ÁFA befizetés</t>
  </si>
  <si>
    <t>Foglalkoztatás eü. szolg.</t>
  </si>
  <si>
    <t>Polgármesteri Hivatal</t>
  </si>
  <si>
    <t xml:space="preserve">                                                                                                                                                      </t>
  </si>
  <si>
    <t>Cím</t>
  </si>
  <si>
    <t>Alcím</t>
  </si>
  <si>
    <t>1.</t>
  </si>
  <si>
    <t>2.</t>
  </si>
  <si>
    <t>3.</t>
  </si>
  <si>
    <t>5.</t>
  </si>
  <si>
    <t>6.</t>
  </si>
  <si>
    <t>7.</t>
  </si>
  <si>
    <t>8.</t>
  </si>
  <si>
    <t>9.</t>
  </si>
  <si>
    <t>11.</t>
  </si>
  <si>
    <t>12.</t>
  </si>
  <si>
    <t>Óvodák összesen:</t>
  </si>
  <si>
    <t>Művészetek Háza</t>
  </si>
  <si>
    <t>Városi Művelődési Központ</t>
  </si>
  <si>
    <t>Felhalmozási költségvetés</t>
  </si>
  <si>
    <t>Működési költségvetés</t>
  </si>
  <si>
    <t>Átvett pénzeszköz</t>
  </si>
  <si>
    <t>Felhalmozási bevétel</t>
  </si>
  <si>
    <t>Előir. csop. szám</t>
  </si>
  <si>
    <t>Kie-melt előir. szám</t>
  </si>
  <si>
    <t>VMJV Önkormányzata</t>
  </si>
  <si>
    <t>Támogatási kölcsönök nyújtása és törlesztése</t>
  </si>
  <si>
    <t>VMJV Polgármesteri Hivatala</t>
  </si>
  <si>
    <t>Egyéb sajátos bevételek</t>
  </si>
  <si>
    <t>Kamat és hozam bevételek</t>
  </si>
  <si>
    <t>Ingatlan értékesítésből származó bevételek</t>
  </si>
  <si>
    <t>Pénzügyi befektetések bevétele</t>
  </si>
  <si>
    <t>Tárgyi eszközök, immateriális javak értékesítése</t>
  </si>
  <si>
    <t>Kölcsönök (kapott kölcsönök, nyújtott kölcsönök visszatérülése)</t>
  </si>
  <si>
    <t>Költségvetési bevételek összesen</t>
  </si>
  <si>
    <t>Költségvetési egyenleg összege:</t>
  </si>
  <si>
    <t>Működési célú Pénzmaradvány igénybevétele</t>
  </si>
  <si>
    <t>Felhalmozási célú Pénzmaradvány igénybevétele</t>
  </si>
  <si>
    <t>I.</t>
  </si>
  <si>
    <t>II.</t>
  </si>
  <si>
    <t>Helyi adók</t>
  </si>
  <si>
    <t>Illetékek</t>
  </si>
  <si>
    <t>Átvett pénzeszközök</t>
  </si>
  <si>
    <t>Összesen:</t>
  </si>
  <si>
    <t xml:space="preserve">Cím  </t>
  </si>
  <si>
    <t xml:space="preserve"> </t>
  </si>
  <si>
    <t>Felhalmozási kiadások</t>
  </si>
  <si>
    <t>Céltartalékok:</t>
  </si>
  <si>
    <t>Általános tartalék</t>
  </si>
  <si>
    <t>MINDÖSSZESEN:</t>
  </si>
  <si>
    <t>KIMUTATÁS</t>
  </si>
  <si>
    <t>2013. évi előirányzat</t>
  </si>
  <si>
    <t>Bursa Hungarica</t>
  </si>
  <si>
    <t>Sportpálya fenntartás, ill. fenntartói tám.</t>
  </si>
  <si>
    <t>Hittudományi Főiskola támogatása</t>
  </si>
  <si>
    <t>Lakásalap kiadása</t>
  </si>
  <si>
    <t>Lakásfenntartási támogatás</t>
  </si>
  <si>
    <t>Vetési Albert Gimnázium</t>
  </si>
  <si>
    <t xml:space="preserve"> - Polgármesteri Hivatal</t>
  </si>
  <si>
    <t xml:space="preserve"> - Intézményi</t>
  </si>
  <si>
    <t>Lakásalap</t>
  </si>
  <si>
    <t>Városi kiemelt fesztiválok</t>
  </si>
  <si>
    <t xml:space="preserve"> - Pályázati keret</t>
  </si>
  <si>
    <t xml:space="preserve"> - Civil -iroda működési költsége</t>
  </si>
  <si>
    <t>2013. évi bevételeinek módosítása</t>
  </si>
  <si>
    <t>2013. április hó</t>
  </si>
  <si>
    <t>Eredeti előirányzat</t>
  </si>
  <si>
    <t>Módosított előirányzat</t>
  </si>
  <si>
    <t>ÖSSZEFOGLALÓ TÁBLA</t>
  </si>
  <si>
    <t>a bevételi és kiadási előirányzatok módosításáról</t>
  </si>
  <si>
    <t xml:space="preserve">                </t>
  </si>
  <si>
    <t>BEVÉTELEK</t>
  </si>
  <si>
    <t>Támogatásértékű működési bevételek</t>
  </si>
  <si>
    <t>Működési célú pénzmaradvány igénybevétele</t>
  </si>
  <si>
    <t>Felhalmozási célú pénzmaradvány igénybevétele</t>
  </si>
  <si>
    <t>BEVÉTELEK ÖSSZESEN:</t>
  </si>
  <si>
    <t>KIADÁSOK</t>
  </si>
  <si>
    <t>Bevételi többlet és feladatok közötti átcsoportosítás összesen</t>
  </si>
  <si>
    <t>Választókerületi keret felosztása - Parkfenntartás</t>
  </si>
  <si>
    <t>Városgazdálkodási szolgáltatás</t>
  </si>
  <si>
    <t>Választókerületi keret felosztás összesen</t>
  </si>
  <si>
    <t>VMJV Önkormányzata működési kiadás összesen</t>
  </si>
  <si>
    <t xml:space="preserve">Felhalmozási kiadások </t>
  </si>
  <si>
    <t>Átvett pénzeszközökből, céltartalékból</t>
  </si>
  <si>
    <t>Felhalmozási kiadások összesen:</t>
  </si>
  <si>
    <t>INTÉZMÉNYI KIADÁSOK</t>
  </si>
  <si>
    <t>Intézmények pénzmaradványa</t>
  </si>
  <si>
    <t>Polgármesteri Hivatal működési költségvetés összesen:</t>
  </si>
  <si>
    <t>Céltartalékok</t>
  </si>
  <si>
    <t>Választókerületi keret felosztása</t>
  </si>
  <si>
    <t>Választókerületi keret összesen</t>
  </si>
  <si>
    <t>Céltartalék összesen</t>
  </si>
  <si>
    <t>Kiadások összesen</t>
  </si>
  <si>
    <t>Támogatásértékű felhalmozási bevételek</t>
  </si>
  <si>
    <t>2013. évi kiadásainak módosítása</t>
  </si>
  <si>
    <r>
      <t>2013. évi bevételeinek módosítása</t>
    </r>
    <r>
      <rPr>
        <sz val="10"/>
        <rFont val="Palatino Linotype"/>
        <family val="1"/>
      </rPr>
      <t xml:space="preserve"> - 2013. április hó</t>
    </r>
  </si>
  <si>
    <t>Vadvirág Körzeti Óvoda (Csillagvár Waldorf Tagóvoda, Vadvirág Óvoda)</t>
  </si>
  <si>
    <t>eredeti előirányzat</t>
  </si>
  <si>
    <t xml:space="preserve">módosítás - </t>
  </si>
  <si>
    <t>módosított előirányzat</t>
  </si>
  <si>
    <t>Bóbita Körzeti Óvoda (Hársfa Tagóvoda, Bóbita Óvoda)</t>
  </si>
  <si>
    <t>eredet előirányzat</t>
  </si>
  <si>
    <t>Ringató Körzeti Óvoda (Ringató Óvoda, Erdei Tagóvoda, Kuckó Tagóvoda)</t>
  </si>
  <si>
    <t>Egry úti Körzeti Óvoda (Egry ltp. Óvoda, Nárcisz Tagóvoda)</t>
  </si>
  <si>
    <t>Csillag úti Körzeti Óvoda (Csillag úti Óvoda, Cholnoky ltp. Óvoda)</t>
  </si>
  <si>
    <t>Kastélykert Körzeti Óvoda Kastélykert Óvoda, Ficánka Óvoda)</t>
  </si>
  <si>
    <t xml:space="preserve">módostás - </t>
  </si>
  <si>
    <t>2013. évi kiadásainak módosítása - 2013. április hó</t>
  </si>
  <si>
    <t>Kastélykert Körzeti Óvoda (Kastélykert Óvoda, Ficánka Óvoda)</t>
  </si>
  <si>
    <t xml:space="preserve"> - Ifjúsági információs feladatok</t>
  </si>
  <si>
    <t>Beruházási kiadások</t>
  </si>
  <si>
    <t>Természettudományos közoktatatási laboratórium kialakítása a veszprémi Ipari Szakközépiskola és Gimnáziumban 
TÁMOP-3.1.3-11/2-2012-0061</t>
  </si>
  <si>
    <t>TÁMOP-3.2.4.A-11/1-2012-0035 Eötvös Károly Megyei Könyvtár</t>
  </si>
  <si>
    <t>Beruházási kiadások összesen</t>
  </si>
  <si>
    <t>Céltartalékba kerülő beruházási kiadások</t>
  </si>
  <si>
    <t>Vámosi úti temető bővítése 1,3 Ha</t>
  </si>
  <si>
    <t>Jutasi u. - Pápai u. belső körút szakasz</t>
  </si>
  <si>
    <t>Gyalogátkelőhelyek kijelölése</t>
  </si>
  <si>
    <t>Cholnoky-szobor</t>
  </si>
  <si>
    <t>Informatikai eszközbeszerzések, kiadások</t>
  </si>
  <si>
    <t>Térinformatikai adatbázis energetikai adatainak feltöltéséhez blokk nyitása, kialakítása</t>
  </si>
  <si>
    <t>Veszprém Kazán, Sorompó u. járda tervezés, engedélyezés</t>
  </si>
  <si>
    <t>Gyulafirátót Major utca csapadékvíz elvezetés tervezés, engedélyezés</t>
  </si>
  <si>
    <t>Méhes u-i támfalépítés</t>
  </si>
  <si>
    <t>Műhelyház céljára ingatlan vásárlása</t>
  </si>
  <si>
    <t>Karacs T. u. járdaépítés</t>
  </si>
  <si>
    <t>Járda, közvilágítás Magyar Nagyasszonyok Templom mögött</t>
  </si>
  <si>
    <t>Kolostorok és Kertek KDOP-2.1.1A-2008-0005</t>
  </si>
  <si>
    <t>Belterületi utak fejlesztése sóvédelem</t>
  </si>
  <si>
    <t>Színházak támogatása</t>
  </si>
  <si>
    <t>Kertészeti felújítások</t>
  </si>
  <si>
    <t>VKSZ Zrt. Intézményüzemeltetés járulékos költségei</t>
  </si>
  <si>
    <t>Intézményüzemeltetési szolgáltatások díja</t>
  </si>
  <si>
    <t>Intézményüzemeltetéssel kapcsolatos kiadások (továbbszámlázott)</t>
  </si>
  <si>
    <t>Nem lakáscélú helységek üzemeltetési költségei</t>
  </si>
  <si>
    <t>Veszprémi Hősi Kapu Rekonstrukciója turisztikai vonzerő fejlesztés céljából KDOP-2.1.1/B-09-2011-0024.</t>
  </si>
  <si>
    <t>Verseny és élsport</t>
  </si>
  <si>
    <t>Rendsz. gyermekvéd. tám. (Kieg. csal. pótlék)</t>
  </si>
  <si>
    <t>Rendkívüli gyermekvéd. tám.</t>
  </si>
  <si>
    <t>Rendszeres szoc. segély</t>
  </si>
  <si>
    <t>Időskorúak járadéka (rendszeres szoc. segély)</t>
  </si>
  <si>
    <t>Átmeneti szoc. segély</t>
  </si>
  <si>
    <t>Sportcélok és feladatok (sportigazgatás)</t>
  </si>
  <si>
    <t>Eseti rendezvények</t>
  </si>
  <si>
    <t>Szabadidő- és diáksport</t>
  </si>
  <si>
    <t>Óvodáztatási támogatás</t>
  </si>
  <si>
    <t>Máltai Szeretetszolgálatnak pénzeszköz átadás (ellátási szerződés)</t>
  </si>
  <si>
    <t>Módosítás</t>
  </si>
  <si>
    <t>Egry úti Körzeti Óvoda</t>
  </si>
  <si>
    <t>Kastélykert Körzeti Óvoda</t>
  </si>
  <si>
    <t>Hriszto Botev Általános Iskola</t>
  </si>
  <si>
    <t>Kertek és Kolostorok működtetése</t>
  </si>
  <si>
    <t>Kiegyenlítő, függő, átfutó</t>
  </si>
  <si>
    <t>VMJV Eü. Alapellátási Intézmény</t>
  </si>
  <si>
    <t>VMJV Egyesített Bölcsődéje</t>
  </si>
  <si>
    <t>Családsegítő Szolgálat, Gyermekjóléti Központ és Családok Átmeneti Otthona</t>
  </si>
  <si>
    <t>Városi Művelődési Központ és Könyvtár</t>
  </si>
  <si>
    <t>Kabóca Bábszínház és Gyermek Közművelődési Intézmény</t>
  </si>
  <si>
    <t>Bevételi főösszeg</t>
  </si>
  <si>
    <t>Kiadási főösszeg</t>
  </si>
  <si>
    <t>VMJV Egészségügyi Alapellátási Intézmény</t>
  </si>
  <si>
    <t>Díszkivilágítás törlesztés</t>
  </si>
  <si>
    <t>Többfunkciós csarnok szolgált. vásárlás</t>
  </si>
  <si>
    <t>Tartalék</t>
  </si>
  <si>
    <t>Gyulafirátót ÉNY-i városrész belterületi csapadékvíz elvezetésének fejlesztése (KDOP-4.1.1/E-11)</t>
  </si>
  <si>
    <t>Belváros komplett gazdasági, szociális, épített örökségvédelmi rehabilitációja és városfejlesztési stratégia elkészítése KDOP-3.1.1/D-2010-0001</t>
  </si>
  <si>
    <t>Kulturális szakemberek továbbképzése a szolgálatfejlesztés érdekében TÁMOP-3.2.12-12/1-2012-0021</t>
  </si>
  <si>
    <t>Óvodafejlesztés, az óvodapedagógia strukturális feltételrendszerének továbbfejlesztése TIOP-3.1.11-12/2-2012-0026</t>
  </si>
  <si>
    <t>Multifunkcionális közösségi központok és területi közművelődési tanácsadó szolgálat infrastrukturális feltételeinek kialakítása - Hemo felújítás TIOP-1. 2. 1/A-12/1</t>
  </si>
  <si>
    <t>Természettudományos közoktatatási laboratórium kialakítása a veszprémi Ipari Szakközépiskola és Gimnáziumban TÁMOP-3.1.3-11/2-2012-0061</t>
  </si>
  <si>
    <t>A gyermekvédelmi szolgáltatások fejlesztése Veszprémben TIOP-3.4.1.B-11/1-2012-0005</t>
  </si>
  <si>
    <t>Szociális városrehabilitáció Veszprémben KDOP-3.1.1/D2-12-k1-2012-0001</t>
  </si>
  <si>
    <t>Fenntartható városfejlesztési programok előkészítése KDOP-3.1.1/E-13</t>
  </si>
  <si>
    <t>TÁMOP-3.2.4.A-11/1-2012-0035. Okt. kapcs. szövegért. fejl. pr. digitális írástudás jegyében</t>
  </si>
  <si>
    <t>TÁMOP-3.2.13.12/1-2012-0121. Tanórán kívüli nevelés, szakkörök és témahét megvalósítása</t>
  </si>
  <si>
    <t>TÁMOP-3.2.1.12-12/1-2012-0037. Kulturális szakemberek továbbképzése</t>
  </si>
  <si>
    <t>TÁMOP-3.2.12-12/1-2012-0002. Virtualitás és többnyelvűség a megújuló múzeumpedagógiában</t>
  </si>
  <si>
    <t>TÁMOP-3.2.13-12/1-2012-0130. Történelmi, irodalmi, néprajzi értékeink nyomában</t>
  </si>
  <si>
    <t>TÁMOP-3.2.13-12/1. Ünnepek és hétköznapok a Bakonyi Házban</t>
  </si>
  <si>
    <t>Pénzmaradvány igénybevétele</t>
  </si>
  <si>
    <t>Dologi és egyéb folyó kiadások</t>
  </si>
  <si>
    <t>tak. pü.</t>
  </si>
  <si>
    <t>Költségvetési kiadások összesen:</t>
  </si>
  <si>
    <t>Finanszírozási kiadások</t>
  </si>
  <si>
    <t>Működési bevétel</t>
  </si>
  <si>
    <t>Intézményi működési bevétel</t>
  </si>
  <si>
    <t>Felhalmozási bevételek</t>
  </si>
  <si>
    <t>Irányító szervtől kapott támogatás</t>
  </si>
  <si>
    <t>Előző évi pénzma-radvány</t>
  </si>
  <si>
    <t>Intézményi működési kiadások</t>
  </si>
  <si>
    <t xml:space="preserve"> - Iparosított és nem ip. tech. lakások felújítás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</si>
  <si>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</si>
  <si>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</si>
  <si>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</si>
  <si>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</si>
  <si>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</si>
  <si>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</si>
  <si>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</si>
  <si>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</si>
  <si>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</si>
  <si>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</si>
  <si>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</si>
  <si>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</si>
  <si>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</si>
  <si>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</si>
  <si>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Közhatalmi bevételek</t>
  </si>
  <si>
    <t>Központosított előirányzat és egyéb állami támogatás</t>
  </si>
  <si>
    <t>SZJA helyben maradó része</t>
  </si>
  <si>
    <t>ÁFA bevételek, visszatérülések</t>
  </si>
  <si>
    <t>Egyéb pótlékok, bírságok</t>
  </si>
  <si>
    <t>Finanszírozási bevételek</t>
  </si>
  <si>
    <t>Pénzforgalom nélküli bevételek</t>
  </si>
  <si>
    <t>Beruházási hitelfelvétel</t>
  </si>
  <si>
    <t>Előző évi hitelszerződéseken alapuló felvétel</t>
  </si>
  <si>
    <t>Nemzetiségi Önkormányzatok</t>
  </si>
  <si>
    <t>Intézmények</t>
  </si>
  <si>
    <t>Nagyfelületű útfelújítások</t>
  </si>
  <si>
    <t>Városi rendezvények, kitüntetések</t>
  </si>
  <si>
    <t>Szaléziánum támogatása</t>
  </si>
  <si>
    <t>Foglalkoztatást helyettesítő támogatás</t>
  </si>
  <si>
    <t>Települési Szilárdhulladék szállítás ártámogatás</t>
  </si>
  <si>
    <t>Városi TV közszolgálati műsorok támogatása</t>
  </si>
  <si>
    <t>Közmű nyilvántartás</t>
  </si>
  <si>
    <t>Működési céltartalékok:</t>
  </si>
  <si>
    <t>Felhalmozási céltartalékok:</t>
  </si>
  <si>
    <t>Működési finanszírozási kiadások:</t>
  </si>
  <si>
    <t>Felhalmozási finanszírozási kiadások</t>
  </si>
  <si>
    <t>Működési célú támo-gatás Áht-on belülről</t>
  </si>
  <si>
    <t>Felhalmozási célú támogatás Áht.-on belülről</t>
  </si>
  <si>
    <t>Személyi juttatás</t>
  </si>
  <si>
    <t>Munka-adót terhelő járulék</t>
  </si>
  <si>
    <t>Közvilágítás bővítések</t>
  </si>
  <si>
    <t>Veszprém külterület 0231-8. hrsz-ú reptér melletti ingatlan ipari c. hasznosítás érdekében</t>
  </si>
  <si>
    <t>Beruházások</t>
  </si>
  <si>
    <t>Egyéb eszköz beszerzés</t>
  </si>
  <si>
    <t>Terasz felújítás 2 pavilon</t>
  </si>
  <si>
    <t>Veszprém közösségi élettér létrehozása és közpark rendezése (Bakonyalja városrész)</t>
  </si>
  <si>
    <t>Varga u. - Kalmár tér parkoló építése</t>
  </si>
  <si>
    <t>Kapott támogatás</t>
  </si>
  <si>
    <t>Önkormányzati sajátos felhalmozási és tőkebevételek</t>
  </si>
  <si>
    <t>O</t>
  </si>
  <si>
    <t>Kittenberger K. Növény- és Vadaspark KHT működéséhez hozzájárulás</t>
  </si>
  <si>
    <t>Bírságok, díjak és más fizetési kötelezettségek bevételei</t>
  </si>
  <si>
    <t>Közterülethasznosítás</t>
  </si>
  <si>
    <t>Egyéb önkormányzati saját bevételek</t>
  </si>
  <si>
    <t>Játszótérépítések</t>
  </si>
  <si>
    <t>Terasz burkolatjavítás</t>
  </si>
  <si>
    <t>Lapostető szigetelésjavítás</t>
  </si>
  <si>
    <t>Mindösszesen</t>
  </si>
  <si>
    <t>Kamatfizetés és egyéb hitelhez kapcs. kiadások</t>
  </si>
  <si>
    <t>Nemzetiségi önkormányzatok kiadásai:</t>
  </si>
  <si>
    <t>Német Nemzetiségi Önkormányzat</t>
  </si>
  <si>
    <t>Örmény Nemzetiségi Önkormányzat</t>
  </si>
  <si>
    <t>Lengyel Nemzetiségi Önkormányzat</t>
  </si>
  <si>
    <t>Ukrán Nemzetiségi Önkormányzat</t>
  </si>
  <si>
    <t>ebből: - Veszprémi Ünnepi Játékok</t>
  </si>
  <si>
    <t>ebből: - Mendelssohn Kamarazenekar</t>
  </si>
  <si>
    <t>Sziveri János Intézet működtetése</t>
  </si>
  <si>
    <t>Közutak, hidak fenntart.</t>
  </si>
  <si>
    <t>Bérleményekkel, haszonbérletekkel kapcs. feladatok</t>
  </si>
  <si>
    <t>TDM Irodától szolgáltatás vásárlása</t>
  </si>
  <si>
    <t>Önkormányzat igazgatási tevékenysége (megbízási díjak, tagdíjak, vagyonbiztosítás)</t>
  </si>
  <si>
    <t>Vadvirág Körzeti Óvoda - Waldorf Tagóvoda</t>
  </si>
  <si>
    <t>Vizesblokk felújítás</t>
  </si>
  <si>
    <t>VMJV EÜ. Alapellátási Intézmény</t>
  </si>
  <si>
    <t>Halle u. 5/E. Fogászati ügyelet</t>
  </si>
  <si>
    <t>Akadálymentesítés</t>
  </si>
  <si>
    <t>Középfokú Nevelési Központ - Iskolaépület</t>
  </si>
  <si>
    <t xml:space="preserve">Önkormányzati bérlakások felújítása </t>
  </si>
  <si>
    <t>A Gábor Áron u. 2. Társasház felújításához történő hozzájárulás</t>
  </si>
  <si>
    <t>Jókai u. 4. tetőfelújítás</t>
  </si>
  <si>
    <t>Csillag úti Körzeti Óvoda - Cholnoky Tagóvoda</t>
  </si>
  <si>
    <t>Céltartalékba kerülő felújítások</t>
  </si>
  <si>
    <t>Árop 1.0 2/B-2008-1104 számú pályázati támogatás "Veszprém Megyei Jogú Város Polgármesteri Hivatalának szervezeti fejlesztése a hatékonyabb működés érdekében</t>
  </si>
  <si>
    <t>Közcélú és közhasznú foglalkoztatás</t>
  </si>
  <si>
    <t>TIOP-1.1.1-07/1-2008-0986. számú Korszerű IKT eszközökkel a színvonalas oktatásért</t>
  </si>
  <si>
    <t>1-5.</t>
  </si>
  <si>
    <t>Műhelyház felújítása</t>
  </si>
  <si>
    <t>Műhelyház gépköltözés</t>
  </si>
  <si>
    <t>VMJV Önkormányzata és VMJV Polgármesteri Hivatala</t>
  </si>
  <si>
    <t>Önkormányzat (Vetési G. Természett.Labor)</t>
  </si>
  <si>
    <t>Önkormányzati intézmények felhalmozási bevétele</t>
  </si>
  <si>
    <r>
      <t xml:space="preserve"> ebből: </t>
    </r>
    <r>
      <rPr>
        <sz val="12"/>
        <rFont val="Palatino Linotype"/>
        <family val="1"/>
      </rPr>
      <t>Roma Nemzetiségi Önkormányzat</t>
    </r>
  </si>
  <si>
    <t>Vízgazd.szóló 1995. LVII.tv.16.§.Helyi Önk.
szóló 1990. LXV.tv.8.§.(1),bek.alapján
Árkok felújítása (Látóhegyi árok)</t>
  </si>
  <si>
    <t>Intézményi Szolgáltató Szervezet intézményei</t>
  </si>
  <si>
    <t>Göllesz Viktor Fogyatékos Személyek Nappali Intézménye</t>
  </si>
  <si>
    <t>Intézményi Szolgáltató Szervezet</t>
  </si>
  <si>
    <t>Eötvös Károly Megyei Könyvtár</t>
  </si>
  <si>
    <t>Laczkó Dezső Múzeum</t>
  </si>
  <si>
    <t>Intézmények összesen:</t>
  </si>
  <si>
    <t>Önkormányzat működési célú támogatása Áht-on belülről</t>
  </si>
  <si>
    <t>TB-től átvett támogatása Áht-on belülről</t>
  </si>
  <si>
    <t>Önkormányzat felhalmozási célú támogatása Áht-on belülről</t>
  </si>
  <si>
    <t>Önkormányzati Intézmények működési támogatása Áht-on belülről</t>
  </si>
  <si>
    <t>Önkormányzati Intézmények felhalmozási támogatása Áht-on belülről</t>
  </si>
  <si>
    <t>1-4.</t>
  </si>
  <si>
    <t>1-4</t>
  </si>
  <si>
    <t>Önként vállalt feladatok összesen:</t>
  </si>
  <si>
    <t xml:space="preserve">2013. évi </t>
  </si>
  <si>
    <t>2013. év összesen</t>
  </si>
  <si>
    <r>
      <t>Ebből</t>
    </r>
    <r>
      <rPr>
        <i/>
        <sz val="8"/>
        <rFont val="Palatino Linotype"/>
        <family val="1"/>
      </rPr>
      <t>: normatív állami támogatás</t>
    </r>
  </si>
  <si>
    <t>Helyi Önkormányzatok általános működéséhez és ágazati feladataihoz kapcsolódó támogatás</t>
  </si>
  <si>
    <t>Támogatás államháztartáson belülről</t>
  </si>
  <si>
    <t>Múzeum támogatása</t>
  </si>
  <si>
    <t>Könyvtár támogatása</t>
  </si>
  <si>
    <t>2012. évi pénzmaradvány</t>
  </si>
  <si>
    <t>Swing-Swing Kft. törzstőke emelés (Hangvilla projekt 5043/2. hrsz. ingatlan)</t>
  </si>
  <si>
    <t>Önkormányzat működési célú átvett pénzeszközei</t>
  </si>
  <si>
    <t>Önkormányzat felhalmozási célú átvett pénzeszközei</t>
  </si>
  <si>
    <t>Önkormányzati intézmények működési célú átvett pénzeszközei</t>
  </si>
  <si>
    <t>Önkormányzati intézmények felhalmozási célú átvett pénzeszközei</t>
  </si>
  <si>
    <t>Működési célú hitelfelvétel (előző évi hitelszerződésen alapuló)</t>
  </si>
  <si>
    <t>Turisztikai feladatok, Gizella Múzeum</t>
  </si>
  <si>
    <t>Csapadékvíz elvezetési problémák megoldása
(Jutas puszta, Szabadság ltp., Gyulafirátót,
Kádárta, Veszprém)</t>
  </si>
  <si>
    <t>Hulladéklerakó rekultivációja 20/2006. KVVM rendelet előkészítés</t>
  </si>
  <si>
    <t>Nyílászárók és falelem csere</t>
  </si>
  <si>
    <t>Villámvédelem (komplex intézményi)</t>
  </si>
  <si>
    <t>Dózsavárosi könyvtár</t>
  </si>
  <si>
    <t>Villámvédelmi rendszer felújítása</t>
  </si>
  <si>
    <t>VMJV Polgármesteri Hivatal</t>
  </si>
  <si>
    <t xml:space="preserve"> - Felújítások</t>
  </si>
  <si>
    <t>Önkormányzati intézmények működési bevételei</t>
  </si>
  <si>
    <t>Kémény külső felújítás</t>
  </si>
  <si>
    <t>Raktárból logopédiai szoba kialakítása</t>
  </si>
  <si>
    <t>1 pavilon komplett felújítás (2 csoportszoba és öltöző PVC, teraszfelújítás, meglévő teraszárnyékoló konzolok lefedése, falbontás a Hétszínvirág csoportban*)</t>
  </si>
  <si>
    <t>Utca felőli csoportszoba és mosókonyha teljes felújítás</t>
  </si>
  <si>
    <t>"A" épület konyha lapostető szigetelés</t>
  </si>
  <si>
    <t>Simonyi Zs. Általános Iskola</t>
  </si>
  <si>
    <t>Alagsori technika termek penészesedés megszüntetése</t>
  </si>
  <si>
    <t>Nyílászáró csere tornaterem</t>
  </si>
  <si>
    <t>Mindösszesen:</t>
  </si>
  <si>
    <t>Veszprémi Petőfi Színház</t>
  </si>
  <si>
    <t>Telekadó</t>
  </si>
  <si>
    <t>Egyéb felhalm. kiadások</t>
  </si>
  <si>
    <t xml:space="preserve"> - Lakásalap hiteltörlesztése</t>
  </si>
  <si>
    <t>Közüzemi Zrt. által ellátott feladatok</t>
  </si>
  <si>
    <t>Bóbita Körzeti Óvoda</t>
  </si>
  <si>
    <t>Kuckó Tagóvoda</t>
  </si>
  <si>
    <t>Közbeszerzési eljárások költségei</t>
  </si>
  <si>
    <t>Törzstőke emelés</t>
  </si>
  <si>
    <t>Felhalmozási finanszírozási bevételek</t>
  </si>
  <si>
    <t>Működési finanszírozási bevételek</t>
  </si>
  <si>
    <t>Önkormányzati kötelező feladatokat ellátó intézmények összesen:</t>
  </si>
  <si>
    <t>Önkormányzat által önként vállalt feladatokat ellátó intézmények összesen:</t>
  </si>
  <si>
    <t>Bevételek összesen</t>
  </si>
  <si>
    <t>Al-cím</t>
  </si>
  <si>
    <t>Adósságkezelés</t>
  </si>
  <si>
    <t>Városi Közbiztonság Keret</t>
  </si>
  <si>
    <t>Temetők üzemeltetésével kapcsolatos feladatok</t>
  </si>
  <si>
    <t>Nem kötelező önkormányzati feladatok</t>
  </si>
  <si>
    <t>Járda támfal építés</t>
  </si>
  <si>
    <t>Elhasználódott labdapályák felújítása és balesetveszély elhárítás</t>
  </si>
  <si>
    <t>Erdőtelepítés</t>
  </si>
  <si>
    <r>
      <t>Padok beszerzése, régi betonvázas padok lecserélésének tárgyévi üteme</t>
    </r>
  </si>
  <si>
    <t>Régi építésű játszóterekből megmaradt játszóterek bontása</t>
  </si>
  <si>
    <r>
      <t>Önkormányzati feladatok és egyéb kötelezettségek 2013. évi kiadásainak módosítása</t>
    </r>
    <r>
      <rPr>
        <sz val="12"/>
        <rFont val="Palatino Linotype"/>
        <family val="1"/>
      </rPr>
      <t xml:space="preserve"> - 2013. április hó</t>
    </r>
  </si>
  <si>
    <t>Ellátottak pü. jutt.</t>
  </si>
  <si>
    <t>Vertikális közösségi Integrációs Porgram TÁMOP-5.3.6-11/1-2012-0004</t>
  </si>
  <si>
    <t>Kiemel művészeti együttesek támogatása:</t>
  </si>
  <si>
    <r>
      <t>Beruházások és egyéb felhalmozási kiadások módosítása</t>
    </r>
    <r>
      <rPr>
        <sz val="12"/>
        <rFont val="Palatino Linotype"/>
        <family val="1"/>
      </rPr>
      <t xml:space="preserve"> - 2013. április hó</t>
    </r>
  </si>
  <si>
    <t>Az Észak-déli közlekedési főtengely kialakítása -Új gyűjtő út kiépítése Veszprémben KDOP 4.2.1/B-11-2012-0032</t>
  </si>
  <si>
    <t>Egry úti Körzeti Óvoda - saválló burkolat cseréje csöpögtetőn,     konyhagép felújítás, hűtőszekrény</t>
  </si>
  <si>
    <t>Nárcisz Tagóvoda - gázkazán csere</t>
  </si>
  <si>
    <r>
      <t>Felújítási kiadásainak módosítása</t>
    </r>
    <r>
      <rPr>
        <sz val="11"/>
        <rFont val="Palatino Linotype"/>
        <family val="1"/>
      </rPr>
      <t xml:space="preserve"> - 2013. április hó</t>
    </r>
  </si>
  <si>
    <t>2013. évi</t>
  </si>
  <si>
    <t>V á l a s z t ó k e r ü l e t</t>
  </si>
  <si>
    <t>Beruh.</t>
  </si>
  <si>
    <t>Felúj.</t>
  </si>
  <si>
    <t>Utak-</t>
  </si>
  <si>
    <t>Parkfennt.</t>
  </si>
  <si>
    <t>Települési</t>
  </si>
  <si>
    <t>Város</t>
  </si>
  <si>
    <t>Környezet-</t>
  </si>
  <si>
    <t>Igaz-</t>
  </si>
  <si>
    <t>Sport</t>
  </si>
  <si>
    <t>Civil Szerv.</t>
  </si>
  <si>
    <t>Intézményi</t>
  </si>
  <si>
    <t>hidak</t>
  </si>
  <si>
    <t>hulladék</t>
  </si>
  <si>
    <t>Gazdálk.</t>
  </si>
  <si>
    <t>védelmi fel.</t>
  </si>
  <si>
    <t>gatás</t>
  </si>
  <si>
    <t>támogatása</t>
  </si>
  <si>
    <t>támogatás</t>
  </si>
  <si>
    <t>Költségv.</t>
  </si>
  <si>
    <t>Pénzm.</t>
  </si>
  <si>
    <t xml:space="preserve">1. </t>
  </si>
  <si>
    <t>eredeti ei. + pénzmaradvány</t>
  </si>
  <si>
    <t>módosítás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</si>
  <si>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</si>
  <si>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</si>
  <si>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</si>
  <si>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</si>
  <si>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</si>
  <si>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</si>
  <si>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</si>
  <si>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</si>
  <si>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módosított előirányzat össz.</t>
  </si>
  <si>
    <t>Intézmény neve</t>
  </si>
  <si>
    <t>Záró pénz-készlet</t>
  </si>
  <si>
    <t>Kiegyenlítő, átfutó, függő elsz. egyenlege</t>
  </si>
  <si>
    <t>Tárgyévi helyesbített pénzmaradv.</t>
  </si>
  <si>
    <t>Tartalék összesen</t>
  </si>
  <si>
    <t>Módosított pénzmaradvány</t>
  </si>
  <si>
    <t>Állami tám. elszámolásából adódó követelés</t>
  </si>
  <si>
    <t>Oktatási és Egészségügyi PMSZSZ</t>
  </si>
  <si>
    <t>Veszprémi Középiskolai Kollégium</t>
  </si>
  <si>
    <t>Lovassy László Gimnázium</t>
  </si>
  <si>
    <t>Táncsics Mihály Szakközépiskola, Szakiskola és Kollégium</t>
  </si>
  <si>
    <t>Ipari Szakközépiskola és Gimnázium</t>
  </si>
  <si>
    <t>Középfokú Nevelési Központ Gazdasági Igazgatósága</t>
  </si>
  <si>
    <t>Vetési Albert Gimnázium Természettudományos Laboratórium</t>
  </si>
  <si>
    <t>Polgármesteri Hivatal és Önkormányzat összesen</t>
  </si>
  <si>
    <t>A 2013. évi választókerületi alap megoszlása feladatonként</t>
  </si>
  <si>
    <t>Jutasi út-Budapesti úti aluljáró díszítésénk befejezéséhez - képviselő keret</t>
  </si>
  <si>
    <t>Játszótér fejlesztés - Halle u. 7. mögötti játszótér - képviselői keret</t>
  </si>
  <si>
    <t>módosítás - átcsoportosítás céltartalékból</t>
  </si>
  <si>
    <t>Intézményi Szolgáltató Szervezet - struktúrált informatikai és telefonhálózat kiépítése</t>
  </si>
  <si>
    <t xml:space="preserve">Ringató Körzeti Óvoda - számítógép </t>
  </si>
  <si>
    <t>módosítás - 2.sz.vk.támogatása</t>
  </si>
  <si>
    <r>
      <t>Művészetek Háza</t>
    </r>
    <r>
      <rPr>
        <sz val="10"/>
        <rFont val="Palatino Linotype"/>
        <family val="1"/>
      </rPr>
      <t xml:space="preserve"> - Fa padlóburkolat javítása (Csikász Galéria)</t>
    </r>
  </si>
  <si>
    <t>Vízgazd.szóló 1995. LVII.tv.16.§.Helyi Önk.
szóló 1990. LXV.tv.8.§.(1),bek.alapján
Árkok műszaki tervei</t>
  </si>
  <si>
    <t>Játszóhelyek karbantartása, javítása, régi játszóeszközök bontása</t>
  </si>
  <si>
    <t>Térfigyelő rendszer bővítése 151/2011. (IV.29.) VMJV Önk. II. ütem</t>
  </si>
  <si>
    <t>"Hivatásforgalmi kerékpárút hálózat fejlesztése a térségi elérhetőség javításához a 8. sz. főközlekedési út tehermentesítése érdekében" KÖZOP-3.2.0/C-08-11-2011-0022</t>
  </si>
  <si>
    <t>nem elszámolható költség</t>
  </si>
  <si>
    <t>Veszprém Város Intermodális pályaudvar kialakítása és kapcsolódó közösségi közlekedési fejlesztések KÖZOP-5.5.0-09-11</t>
  </si>
  <si>
    <t>Alsóvárosi temető I. világháborús emlékpark kilakítása</t>
  </si>
  <si>
    <t>TIOP-3.4.2-11/1. Bentlakásos intézmények korszerűsítése (Éltes M. Fogy. Otthona)</t>
  </si>
  <si>
    <t>TEST BED "mintaház" energiahatékonysági projekt (Toronyház-rekonstrukció)</t>
  </si>
  <si>
    <t>Közlekedésbiztonsági kerékpárúr pályázat (Kerékpárforgalmi hálózat fejlesztése KDOP-4.2.2-09-2009-0009) (ingatlanrendezés 2011. évben)</t>
  </si>
  <si>
    <t>Aulich u. - Aradi u. csomópont végleges forgalombahelyezéséhez szükséges ingatlanrendezés</t>
  </si>
  <si>
    <t>Veszprém-Kádárta, Lánci utca útépítés I. ütem</t>
  </si>
  <si>
    <t>Belterületi út fejlesztése (KDOP-4.2.1/B-09-2009-0012, Jutasi-Budapest u., Szt. István Völgyhíd</t>
  </si>
  <si>
    <t>Felújítási</t>
  </si>
  <si>
    <t>a 2013. évi engedélyezett létszámról</t>
  </si>
  <si>
    <t>2012. évi engedélyezett létszám</t>
  </si>
  <si>
    <t>2013. évi engedélyezett létszám</t>
  </si>
  <si>
    <t>Megjegyzés</t>
  </si>
  <si>
    <t>Vadvirág Körzeti Óvoda</t>
  </si>
  <si>
    <t>2013. 01. 01-től</t>
  </si>
  <si>
    <t>Ringató Körzeti Óvoda</t>
  </si>
  <si>
    <t>Csillag úti Körzeti Óvoda</t>
  </si>
  <si>
    <t>Laczkó Dezső Múzeumnál foglalkoztatott közfoglalkoztatottak létszáma</t>
  </si>
  <si>
    <t>2013.01.01-től 7 fő, 2013. 03.01-től + 1 fő, 2013.04.01-től 2013. 10. 31-ig + 2 fő (6 órában foglalkoztatott átlagos létszám)</t>
  </si>
  <si>
    <t>Petőfi Színház</t>
  </si>
  <si>
    <t>2013. 01. 01-től 58 fővel csökken,</t>
  </si>
  <si>
    <t>2013. 02. 15-től 2015. 06. 15-ig 1 fővel nő ("Vertikális közösségi integrációs program" projekthez kapcsolódóan),</t>
  </si>
  <si>
    <t>2013. 03. 01-től 5 fővel nő (közös hivatalhoz kapcsolódóan)</t>
  </si>
  <si>
    <t>VMJV Önkormányzatánál foglalkoztatott közfoglalkoztatottak létszáma</t>
  </si>
  <si>
    <t>2013. 03. 01-től 6 órában foglalkoztatott átlagos létszám</t>
  </si>
  <si>
    <t>2013-BAN ÁTALAKULÁS MIATT MEGSZŰNT INTÉZMÉNYEK ÖSSZESEN:</t>
  </si>
  <si>
    <t>MINDÖSSZESEN 2013. január 1-jétől</t>
  </si>
  <si>
    <t xml:space="preserve"> 2013. 06. 30-tól</t>
  </si>
  <si>
    <t>1. melléklet a 18/2013. (IV.26.) önkormányzati rendelethez</t>
  </si>
</sst>
</file>

<file path=xl/styles.xml><?xml version="1.0" encoding="utf-8"?>
<styleSheet xmlns="http://schemas.openxmlformats.org/spreadsheetml/2006/main">
  <numFmts count="4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(0\)"/>
    <numFmt numFmtId="165" formatCode="0.0%"/>
    <numFmt numFmtId="166" formatCode="0.0"/>
    <numFmt numFmtId="167" formatCode="#,##0.0"/>
    <numFmt numFmtId="168" formatCode="[$-40E]yyyy\.\ mmmm\ d\."/>
    <numFmt numFmtId="169" formatCode="yyyy/mm/dd;@"/>
    <numFmt numFmtId="170" formatCode="#,##0\ _F_t"/>
    <numFmt numFmtId="171" formatCode="#,##0.000"/>
    <numFmt numFmtId="172" formatCode="#,##0_ ;[Red]\-#,##0\ 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#,##0_ ;\-#,##0\ "/>
    <numFmt numFmtId="177" formatCode="0\1"/>
    <numFmt numFmtId="178" formatCode="\ 0\1"/>
    <numFmt numFmtId="179" formatCode="0.000"/>
    <numFmt numFmtId="180" formatCode="_-* #,##0.000\ _F_t_-;\-* #,##0.000\ _F_t_-;_-* &quot;-&quot;??\ _F_t_-;_-@_-"/>
    <numFmt numFmtId="181" formatCode="_-* #,##0.0\ _F_t_-;\-* #,##0.0\ _F_t_-;_-* &quot;-&quot;??\ _F_t_-;_-@_-"/>
    <numFmt numFmtId="182" formatCode="0.000%"/>
    <numFmt numFmtId="183" formatCode="##\-##\-##\-##"/>
    <numFmt numFmtId="184" formatCode="#\ ##0"/>
    <numFmt numFmtId="185" formatCode="&quot;H-&quot;0000"/>
    <numFmt numFmtId="186" formatCode="#,##0\ &quot;Ft&quot;"/>
    <numFmt numFmtId="187" formatCode="_-* #,##0\ _F_t_-;\-* #,##0\ _F_t_-;_-* &quot;-&quot;??\ _F_t_-;_-@_-"/>
    <numFmt numFmtId="188" formatCode="mmm/yyyy"/>
    <numFmt numFmtId="189" formatCode="#,##0.00000"/>
    <numFmt numFmtId="190" formatCode="0.000000"/>
    <numFmt numFmtId="191" formatCode="0.00000"/>
    <numFmt numFmtId="192" formatCode="0.0000"/>
    <numFmt numFmtId="193" formatCode="#,###__"/>
    <numFmt numFmtId="194" formatCode="yyyy/mm"/>
    <numFmt numFmtId="195" formatCode="[$-40E]mmmm\ d\.;@"/>
    <numFmt numFmtId="196" formatCode="#,##0.0000"/>
    <numFmt numFmtId="197" formatCode="[$¥€-2]\ #\ ##,000_);[Red]\([$€-2]\ #\ ##,000\)"/>
    <numFmt numFmtId="198" formatCode="#,###"/>
    <numFmt numFmtId="199" formatCode="#,###__;\-\ #,###__"/>
    <numFmt numFmtId="200" formatCode="00"/>
    <numFmt numFmtId="201" formatCode="#,###\ _F_t;\-#,###\ _F_t"/>
    <numFmt numFmtId="202" formatCode="#,##0.00\ _F_t;\-\ #,##0.00\ _F_t"/>
    <numFmt numFmtId="203" formatCode="#,##0.00_ ;\-#,##0.00\ "/>
  </numFmts>
  <fonts count="54">
    <font>
      <sz val="10"/>
      <name val="Arial CE"/>
      <family val="0"/>
    </font>
    <font>
      <sz val="10"/>
      <name val="Arial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2"/>
      <name val="Palatino Linotype"/>
      <family val="1"/>
    </font>
    <font>
      <b/>
      <sz val="12"/>
      <name val="Palatino Linotype"/>
      <family val="1"/>
    </font>
    <font>
      <sz val="9"/>
      <name val="Palatino Linotype"/>
      <family val="1"/>
    </font>
    <font>
      <b/>
      <sz val="10"/>
      <name val="Palatino Linotype"/>
      <family val="1"/>
    </font>
    <font>
      <i/>
      <sz val="10"/>
      <name val="Palatino Linotype"/>
      <family val="1"/>
    </font>
    <font>
      <b/>
      <i/>
      <sz val="10"/>
      <name val="Palatino Linotype"/>
      <family val="1"/>
    </font>
    <font>
      <i/>
      <sz val="9"/>
      <name val="Palatino Linotype"/>
      <family val="1"/>
    </font>
    <font>
      <i/>
      <sz val="11"/>
      <name val="Palatino Linotype"/>
      <family val="1"/>
    </font>
    <font>
      <i/>
      <sz val="12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Palatino Linotype"/>
      <family val="1"/>
    </font>
    <font>
      <sz val="10.5"/>
      <name val="Palatino Linotype"/>
      <family val="1"/>
    </font>
    <font>
      <b/>
      <u val="single"/>
      <sz val="10"/>
      <name val="Palatino Linotype"/>
      <family val="1"/>
    </font>
    <font>
      <sz val="8"/>
      <name val="Palatino Linotype"/>
      <family val="1"/>
    </font>
    <font>
      <i/>
      <u val="single"/>
      <sz val="8"/>
      <name val="Palatino Linotype"/>
      <family val="1"/>
    </font>
    <font>
      <i/>
      <sz val="8"/>
      <name val="Palatino Linotype"/>
      <family val="1"/>
    </font>
    <font>
      <b/>
      <sz val="10"/>
      <name val="Arial CE"/>
      <family val="0"/>
    </font>
    <font>
      <b/>
      <u val="single"/>
      <sz val="12"/>
      <name val="Palatino Linotype"/>
      <family val="1"/>
    </font>
    <font>
      <b/>
      <sz val="8"/>
      <name val="Palatino Linotype"/>
      <family val="1"/>
    </font>
    <font>
      <i/>
      <u val="single"/>
      <sz val="11"/>
      <name val="Palatino Linotype"/>
      <family val="1"/>
    </font>
    <font>
      <u val="single"/>
      <sz val="11"/>
      <name val="Palatino Linotype"/>
      <family val="1"/>
    </font>
    <font>
      <b/>
      <u val="single"/>
      <sz val="11"/>
      <name val="Palatino Linotype"/>
      <family val="1"/>
    </font>
    <font>
      <b/>
      <i/>
      <sz val="11"/>
      <name val="Palatino Linotype"/>
      <family val="1"/>
    </font>
    <font>
      <b/>
      <i/>
      <u val="single"/>
      <sz val="11"/>
      <name val="Palatino Linotype"/>
      <family val="1"/>
    </font>
    <font>
      <b/>
      <i/>
      <sz val="9"/>
      <name val="Palatino Linotype"/>
      <family val="1"/>
    </font>
    <font>
      <sz val="10"/>
      <name val="Times New Roman"/>
      <family val="1"/>
    </font>
    <font>
      <b/>
      <sz val="10.5"/>
      <name val="Palatino Linotype"/>
      <family val="1"/>
    </font>
    <font>
      <sz val="12"/>
      <name val="Times New Roman"/>
      <family val="1"/>
    </font>
    <font>
      <sz val="10"/>
      <name val="Times New Roman CE"/>
      <family val="0"/>
    </font>
    <font>
      <b/>
      <i/>
      <sz val="12"/>
      <name val="Palatino Linotyp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hair"/>
      <bottom style="hair"/>
    </border>
    <border>
      <left style="medium"/>
      <right style="hair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double"/>
      <bottom style="hair"/>
    </border>
    <border>
      <left style="medium"/>
      <right style="hair"/>
      <top style="double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double"/>
      <bottom style="hair"/>
    </border>
    <border>
      <left>
        <color indexed="63"/>
      </left>
      <right style="medium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9" fontId="0" fillId="0" borderId="0" applyFont="0" applyFill="0" applyBorder="0" applyAlignment="0" applyProtection="0"/>
  </cellStyleXfs>
  <cellXfs count="1036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center"/>
    </xf>
    <xf numFmtId="3" fontId="11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5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12" fillId="0" borderId="0" xfId="0" applyNumberFormat="1" applyFont="1" applyFill="1" applyAlignment="1">
      <alignment/>
    </xf>
    <xf numFmtId="3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1" fillId="0" borderId="0" xfId="0" applyNumberFormat="1" applyFont="1" applyAlignment="1">
      <alignment vertical="top"/>
    </xf>
    <xf numFmtId="3" fontId="11" fillId="0" borderId="0" xfId="0" applyNumberFormat="1" applyFont="1" applyBorder="1" applyAlignment="1">
      <alignment vertical="top"/>
    </xf>
    <xf numFmtId="3" fontId="5" fillId="0" borderId="0" xfId="0" applyNumberFormat="1" applyFont="1" applyAlignment="1">
      <alignment horizontal="center" vertical="top"/>
    </xf>
    <xf numFmtId="3" fontId="5" fillId="0" borderId="10" xfId="0" applyNumberFormat="1" applyFont="1" applyBorder="1" applyAlignment="1">
      <alignment horizontal="center" vertical="top"/>
    </xf>
    <xf numFmtId="3" fontId="10" fillId="0" borderId="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65" applyFont="1" applyBorder="1">
      <alignment/>
      <protection/>
    </xf>
    <xf numFmtId="3" fontId="9" fillId="0" borderId="0" xfId="61" applyNumberFormat="1" applyFont="1">
      <alignment/>
      <protection/>
    </xf>
    <xf numFmtId="3" fontId="8" fillId="0" borderId="0" xfId="61" applyNumberFormat="1" applyFont="1">
      <alignment/>
      <protection/>
    </xf>
    <xf numFmtId="3" fontId="5" fillId="0" borderId="0" xfId="61" applyNumberFormat="1" applyFont="1">
      <alignment/>
      <protection/>
    </xf>
    <xf numFmtId="3" fontId="9" fillId="0" borderId="0" xfId="61" applyNumberFormat="1" applyFont="1" applyAlignment="1">
      <alignment horizontal="center"/>
      <protection/>
    </xf>
    <xf numFmtId="3" fontId="8" fillId="0" borderId="0" xfId="61" applyNumberFormat="1" applyFont="1" applyBorder="1">
      <alignment/>
      <protection/>
    </xf>
    <xf numFmtId="3" fontId="8" fillId="0" borderId="0" xfId="61" applyNumberFormat="1" applyFont="1" applyBorder="1" applyAlignment="1">
      <alignment horizontal="center"/>
      <protection/>
    </xf>
    <xf numFmtId="3" fontId="9" fillId="0" borderId="0" xfId="61" applyNumberFormat="1" applyFont="1" applyBorder="1">
      <alignment/>
      <protection/>
    </xf>
    <xf numFmtId="3" fontId="9" fillId="0" borderId="12" xfId="61" applyNumberFormat="1" applyFont="1" applyBorder="1" applyAlignment="1">
      <alignment vertical="center"/>
      <protection/>
    </xf>
    <xf numFmtId="3" fontId="5" fillId="0" borderId="0" xfId="61" applyNumberFormat="1" applyFont="1" applyBorder="1">
      <alignment/>
      <protection/>
    </xf>
    <xf numFmtId="3" fontId="9" fillId="0" borderId="0" xfId="61" applyNumberFormat="1" applyFont="1" applyBorder="1" applyAlignment="1">
      <alignment vertical="center"/>
      <protection/>
    </xf>
    <xf numFmtId="3" fontId="8" fillId="0" borderId="0" xfId="61" applyNumberFormat="1" applyFont="1" applyAlignment="1">
      <alignment horizontal="center"/>
      <protection/>
    </xf>
    <xf numFmtId="3" fontId="9" fillId="0" borderId="13" xfId="61" applyNumberFormat="1" applyFont="1" applyBorder="1" applyAlignment="1">
      <alignment vertical="center"/>
      <protection/>
    </xf>
    <xf numFmtId="3" fontId="8" fillId="0" borderId="0" xfId="61" applyNumberFormat="1" applyFont="1" applyFill="1" applyBorder="1">
      <alignment/>
      <protection/>
    </xf>
    <xf numFmtId="3" fontId="8" fillId="0" borderId="0" xfId="61" applyNumberFormat="1" applyFont="1" applyBorder="1" applyAlignment="1">
      <alignment horizontal="left" indent="1"/>
      <protection/>
    </xf>
    <xf numFmtId="0" fontId="5" fillId="0" borderId="0" xfId="65" applyFont="1" applyBorder="1" applyAlignment="1">
      <alignment vertical="center"/>
      <protection/>
    </xf>
    <xf numFmtId="0" fontId="5" fillId="0" borderId="0" xfId="65" applyFont="1" applyBorder="1" applyAlignment="1">
      <alignment wrapText="1"/>
      <protection/>
    </xf>
    <xf numFmtId="3" fontId="5" fillId="0" borderId="0" xfId="0" applyNumberFormat="1" applyFont="1" applyFill="1" applyAlignment="1">
      <alignment/>
    </xf>
    <xf numFmtId="3" fontId="8" fillId="0" borderId="0" xfId="61" applyNumberFormat="1" applyFont="1" applyFill="1">
      <alignment/>
      <protection/>
    </xf>
    <xf numFmtId="3" fontId="8" fillId="0" borderId="0" xfId="61" applyNumberFormat="1" applyFont="1" applyFill="1" applyBorder="1" applyAlignment="1">
      <alignment horizontal="left" indent="1"/>
      <protection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3" fontId="11" fillId="0" borderId="14" xfId="0" applyNumberFormat="1" applyFont="1" applyBorder="1" applyAlignment="1">
      <alignment vertical="center"/>
    </xf>
    <xf numFmtId="3" fontId="11" fillId="0" borderId="0" xfId="0" applyNumberFormat="1" applyFont="1" applyAlignment="1">
      <alignment/>
    </xf>
    <xf numFmtId="3" fontId="10" fillId="0" borderId="0" xfId="0" applyNumberFormat="1" applyFont="1" applyAlignment="1">
      <alignment horizontal="center" vertical="top"/>
    </xf>
    <xf numFmtId="3" fontId="5" fillId="0" borderId="15" xfId="61" applyNumberFormat="1" applyFont="1" applyBorder="1" applyAlignment="1">
      <alignment horizontal="center" vertical="center" wrapText="1"/>
      <protection/>
    </xf>
    <xf numFmtId="3" fontId="5" fillId="0" borderId="16" xfId="61" applyNumberFormat="1" applyFont="1" applyBorder="1" applyAlignment="1">
      <alignment horizontal="center" vertical="center" wrapText="1"/>
      <protection/>
    </xf>
    <xf numFmtId="3" fontId="5" fillId="0" borderId="17" xfId="61" applyNumberFormat="1" applyFont="1" applyBorder="1" applyAlignment="1">
      <alignment horizontal="center" vertical="center" wrapText="1"/>
      <protection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61" applyNumberFormat="1" applyFont="1" applyBorder="1" applyAlignment="1">
      <alignment horizontal="center"/>
      <protection/>
    </xf>
    <xf numFmtId="3" fontId="11" fillId="0" borderId="18" xfId="65" applyNumberFormat="1" applyFont="1" applyFill="1" applyBorder="1" applyAlignment="1">
      <alignment horizontal="center" vertical="center" wrapText="1"/>
      <protection/>
    </xf>
    <xf numFmtId="0" fontId="8" fillId="0" borderId="0" xfId="65" applyFont="1" applyBorder="1">
      <alignment/>
      <protection/>
    </xf>
    <xf numFmtId="0" fontId="5" fillId="0" borderId="0" xfId="65" applyFont="1" applyBorder="1" applyAlignment="1">
      <alignment horizontal="center" wrapText="1"/>
      <protection/>
    </xf>
    <xf numFmtId="0" fontId="5" fillId="0" borderId="0" xfId="65" applyFont="1" applyBorder="1" applyAlignment="1">
      <alignment horizontal="center"/>
      <protection/>
    </xf>
    <xf numFmtId="0" fontId="8" fillId="0" borderId="0" xfId="65" applyFont="1" applyBorder="1" applyAlignment="1">
      <alignment wrapText="1"/>
      <protection/>
    </xf>
    <xf numFmtId="3" fontId="8" fillId="0" borderId="0" xfId="65" applyNumberFormat="1" applyFont="1" applyFill="1" applyBorder="1" applyAlignment="1">
      <alignment horizontal="right"/>
      <protection/>
    </xf>
    <xf numFmtId="0" fontId="8" fillId="0" borderId="0" xfId="65" applyFont="1" applyBorder="1" applyAlignment="1">
      <alignment/>
      <protection/>
    </xf>
    <xf numFmtId="0" fontId="8" fillId="0" borderId="0" xfId="65" applyFont="1" applyBorder="1" applyAlignment="1">
      <alignment vertical="top"/>
      <protection/>
    </xf>
    <xf numFmtId="0" fontId="8" fillId="0" borderId="0" xfId="65" applyFont="1" applyBorder="1" applyAlignment="1">
      <alignment vertical="center"/>
      <protection/>
    </xf>
    <xf numFmtId="3" fontId="8" fillId="0" borderId="0" xfId="65" applyNumberFormat="1" applyFont="1" applyBorder="1" applyAlignment="1">
      <alignment vertical="center"/>
      <protection/>
    </xf>
    <xf numFmtId="3" fontId="5" fillId="0" borderId="0" xfId="65" applyNumberFormat="1" applyFont="1" applyFill="1" applyBorder="1" applyAlignment="1">
      <alignment horizontal="center"/>
      <protection/>
    </xf>
    <xf numFmtId="3" fontId="5" fillId="0" borderId="16" xfId="61" applyNumberFormat="1" applyFont="1" applyBorder="1" applyAlignment="1">
      <alignment horizontal="center" vertical="center" textRotation="90"/>
      <protection/>
    </xf>
    <xf numFmtId="3" fontId="10" fillId="0" borderId="16" xfId="61" applyNumberFormat="1" applyFont="1" applyBorder="1" applyAlignment="1">
      <alignment horizontal="center" vertical="center" wrapText="1"/>
      <protection/>
    </xf>
    <xf numFmtId="3" fontId="8" fillId="0" borderId="0" xfId="61" applyNumberFormat="1" applyFont="1" applyFill="1" applyBorder="1" applyAlignment="1">
      <alignment horizontal="center"/>
      <protection/>
    </xf>
    <xf numFmtId="3" fontId="9" fillId="0" borderId="12" xfId="61" applyNumberFormat="1" applyFont="1" applyBorder="1" applyAlignment="1">
      <alignment horizontal="center" vertical="center"/>
      <protection/>
    </xf>
    <xf numFmtId="3" fontId="8" fillId="0" borderId="0" xfId="61" applyNumberFormat="1" applyFont="1" applyBorder="1" applyAlignment="1">
      <alignment horizontal="center" vertical="top"/>
      <protection/>
    </xf>
    <xf numFmtId="3" fontId="8" fillId="0" borderId="12" xfId="61" applyNumberFormat="1" applyFont="1" applyBorder="1" applyAlignment="1">
      <alignment horizontal="center" vertical="center"/>
      <protection/>
    </xf>
    <xf numFmtId="49" fontId="9" fillId="0" borderId="0" xfId="61" applyNumberFormat="1" applyFont="1" applyAlignment="1">
      <alignment horizontal="center"/>
      <protection/>
    </xf>
    <xf numFmtId="49" fontId="5" fillId="0" borderId="19" xfId="61" applyNumberFormat="1" applyFont="1" applyBorder="1" applyAlignment="1">
      <alignment horizontal="center" vertical="center" textRotation="90"/>
      <protection/>
    </xf>
    <xf numFmtId="49" fontId="8" fillId="0" borderId="0" xfId="61" applyNumberFormat="1" applyFont="1" applyBorder="1" applyAlignment="1">
      <alignment horizontal="center"/>
      <protection/>
    </xf>
    <xf numFmtId="3" fontId="8" fillId="0" borderId="0" xfId="61" applyNumberFormat="1" applyFont="1" applyAlignment="1">
      <alignment/>
      <protection/>
    </xf>
    <xf numFmtId="49" fontId="8" fillId="0" borderId="0" xfId="61" applyNumberFormat="1" applyFont="1" applyAlignment="1">
      <alignment horizontal="center"/>
      <protection/>
    </xf>
    <xf numFmtId="3" fontId="8" fillId="0" borderId="0" xfId="61" applyNumberFormat="1" applyFont="1" applyBorder="1" applyAlignment="1">
      <alignment/>
      <protection/>
    </xf>
    <xf numFmtId="3" fontId="8" fillId="0" borderId="0" xfId="61" applyNumberFormat="1" applyFont="1" applyBorder="1" applyAlignment="1">
      <alignment vertical="top"/>
      <protection/>
    </xf>
    <xf numFmtId="3" fontId="8" fillId="0" borderId="0" xfId="61" applyNumberFormat="1" applyFont="1" applyFill="1" applyBorder="1" applyAlignment="1">
      <alignment vertical="top"/>
      <protection/>
    </xf>
    <xf numFmtId="3" fontId="8" fillId="0" borderId="0" xfId="61" applyNumberFormat="1" applyFont="1" applyAlignment="1">
      <alignment vertical="top"/>
      <protection/>
    </xf>
    <xf numFmtId="49" fontId="9" fillId="0" borderId="0" xfId="61" applyNumberFormat="1" applyFont="1" applyBorder="1" applyAlignment="1">
      <alignment horizontal="center"/>
      <protection/>
    </xf>
    <xf numFmtId="49" fontId="9" fillId="0" borderId="15" xfId="61" applyNumberFormat="1" applyFont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3" fontId="5" fillId="0" borderId="15" xfId="61" applyNumberFormat="1" applyFont="1" applyBorder="1" applyAlignment="1">
      <alignment horizontal="center" vertical="center" textRotation="90" wrapText="1"/>
      <protection/>
    </xf>
    <xf numFmtId="3" fontId="5" fillId="0" borderId="14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3" fontId="9" fillId="0" borderId="0" xfId="61" applyNumberFormat="1" applyFont="1" applyFill="1" applyBorder="1" applyAlignment="1">
      <alignment horizontal="center"/>
      <protection/>
    </xf>
    <xf numFmtId="3" fontId="5" fillId="0" borderId="0" xfId="61" applyNumberFormat="1" applyFont="1" applyFill="1" applyAlignment="1">
      <alignment horizontal="center"/>
      <protection/>
    </xf>
    <xf numFmtId="3" fontId="9" fillId="0" borderId="0" xfId="61" applyNumberFormat="1" applyFont="1" applyFill="1">
      <alignment/>
      <protection/>
    </xf>
    <xf numFmtId="0" fontId="5" fillId="0" borderId="0" xfId="0" applyFont="1" applyBorder="1" applyAlignment="1">
      <alignment/>
    </xf>
    <xf numFmtId="3" fontId="9" fillId="0" borderId="0" xfId="65" applyNumberFormat="1" applyFont="1" applyFill="1" applyBorder="1" applyAlignment="1">
      <alignment horizontal="right"/>
      <protection/>
    </xf>
    <xf numFmtId="3" fontId="11" fillId="0" borderId="0" xfId="0" applyNumberFormat="1" applyFont="1" applyBorder="1" applyAlignment="1">
      <alignment/>
    </xf>
    <xf numFmtId="0" fontId="5" fillId="0" borderId="0" xfId="65" applyFont="1" applyFill="1" applyBorder="1" applyAlignment="1">
      <alignment horizontal="center" vertical="top"/>
      <protection/>
    </xf>
    <xf numFmtId="0" fontId="5" fillId="0" borderId="0" xfId="65" applyFont="1" applyFill="1" applyBorder="1" applyAlignment="1">
      <alignment horizontal="center"/>
      <protection/>
    </xf>
    <xf numFmtId="3" fontId="5" fillId="0" borderId="0" xfId="65" applyNumberFormat="1" applyFont="1" applyFill="1" applyBorder="1" applyAlignment="1">
      <alignment vertical="center"/>
      <protection/>
    </xf>
    <xf numFmtId="3" fontId="5" fillId="0" borderId="0" xfId="65" applyNumberFormat="1" applyFont="1" applyFill="1" applyBorder="1" applyAlignment="1">
      <alignment horizontal="right" vertical="center"/>
      <protection/>
    </xf>
    <xf numFmtId="0" fontId="5" fillId="0" borderId="0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wrapText="1"/>
      <protection/>
    </xf>
    <xf numFmtId="0" fontId="5" fillId="0" borderId="0" xfId="0" applyFont="1" applyBorder="1" applyAlignment="1">
      <alignment wrapText="1"/>
    </xf>
    <xf numFmtId="3" fontId="11" fillId="0" borderId="24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left" indent="2"/>
    </xf>
    <xf numFmtId="3" fontId="5" fillId="0" borderId="21" xfId="0" applyNumberFormat="1" applyFont="1" applyBorder="1" applyAlignment="1">
      <alignment/>
    </xf>
    <xf numFmtId="3" fontId="11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top"/>
    </xf>
    <xf numFmtId="3" fontId="5" fillId="0" borderId="11" xfId="0" applyNumberFormat="1" applyFont="1" applyBorder="1" applyAlignment="1">
      <alignment/>
    </xf>
    <xf numFmtId="3" fontId="5" fillId="0" borderId="0" xfId="64" applyNumberFormat="1" applyFont="1" applyBorder="1" applyAlignment="1">
      <alignment/>
      <protection/>
    </xf>
    <xf numFmtId="3" fontId="5" fillId="0" borderId="11" xfId="0" applyNumberFormat="1" applyFont="1" applyBorder="1" applyAlignment="1">
      <alignment/>
    </xf>
    <xf numFmtId="3" fontId="5" fillId="0" borderId="0" xfId="64" applyNumberFormat="1" applyFont="1" applyBorder="1" applyAlignment="1">
      <alignment wrapText="1"/>
      <protection/>
    </xf>
    <xf numFmtId="3" fontId="5" fillId="0" borderId="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top"/>
    </xf>
    <xf numFmtId="3" fontId="11" fillId="0" borderId="10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left"/>
    </xf>
    <xf numFmtId="0" fontId="11" fillId="0" borderId="26" xfId="0" applyFont="1" applyBorder="1" applyAlignment="1">
      <alignment horizontal="center"/>
    </xf>
    <xf numFmtId="3" fontId="11" fillId="0" borderId="27" xfId="0" applyNumberFormat="1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3" fontId="11" fillId="0" borderId="25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3" fontId="11" fillId="0" borderId="11" xfId="0" applyNumberFormat="1" applyFont="1" applyBorder="1" applyAlignment="1">
      <alignment/>
    </xf>
    <xf numFmtId="0" fontId="5" fillId="0" borderId="0" xfId="0" applyFont="1" applyBorder="1" applyAlignment="1">
      <alignment horizontal="left" indent="2"/>
    </xf>
    <xf numFmtId="49" fontId="5" fillId="0" borderId="10" xfId="0" applyNumberFormat="1" applyFont="1" applyBorder="1" applyAlignment="1">
      <alignment horizontal="center"/>
    </xf>
    <xf numFmtId="3" fontId="11" fillId="0" borderId="29" xfId="0" applyNumberFormat="1" applyFont="1" applyBorder="1" applyAlignment="1">
      <alignment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49" fontId="9" fillId="0" borderId="32" xfId="61" applyNumberFormat="1" applyFont="1" applyBorder="1" applyAlignment="1">
      <alignment horizontal="center"/>
      <protection/>
    </xf>
    <xf numFmtId="3" fontId="9" fillId="0" borderId="33" xfId="61" applyNumberFormat="1" applyFont="1" applyBorder="1" applyAlignment="1">
      <alignment horizontal="center"/>
      <protection/>
    </xf>
    <xf numFmtId="3" fontId="8" fillId="0" borderId="33" xfId="61" applyNumberFormat="1" applyFont="1" applyBorder="1" applyAlignment="1">
      <alignment horizontal="center"/>
      <protection/>
    </xf>
    <xf numFmtId="3" fontId="9" fillId="0" borderId="33" xfId="61" applyNumberFormat="1" applyFont="1" applyBorder="1">
      <alignment/>
      <protection/>
    </xf>
    <xf numFmtId="49" fontId="8" fillId="0" borderId="10" xfId="61" applyNumberFormat="1" applyFont="1" applyBorder="1" applyAlignment="1">
      <alignment horizontal="center"/>
      <protection/>
    </xf>
    <xf numFmtId="3" fontId="8" fillId="0" borderId="11" xfId="61" applyNumberFormat="1" applyFont="1" applyBorder="1">
      <alignment/>
      <protection/>
    </xf>
    <xf numFmtId="49" fontId="9" fillId="0" borderId="10" xfId="61" applyNumberFormat="1" applyFont="1" applyBorder="1" applyAlignment="1">
      <alignment horizontal="center"/>
      <protection/>
    </xf>
    <xf numFmtId="3" fontId="9" fillId="0" borderId="11" xfId="61" applyNumberFormat="1" applyFont="1" applyBorder="1">
      <alignment/>
      <protection/>
    </xf>
    <xf numFmtId="49" fontId="9" fillId="0" borderId="10" xfId="61" applyNumberFormat="1" applyFont="1" applyFill="1" applyBorder="1" applyAlignment="1">
      <alignment horizontal="center"/>
      <protection/>
    </xf>
    <xf numFmtId="49" fontId="8" fillId="0" borderId="10" xfId="61" applyNumberFormat="1" applyFont="1" applyFill="1" applyBorder="1" applyAlignment="1">
      <alignment horizontal="center"/>
      <protection/>
    </xf>
    <xf numFmtId="49" fontId="8" fillId="0" borderId="10" xfId="61" applyNumberFormat="1" applyFont="1" applyBorder="1" applyAlignment="1">
      <alignment horizontal="center" vertical="top"/>
      <protection/>
    </xf>
    <xf numFmtId="3" fontId="8" fillId="0" borderId="11" xfId="61" applyNumberFormat="1" applyFont="1" applyBorder="1" applyAlignment="1">
      <alignment vertical="top"/>
      <protection/>
    </xf>
    <xf numFmtId="3" fontId="5" fillId="0" borderId="0" xfId="0" applyNumberFormat="1" applyFont="1" applyFill="1" applyBorder="1" applyAlignment="1">
      <alignment/>
    </xf>
    <xf numFmtId="3" fontId="12" fillId="0" borderId="10" xfId="0" applyNumberFormat="1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/>
    </xf>
    <xf numFmtId="3" fontId="11" fillId="0" borderId="34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horizontal="left" vertical="center"/>
    </xf>
    <xf numFmtId="3" fontId="11" fillId="0" borderId="11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horizontal="center" vertical="top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5" fillId="0" borderId="0" xfId="0" applyNumberFormat="1" applyFont="1" applyBorder="1" applyAlignment="1">
      <alignment horizontal="left" vertical="center"/>
    </xf>
    <xf numFmtId="3" fontId="37" fillId="0" borderId="0" xfId="0" applyNumberFormat="1" applyFont="1" applyAlignment="1">
      <alignment horizontal="center" vertical="top"/>
    </xf>
    <xf numFmtId="3" fontId="37" fillId="0" borderId="0" xfId="0" applyNumberFormat="1" applyFont="1" applyAlignment="1">
      <alignment/>
    </xf>
    <xf numFmtId="3" fontId="37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3" fontId="10" fillId="0" borderId="0" xfId="64" applyNumberFormat="1" applyFont="1" applyBorder="1" applyAlignment="1">
      <alignment wrapText="1"/>
      <protection/>
    </xf>
    <xf numFmtId="3" fontId="10" fillId="0" borderId="10" xfId="0" applyNumberFormat="1" applyFont="1" applyBorder="1" applyAlignment="1">
      <alignment horizontal="center" vertical="top"/>
    </xf>
    <xf numFmtId="3" fontId="10" fillId="0" borderId="0" xfId="0" applyNumberFormat="1" applyFont="1" applyBorder="1" applyAlignment="1">
      <alignment horizontal="center" vertical="top"/>
    </xf>
    <xf numFmtId="3" fontId="10" fillId="0" borderId="0" xfId="64" applyNumberFormat="1" applyFont="1" applyBorder="1">
      <alignment/>
      <protection/>
    </xf>
    <xf numFmtId="3" fontId="14" fillId="0" borderId="0" xfId="0" applyNumberFormat="1" applyFont="1" applyFill="1" applyBorder="1" applyAlignment="1">
      <alignment/>
    </xf>
    <xf numFmtId="3" fontId="37" fillId="0" borderId="0" xfId="64" applyNumberFormat="1" applyFont="1" applyBorder="1" applyAlignment="1">
      <alignment wrapText="1"/>
      <protection/>
    </xf>
    <xf numFmtId="3" fontId="9" fillId="0" borderId="0" xfId="61" applyNumberFormat="1" applyFont="1" applyFill="1" applyAlignment="1">
      <alignment horizontal="center" vertical="center"/>
      <protection/>
    </xf>
    <xf numFmtId="3" fontId="8" fillId="0" borderId="0" xfId="61" applyNumberFormat="1" applyFont="1" applyFill="1" applyAlignment="1">
      <alignment vertical="center"/>
      <protection/>
    </xf>
    <xf numFmtId="3" fontId="8" fillId="0" borderId="0" xfId="61" applyNumberFormat="1" applyFont="1" applyFill="1" applyAlignment="1">
      <alignment wrapText="1"/>
      <protection/>
    </xf>
    <xf numFmtId="3" fontId="8" fillId="0" borderId="35" xfId="61" applyNumberFormat="1" applyFont="1" applyFill="1" applyBorder="1" applyAlignment="1">
      <alignment wrapText="1"/>
      <protection/>
    </xf>
    <xf numFmtId="0" fontId="8" fillId="0" borderId="35" xfId="0" applyFont="1" applyFill="1" applyBorder="1" applyAlignment="1">
      <alignment wrapText="1"/>
    </xf>
    <xf numFmtId="3" fontId="9" fillId="0" borderId="0" xfId="61" applyNumberFormat="1" applyFont="1" applyFill="1" applyAlignment="1">
      <alignment wrapText="1"/>
      <protection/>
    </xf>
    <xf numFmtId="0" fontId="9" fillId="0" borderId="0" xfId="61" applyFont="1" applyFill="1" applyBorder="1" applyAlignment="1">
      <alignment wrapText="1"/>
      <protection/>
    </xf>
    <xf numFmtId="3" fontId="8" fillId="0" borderId="35" xfId="61" applyNumberFormat="1" applyFont="1" applyFill="1" applyBorder="1" applyAlignment="1">
      <alignment horizontal="left" wrapText="1"/>
      <protection/>
    </xf>
    <xf numFmtId="3" fontId="16" fillId="0" borderId="35" xfId="61" applyNumberFormat="1" applyFont="1" applyFill="1" applyBorder="1" applyAlignment="1">
      <alignment wrapText="1"/>
      <protection/>
    </xf>
    <xf numFmtId="0" fontId="8" fillId="0" borderId="0" xfId="61" applyFont="1" applyFill="1" applyBorder="1" applyAlignment="1">
      <alignment wrapText="1"/>
      <protection/>
    </xf>
    <xf numFmtId="0" fontId="8" fillId="0" borderId="0" xfId="61" applyFont="1" applyFill="1" applyBorder="1" applyAlignment="1">
      <alignment horizontal="center" wrapText="1"/>
      <protection/>
    </xf>
    <xf numFmtId="3" fontId="8" fillId="0" borderId="0" xfId="61" applyNumberFormat="1" applyFont="1" applyFill="1" applyBorder="1" applyAlignment="1">
      <alignment wrapText="1"/>
      <protection/>
    </xf>
    <xf numFmtId="3" fontId="9" fillId="0" borderId="0" xfId="61" applyNumberFormat="1" applyFont="1" applyFill="1" applyBorder="1" applyAlignment="1">
      <alignment wrapText="1"/>
      <protection/>
    </xf>
    <xf numFmtId="3" fontId="8" fillId="0" borderId="0" xfId="61" applyNumberFormat="1" applyFont="1" applyFill="1" applyBorder="1" applyAlignment="1">
      <alignment horizontal="center" wrapText="1"/>
      <protection/>
    </xf>
    <xf numFmtId="3" fontId="9" fillId="0" borderId="0" xfId="61" applyNumberFormat="1" applyFont="1" applyFill="1" applyAlignment="1">
      <alignment vertical="center"/>
      <protection/>
    </xf>
    <xf numFmtId="0" fontId="6" fillId="0" borderId="0" xfId="0" applyFont="1" applyFill="1" applyAlignment="1">
      <alignment horizontal="center" vertical="center"/>
    </xf>
    <xf numFmtId="3" fontId="5" fillId="0" borderId="0" xfId="61" applyNumberFormat="1" applyFont="1" applyFill="1" applyBorder="1" applyAlignment="1">
      <alignment horizontal="center" wrapText="1"/>
      <protection/>
    </xf>
    <xf numFmtId="0" fontId="7" fillId="0" borderId="0" xfId="0" applyFont="1" applyFill="1" applyAlignment="1">
      <alignment horizontal="center" vertical="top"/>
    </xf>
    <xf numFmtId="3" fontId="11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33" xfId="0" applyNumberFormat="1" applyFont="1" applyBorder="1" applyAlignment="1">
      <alignment vertical="center"/>
    </xf>
    <xf numFmtId="3" fontId="11" fillId="0" borderId="36" xfId="0" applyNumberFormat="1" applyFont="1" applyBorder="1" applyAlignment="1">
      <alignment vertical="center"/>
    </xf>
    <xf numFmtId="3" fontId="12" fillId="0" borderId="0" xfId="0" applyNumberFormat="1" applyFont="1" applyAlignment="1">
      <alignment/>
    </xf>
    <xf numFmtId="3" fontId="12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0" fontId="11" fillId="0" borderId="24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3" fontId="10" fillId="0" borderId="0" xfId="61" applyNumberFormat="1" applyFont="1" applyFill="1" applyAlignment="1">
      <alignment horizontal="center"/>
      <protection/>
    </xf>
    <xf numFmtId="3" fontId="10" fillId="0" borderId="0" xfId="61" applyNumberFormat="1" applyFont="1" applyFill="1" applyAlignment="1">
      <alignment horizontal="center" vertical="center"/>
      <protection/>
    </xf>
    <xf numFmtId="3" fontId="34" fillId="0" borderId="0" xfId="61" applyNumberFormat="1" applyFont="1" applyFill="1" applyAlignment="1">
      <alignment horizontal="center"/>
      <protection/>
    </xf>
    <xf numFmtId="3" fontId="5" fillId="0" borderId="0" xfId="61" applyNumberFormat="1" applyFont="1" applyFill="1" applyAlignment="1">
      <alignment horizontal="center" vertical="center"/>
      <protection/>
    </xf>
    <xf numFmtId="3" fontId="5" fillId="0" borderId="16" xfId="61" applyNumberFormat="1" applyFont="1" applyBorder="1" applyAlignment="1">
      <alignment horizontal="center" vertical="center"/>
      <protection/>
    </xf>
    <xf numFmtId="3" fontId="5" fillId="0" borderId="0" xfId="61" applyNumberFormat="1" applyFont="1" applyBorder="1" applyAlignment="1">
      <alignment horizontal="center" vertical="center"/>
      <protection/>
    </xf>
    <xf numFmtId="3" fontId="5" fillId="0" borderId="0" xfId="61" applyNumberFormat="1" applyFont="1" applyAlignment="1">
      <alignment horizontal="center" vertical="center"/>
      <protection/>
    </xf>
    <xf numFmtId="3" fontId="13" fillId="0" borderId="0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37" fillId="0" borderId="0" xfId="0" applyNumberFormat="1" applyFont="1" applyAlignment="1">
      <alignment horizontal="center"/>
    </xf>
    <xf numFmtId="3" fontId="37" fillId="0" borderId="0" xfId="0" applyNumberFormat="1" applyFont="1" applyBorder="1" applyAlignment="1">
      <alignment horizontal="center"/>
    </xf>
    <xf numFmtId="3" fontId="39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0" fontId="5" fillId="0" borderId="0" xfId="65" applyFont="1" applyFill="1" applyBorder="1" applyAlignment="1">
      <alignment horizontal="center" wrapText="1"/>
      <protection/>
    </xf>
    <xf numFmtId="49" fontId="5" fillId="0" borderId="10" xfId="0" applyNumberFormat="1" applyFont="1" applyBorder="1" applyAlignment="1">
      <alignment horizontal="center" vertical="top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left" wrapText="1" indent="2"/>
    </xf>
    <xf numFmtId="3" fontId="8" fillId="0" borderId="0" xfId="61" applyNumberFormat="1" applyFont="1" applyFill="1" applyAlignment="1">
      <alignment horizontal="right"/>
      <protection/>
    </xf>
    <xf numFmtId="3" fontId="5" fillId="0" borderId="0" xfId="65" applyNumberFormat="1" applyFont="1" applyBorder="1" applyAlignment="1">
      <alignment horizontal="right"/>
      <protection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9" xfId="0" applyFont="1" applyBorder="1" applyAlignment="1">
      <alignment vertical="center"/>
    </xf>
    <xf numFmtId="3" fontId="11" fillId="0" borderId="39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" fontId="9" fillId="0" borderId="0" xfId="61" applyNumberFormat="1" applyFont="1" applyFill="1" applyAlignment="1">
      <alignment horizontal="right"/>
      <protection/>
    </xf>
    <xf numFmtId="3" fontId="11" fillId="0" borderId="0" xfId="65" applyNumberFormat="1" applyFont="1" applyFill="1" applyBorder="1" applyAlignment="1">
      <alignment horizontal="right" vertical="center"/>
      <protection/>
    </xf>
    <xf numFmtId="3" fontId="5" fillId="0" borderId="0" xfId="65" applyNumberFormat="1" applyFont="1" applyFill="1" applyBorder="1" applyAlignment="1">
      <alignment horizontal="right"/>
      <protection/>
    </xf>
    <xf numFmtId="3" fontId="11" fillId="0" borderId="40" xfId="0" applyNumberFormat="1" applyFont="1" applyBorder="1" applyAlignment="1">
      <alignment/>
    </xf>
    <xf numFmtId="3" fontId="11" fillId="0" borderId="41" xfId="0" applyNumberFormat="1" applyFont="1" applyBorder="1" applyAlignment="1">
      <alignment vertical="center"/>
    </xf>
    <xf numFmtId="3" fontId="8" fillId="0" borderId="35" xfId="61" applyNumberFormat="1" applyFont="1" applyFill="1" applyBorder="1" applyAlignment="1">
      <alignment horizontal="right"/>
      <protection/>
    </xf>
    <xf numFmtId="3" fontId="9" fillId="0" borderId="35" xfId="61" applyNumberFormat="1" applyFont="1" applyFill="1" applyBorder="1" applyAlignment="1">
      <alignment horizontal="right"/>
      <protection/>
    </xf>
    <xf numFmtId="3" fontId="9" fillId="0" borderId="42" xfId="61" applyNumberFormat="1" applyFont="1" applyFill="1" applyBorder="1" applyAlignment="1">
      <alignment horizontal="right" vertical="top"/>
      <protection/>
    </xf>
    <xf numFmtId="3" fontId="9" fillId="0" borderId="43" xfId="61" applyNumberFormat="1" applyFont="1" applyFill="1" applyBorder="1" applyAlignment="1">
      <alignment horizontal="right"/>
      <protection/>
    </xf>
    <xf numFmtId="3" fontId="8" fillId="0" borderId="35" xfId="61" applyNumberFormat="1" applyFont="1" applyFill="1" applyBorder="1" applyAlignment="1">
      <alignment horizontal="right" vertical="center"/>
      <protection/>
    </xf>
    <xf numFmtId="3" fontId="16" fillId="0" borderId="35" xfId="61" applyNumberFormat="1" applyFont="1" applyFill="1" applyBorder="1" applyAlignment="1">
      <alignment horizontal="right"/>
      <protection/>
    </xf>
    <xf numFmtId="3" fontId="16" fillId="0" borderId="0" xfId="61" applyNumberFormat="1" applyFont="1" applyFill="1">
      <alignment/>
      <protection/>
    </xf>
    <xf numFmtId="0" fontId="5" fillId="0" borderId="0" xfId="0" applyFont="1" applyFill="1" applyAlignment="1">
      <alignment horizontal="center" vertical="top"/>
    </xf>
    <xf numFmtId="3" fontId="5" fillId="0" borderId="0" xfId="61" applyNumberFormat="1" applyFont="1" applyFill="1" applyAlignment="1">
      <alignment horizontal="center" vertical="top"/>
      <protection/>
    </xf>
    <xf numFmtId="0" fontId="5" fillId="0" borderId="0" xfId="0" applyFont="1" applyFill="1" applyAlignment="1">
      <alignment horizontal="center"/>
    </xf>
    <xf numFmtId="3" fontId="11" fillId="0" borderId="0" xfId="65" applyNumberFormat="1" applyFont="1" applyFill="1" applyBorder="1" applyAlignment="1">
      <alignment horizontal="right"/>
      <protection/>
    </xf>
    <xf numFmtId="0" fontId="9" fillId="0" borderId="0" xfId="65" applyFont="1" applyBorder="1" applyAlignment="1">
      <alignment vertical="center"/>
      <protection/>
    </xf>
    <xf numFmtId="3" fontId="9" fillId="0" borderId="36" xfId="61" applyNumberFormat="1" applyFont="1" applyBorder="1">
      <alignment/>
      <protection/>
    </xf>
    <xf numFmtId="0" fontId="5" fillId="0" borderId="0" xfId="65" applyFont="1" applyFill="1" applyBorder="1">
      <alignment/>
      <protection/>
    </xf>
    <xf numFmtId="0" fontId="5" fillId="0" borderId="0" xfId="65" applyFont="1" applyFill="1" applyBorder="1" applyAlignment="1">
      <alignment/>
      <protection/>
    </xf>
    <xf numFmtId="0" fontId="13" fillId="0" borderId="0" xfId="65" applyFont="1" applyFill="1" applyBorder="1" applyAlignment="1">
      <alignment vertical="center"/>
      <protection/>
    </xf>
    <xf numFmtId="3" fontId="11" fillId="0" borderId="0" xfId="0" applyNumberFormat="1" applyFont="1" applyBorder="1" applyAlignment="1">
      <alignment horizontal="left" vertical="top"/>
    </xf>
    <xf numFmtId="0" fontId="11" fillId="0" borderId="11" xfId="0" applyFont="1" applyBorder="1" applyAlignment="1">
      <alignment/>
    </xf>
    <xf numFmtId="3" fontId="11" fillId="0" borderId="44" xfId="0" applyNumberFormat="1" applyFont="1" applyBorder="1" applyAlignment="1">
      <alignment vertical="center"/>
    </xf>
    <xf numFmtId="3" fontId="5" fillId="0" borderId="35" xfId="65" applyNumberFormat="1" applyFont="1" applyFill="1" applyBorder="1" applyAlignment="1">
      <alignment horizontal="right" vertical="center"/>
      <protection/>
    </xf>
    <xf numFmtId="0" fontId="9" fillId="0" borderId="35" xfId="65" applyFont="1" applyFill="1" applyBorder="1" applyAlignment="1">
      <alignment horizontal="left" wrapText="1"/>
      <protection/>
    </xf>
    <xf numFmtId="3" fontId="9" fillId="0" borderId="35" xfId="65" applyNumberFormat="1" applyFont="1" applyFill="1" applyBorder="1" applyAlignment="1">
      <alignment horizontal="right" wrapText="1"/>
      <protection/>
    </xf>
    <xf numFmtId="3" fontId="8" fillId="0" borderId="35" xfId="65" applyNumberFormat="1" applyFont="1" applyFill="1" applyBorder="1" applyAlignment="1">
      <alignment horizontal="right" wrapText="1"/>
      <protection/>
    </xf>
    <xf numFmtId="3" fontId="8" fillId="0" borderId="35" xfId="65" applyNumberFormat="1" applyFont="1" applyBorder="1" applyAlignment="1">
      <alignment horizontal="right" vertical="center"/>
      <protection/>
    </xf>
    <xf numFmtId="0" fontId="9" fillId="0" borderId="45" xfId="65" applyFont="1" applyFill="1" applyBorder="1" applyAlignment="1">
      <alignment horizontal="left" wrapText="1"/>
      <protection/>
    </xf>
    <xf numFmtId="0" fontId="7" fillId="0" borderId="45" xfId="63" applyFont="1" applyFill="1" applyBorder="1" applyAlignment="1">
      <alignment wrapText="1"/>
      <protection/>
    </xf>
    <xf numFmtId="3" fontId="8" fillId="0" borderId="45" xfId="61" applyNumberFormat="1" applyFont="1" applyFill="1" applyBorder="1">
      <alignment/>
      <protection/>
    </xf>
    <xf numFmtId="0" fontId="7" fillId="0" borderId="45" xfId="63" applyFont="1" applyFill="1" applyBorder="1" applyAlignment="1">
      <alignment vertical="center" wrapText="1"/>
      <protection/>
    </xf>
    <xf numFmtId="0" fontId="5" fillId="0" borderId="45" xfId="63" applyFont="1" applyFill="1" applyBorder="1" applyAlignment="1">
      <alignment wrapText="1"/>
      <protection/>
    </xf>
    <xf numFmtId="3" fontId="5" fillId="0" borderId="35" xfId="65" applyNumberFormat="1" applyFont="1" applyFill="1" applyBorder="1" applyAlignment="1">
      <alignment horizontal="right"/>
      <protection/>
    </xf>
    <xf numFmtId="0" fontId="5" fillId="0" borderId="45" xfId="63" applyFont="1" applyFill="1" applyBorder="1" applyAlignment="1">
      <alignment horizontal="left" vertical="top" wrapText="1" indent="1"/>
      <protection/>
    </xf>
    <xf numFmtId="3" fontId="5" fillId="0" borderId="35" xfId="63" applyNumberFormat="1" applyFont="1" applyFill="1" applyBorder="1" applyAlignment="1">
      <alignment horizontal="right"/>
      <protection/>
    </xf>
    <xf numFmtId="0" fontId="13" fillId="0" borderId="46" xfId="63" applyFont="1" applyFill="1" applyBorder="1" applyAlignment="1">
      <alignment horizontal="right" vertical="center" wrapText="1"/>
      <protection/>
    </xf>
    <xf numFmtId="3" fontId="11" fillId="0" borderId="14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/>
    </xf>
    <xf numFmtId="3" fontId="41" fillId="0" borderId="43" xfId="61" applyNumberFormat="1" applyFont="1" applyFill="1" applyBorder="1" applyAlignment="1">
      <alignment horizontal="left" wrapText="1"/>
      <protection/>
    </xf>
    <xf numFmtId="0" fontId="3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3" fontId="7" fillId="0" borderId="0" xfId="0" applyNumberFormat="1" applyFont="1" applyFill="1" applyAlignment="1">
      <alignment horizontal="center"/>
    </xf>
    <xf numFmtId="0" fontId="6" fillId="0" borderId="15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3" fontId="6" fillId="0" borderId="4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wrapText="1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43" fillId="0" borderId="0" xfId="0" applyFont="1" applyFill="1" applyAlignment="1">
      <alignment wrapText="1"/>
    </xf>
    <xf numFmtId="3" fontId="15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37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 wrapText="1"/>
    </xf>
    <xf numFmtId="3" fontId="15" fillId="0" borderId="0" xfId="0" applyNumberFormat="1" applyFont="1" applyFill="1" applyAlignment="1">
      <alignment vertical="top"/>
    </xf>
    <xf numFmtId="0" fontId="15" fillId="0" borderId="0" xfId="0" applyFont="1" applyFill="1" applyAlignment="1">
      <alignment vertical="center"/>
    </xf>
    <xf numFmtId="0" fontId="43" fillId="0" borderId="0" xfId="0" applyFont="1" applyFill="1" applyAlignment="1">
      <alignment vertical="center" wrapText="1"/>
    </xf>
    <xf numFmtId="3" fontId="7" fillId="0" borderId="0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top"/>
    </xf>
    <xf numFmtId="0" fontId="7" fillId="0" borderId="0" xfId="0" applyFont="1" applyFill="1" applyAlignment="1">
      <alignment horizontal="left" wrapText="1" indent="2"/>
    </xf>
    <xf numFmtId="3" fontId="7" fillId="0" borderId="21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vertical="top"/>
    </xf>
    <xf numFmtId="0" fontId="37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vertical="center"/>
    </xf>
    <xf numFmtId="0" fontId="44" fillId="0" borderId="0" xfId="0" applyFont="1" applyFill="1" applyAlignment="1">
      <alignment wrapText="1"/>
    </xf>
    <xf numFmtId="0" fontId="44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44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22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3" fontId="15" fillId="0" borderId="0" xfId="0" applyNumberFormat="1" applyFont="1" applyFill="1" applyBorder="1" applyAlignment="1">
      <alignment/>
    </xf>
    <xf numFmtId="3" fontId="15" fillId="0" borderId="22" xfId="0" applyNumberFormat="1" applyFont="1" applyFill="1" applyBorder="1" applyAlignment="1">
      <alignment vertical="center"/>
    </xf>
    <xf numFmtId="0" fontId="7" fillId="0" borderId="0" xfId="65" applyFont="1" applyFill="1" applyBorder="1" applyAlignment="1">
      <alignment wrapText="1"/>
      <protection/>
    </xf>
    <xf numFmtId="3" fontId="7" fillId="0" borderId="0" xfId="65" applyNumberFormat="1" applyFont="1" applyFill="1" applyBorder="1">
      <alignment/>
      <protection/>
    </xf>
    <xf numFmtId="0" fontId="7" fillId="0" borderId="0" xfId="65" applyFont="1" applyFill="1" applyBorder="1" applyAlignment="1">
      <alignment horizontal="left" wrapText="1"/>
      <protection/>
    </xf>
    <xf numFmtId="3" fontId="7" fillId="0" borderId="0" xfId="65" applyNumberFormat="1" applyFont="1" applyFill="1" applyBorder="1" applyAlignment="1">
      <alignment vertical="top"/>
      <protection/>
    </xf>
    <xf numFmtId="3" fontId="7" fillId="0" borderId="21" xfId="65" applyNumberFormat="1" applyFont="1" applyFill="1" applyBorder="1" applyAlignment="1">
      <alignment vertical="top"/>
      <protection/>
    </xf>
    <xf numFmtId="0" fontId="7" fillId="0" borderId="0" xfId="0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vertical="top"/>
    </xf>
    <xf numFmtId="0" fontId="15" fillId="0" borderId="22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vertical="top"/>
    </xf>
    <xf numFmtId="0" fontId="6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 vertical="top"/>
    </xf>
    <xf numFmtId="0" fontId="45" fillId="0" borderId="0" xfId="0" applyFont="1" applyFill="1" applyBorder="1" applyAlignment="1">
      <alignment/>
    </xf>
    <xf numFmtId="0" fontId="7" fillId="0" borderId="0" xfId="0" applyFont="1" applyFill="1" applyAlignment="1">
      <alignment horizontal="left" indent="2"/>
    </xf>
    <xf numFmtId="0" fontId="1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0" fontId="15" fillId="0" borderId="0" xfId="0" applyFont="1" applyFill="1" applyAlignment="1">
      <alignment horizontal="right" vertical="top"/>
    </xf>
    <xf numFmtId="0" fontId="15" fillId="0" borderId="22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5" fillId="0" borderId="22" xfId="0" applyFont="1" applyFill="1" applyBorder="1" applyAlignment="1">
      <alignment horizontal="right" vertical="center" wrapText="1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3" fontId="44" fillId="0" borderId="0" xfId="0" applyNumberFormat="1" applyFont="1" applyFill="1" applyBorder="1" applyAlignment="1">
      <alignment/>
    </xf>
    <xf numFmtId="3" fontId="44" fillId="0" borderId="0" xfId="0" applyNumberFormat="1" applyFont="1" applyFill="1" applyAlignment="1">
      <alignment/>
    </xf>
    <xf numFmtId="0" fontId="15" fillId="0" borderId="0" xfId="0" applyFont="1" applyFill="1" applyAlignment="1">
      <alignment wrapText="1"/>
    </xf>
    <xf numFmtId="3" fontId="5" fillId="0" borderId="13" xfId="61" applyNumberFormat="1" applyFont="1" applyBorder="1" applyAlignment="1">
      <alignment horizontal="center" vertical="center" wrapText="1"/>
      <protection/>
    </xf>
    <xf numFmtId="3" fontId="9" fillId="0" borderId="0" xfId="61" applyNumberFormat="1" applyFont="1" applyBorder="1" applyAlignment="1">
      <alignment/>
      <protection/>
    </xf>
    <xf numFmtId="3" fontId="9" fillId="0" borderId="0" xfId="61" applyNumberFormat="1" applyFont="1" applyBorder="1" applyAlignment="1">
      <alignment vertical="top"/>
      <protection/>
    </xf>
    <xf numFmtId="3" fontId="8" fillId="0" borderId="11" xfId="61" applyNumberFormat="1" applyFont="1" applyBorder="1" applyAlignment="1">
      <alignment/>
      <protection/>
    </xf>
    <xf numFmtId="49" fontId="34" fillId="0" borderId="0" xfId="61" applyNumberFormat="1" applyFont="1" applyAlignment="1">
      <alignment horizontal="center"/>
      <protection/>
    </xf>
    <xf numFmtId="3" fontId="34" fillId="0" borderId="0" xfId="61" applyNumberFormat="1" applyFont="1" applyAlignment="1">
      <alignment horizontal="center"/>
      <protection/>
    </xf>
    <xf numFmtId="3" fontId="10" fillId="0" borderId="0" xfId="61" applyNumberFormat="1" applyFont="1" applyAlignment="1">
      <alignment horizontal="center"/>
      <protection/>
    </xf>
    <xf numFmtId="3" fontId="10" fillId="0" borderId="0" xfId="61" applyNumberFormat="1" applyFont="1" applyBorder="1" applyAlignment="1">
      <alignment/>
      <protection/>
    </xf>
    <xf numFmtId="3" fontId="10" fillId="0" borderId="0" xfId="61" applyNumberFormat="1" applyFont="1" applyBorder="1">
      <alignment/>
      <protection/>
    </xf>
    <xf numFmtId="3" fontId="10" fillId="0" borderId="0" xfId="61" applyNumberFormat="1" applyFont="1">
      <alignment/>
      <protection/>
    </xf>
    <xf numFmtId="49" fontId="10" fillId="0" borderId="0" xfId="61" applyNumberFormat="1" applyFont="1" applyAlignment="1">
      <alignment horizontal="center"/>
      <protection/>
    </xf>
    <xf numFmtId="3" fontId="10" fillId="0" borderId="14" xfId="61" applyNumberFormat="1" applyFont="1" applyBorder="1" applyAlignment="1">
      <alignment horizontal="center"/>
      <protection/>
    </xf>
    <xf numFmtId="3" fontId="10" fillId="0" borderId="0" xfId="61" applyNumberFormat="1" applyFont="1" applyBorder="1" applyAlignment="1">
      <alignment horizontal="center"/>
      <protection/>
    </xf>
    <xf numFmtId="3" fontId="14" fillId="0" borderId="10" xfId="0" applyNumberFormat="1" applyFont="1" applyBorder="1" applyAlignment="1">
      <alignment horizontal="center" vertical="top"/>
    </xf>
    <xf numFmtId="3" fontId="14" fillId="0" borderId="0" xfId="0" applyNumberFormat="1" applyFont="1" applyBorder="1" applyAlignment="1">
      <alignment horizontal="center" vertical="top"/>
    </xf>
    <xf numFmtId="3" fontId="14" fillId="0" borderId="0" xfId="64" applyNumberFormat="1" applyFont="1" applyBorder="1">
      <alignment/>
      <protection/>
    </xf>
    <xf numFmtId="3" fontId="14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3" fontId="34" fillId="0" borderId="10" xfId="0" applyNumberFormat="1" applyFont="1" applyBorder="1" applyAlignment="1">
      <alignment horizontal="center" vertical="top"/>
    </xf>
    <xf numFmtId="3" fontId="34" fillId="0" borderId="0" xfId="0" applyNumberFormat="1" applyFont="1" applyBorder="1" applyAlignment="1">
      <alignment horizontal="center" vertical="top"/>
    </xf>
    <xf numFmtId="3" fontId="34" fillId="0" borderId="0" xfId="64" applyNumberFormat="1" applyFont="1" applyBorder="1">
      <alignment/>
      <protection/>
    </xf>
    <xf numFmtId="3" fontId="34" fillId="0" borderId="0" xfId="0" applyNumberFormat="1" applyFont="1" applyBorder="1" applyAlignment="1">
      <alignment/>
    </xf>
    <xf numFmtId="3" fontId="34" fillId="0" borderId="0" xfId="0" applyNumberFormat="1" applyFont="1" applyAlignment="1">
      <alignment/>
    </xf>
    <xf numFmtId="3" fontId="12" fillId="0" borderId="0" xfId="0" applyNumberFormat="1" applyFont="1" applyBorder="1" applyAlignment="1">
      <alignment horizontal="center" vertical="center"/>
    </xf>
    <xf numFmtId="3" fontId="12" fillId="0" borderId="11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48" xfId="0" applyNumberFormat="1" applyFont="1" applyFill="1" applyBorder="1" applyAlignment="1">
      <alignment vertical="center"/>
    </xf>
    <xf numFmtId="3" fontId="5" fillId="0" borderId="48" xfId="0" applyNumberFormat="1" applyFont="1" applyFill="1" applyBorder="1" applyAlignment="1">
      <alignment horizontal="center" vertical="center"/>
    </xf>
    <xf numFmtId="3" fontId="5" fillId="0" borderId="48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vertical="center"/>
    </xf>
    <xf numFmtId="3" fontId="12" fillId="0" borderId="1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12" fillId="0" borderId="0" xfId="64" applyNumberFormat="1" applyFont="1" applyBorder="1" applyAlignment="1">
      <alignment/>
      <protection/>
    </xf>
    <xf numFmtId="3" fontId="12" fillId="0" borderId="11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11" fillId="0" borderId="0" xfId="64" applyNumberFormat="1" applyFont="1" applyBorder="1" applyAlignment="1">
      <alignment/>
      <protection/>
    </xf>
    <xf numFmtId="3" fontId="13" fillId="0" borderId="1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left" vertical="center"/>
    </xf>
    <xf numFmtId="3" fontId="39" fillId="0" borderId="0" xfId="64" applyNumberFormat="1" applyFont="1" applyBorder="1" applyAlignment="1">
      <alignment wrapText="1"/>
      <protection/>
    </xf>
    <xf numFmtId="3" fontId="12" fillId="0" borderId="11" xfId="0" applyNumberFormat="1" applyFont="1" applyBorder="1" applyAlignment="1">
      <alignment vertical="center"/>
    </xf>
    <xf numFmtId="3" fontId="42" fillId="0" borderId="0" xfId="64" applyNumberFormat="1" applyFont="1" applyBorder="1" applyAlignment="1">
      <alignment wrapText="1"/>
      <protection/>
    </xf>
    <xf numFmtId="3" fontId="13" fillId="0" borderId="1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left"/>
    </xf>
    <xf numFmtId="3" fontId="12" fillId="0" borderId="10" xfId="0" applyNumberFormat="1" applyFont="1" applyBorder="1" applyAlignment="1">
      <alignment horizontal="center" vertical="top"/>
    </xf>
    <xf numFmtId="3" fontId="12" fillId="0" borderId="0" xfId="0" applyNumberFormat="1" applyFont="1" applyBorder="1" applyAlignment="1">
      <alignment horizontal="center" vertical="top"/>
    </xf>
    <xf numFmtId="3" fontId="14" fillId="0" borderId="0" xfId="64" applyNumberFormat="1" applyFont="1" applyBorder="1" applyAlignment="1">
      <alignment wrapText="1"/>
      <protection/>
    </xf>
    <xf numFmtId="3" fontId="12" fillId="0" borderId="11" xfId="0" applyNumberFormat="1" applyFont="1" applyBorder="1" applyAlignment="1">
      <alignment/>
    </xf>
    <xf numFmtId="3" fontId="34" fillId="0" borderId="0" xfId="64" applyNumberFormat="1" applyFont="1" applyBorder="1" applyAlignment="1">
      <alignment wrapText="1"/>
      <protection/>
    </xf>
    <xf numFmtId="3" fontId="12" fillId="0" borderId="48" xfId="0" applyNumberFormat="1" applyFont="1" applyBorder="1" applyAlignment="1">
      <alignment horizontal="center" vertical="center"/>
    </xf>
    <xf numFmtId="3" fontId="12" fillId="0" borderId="48" xfId="0" applyNumberFormat="1" applyFont="1" applyBorder="1" applyAlignment="1">
      <alignment vertical="center"/>
    </xf>
    <xf numFmtId="3" fontId="34" fillId="0" borderId="0" xfId="64" applyNumberFormat="1" applyFont="1" applyBorder="1" applyAlignment="1">
      <alignment vertical="top" wrapText="1"/>
      <protection/>
    </xf>
    <xf numFmtId="3" fontId="13" fillId="0" borderId="21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vertical="center"/>
    </xf>
    <xf numFmtId="3" fontId="13" fillId="0" borderId="21" xfId="0" applyNumberFormat="1" applyFont="1" applyBorder="1" applyAlignment="1">
      <alignment vertical="center"/>
    </xf>
    <xf numFmtId="3" fontId="13" fillId="0" borderId="21" xfId="0" applyNumberFormat="1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3" fontId="13" fillId="0" borderId="0" xfId="0" applyNumberFormat="1" applyFont="1" applyBorder="1" applyAlignment="1">
      <alignment/>
    </xf>
    <xf numFmtId="3" fontId="5" fillId="0" borderId="10" xfId="64" applyNumberFormat="1" applyFont="1" applyBorder="1" applyAlignment="1">
      <alignment horizontal="left" vertical="center" wrapText="1"/>
      <protection/>
    </xf>
    <xf numFmtId="3" fontId="5" fillId="0" borderId="0" xfId="64" applyNumberFormat="1" applyFont="1" applyBorder="1" applyAlignment="1">
      <alignment horizontal="left" vertical="center" wrapText="1"/>
      <protection/>
    </xf>
    <xf numFmtId="3" fontId="12" fillId="0" borderId="10" xfId="64" applyNumberFormat="1" applyFont="1" applyBorder="1" applyAlignment="1">
      <alignment horizontal="left" vertical="center" wrapText="1"/>
      <protection/>
    </xf>
    <xf numFmtId="3" fontId="12" fillId="0" borderId="0" xfId="64" applyNumberFormat="1" applyFont="1" applyBorder="1" applyAlignment="1">
      <alignment horizontal="left" vertical="center" wrapText="1"/>
      <protection/>
    </xf>
    <xf numFmtId="3" fontId="11" fillId="0" borderId="44" xfId="64" applyNumberFormat="1" applyFont="1" applyBorder="1" applyAlignment="1">
      <alignment horizontal="left" vertical="center" wrapText="1"/>
      <protection/>
    </xf>
    <xf numFmtId="3" fontId="13" fillId="0" borderId="44" xfId="0" applyNumberFormat="1" applyFont="1" applyBorder="1" applyAlignment="1">
      <alignment vertical="center"/>
    </xf>
    <xf numFmtId="3" fontId="48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vertical="top"/>
    </xf>
    <xf numFmtId="3" fontId="11" fillId="0" borderId="49" xfId="0" applyNumberFormat="1" applyFont="1" applyBorder="1" applyAlignment="1">
      <alignment horizontal="center" vertical="center"/>
    </xf>
    <xf numFmtId="3" fontId="11" fillId="0" borderId="14" xfId="64" applyNumberFormat="1" applyFont="1" applyBorder="1" applyAlignment="1">
      <alignment horizontal="left" vertical="center" wrapText="1"/>
      <protection/>
    </xf>
    <xf numFmtId="3" fontId="5" fillId="0" borderId="33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horizontal="center" vertical="center"/>
    </xf>
    <xf numFmtId="3" fontId="11" fillId="0" borderId="0" xfId="64" applyNumberFormat="1" applyFont="1" applyBorder="1" applyAlignment="1">
      <alignment horizontal="left" vertical="top" wrapText="1"/>
      <protection/>
    </xf>
    <xf numFmtId="3" fontId="11" fillId="0" borderId="33" xfId="0" applyNumberFormat="1" applyFont="1" applyBorder="1" applyAlignment="1">
      <alignment/>
    </xf>
    <xf numFmtId="3" fontId="11" fillId="0" borderId="36" xfId="0" applyNumberFormat="1" applyFont="1" applyBorder="1" applyAlignment="1">
      <alignment/>
    </xf>
    <xf numFmtId="3" fontId="11" fillId="0" borderId="11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horizontal="left" vertical="center"/>
    </xf>
    <xf numFmtId="3" fontId="11" fillId="0" borderId="50" xfId="0" applyNumberFormat="1" applyFont="1" applyBorder="1" applyAlignment="1">
      <alignment horizontal="center" vertical="top"/>
    </xf>
    <xf numFmtId="3" fontId="11" fillId="0" borderId="44" xfId="64" applyNumberFormat="1" applyFont="1" applyBorder="1" applyAlignment="1">
      <alignment horizontal="left" vertical="top" wrapText="1"/>
      <protection/>
    </xf>
    <xf numFmtId="3" fontId="11" fillId="0" borderId="44" xfId="0" applyNumberFormat="1" applyFont="1" applyBorder="1" applyAlignment="1">
      <alignment vertical="top"/>
    </xf>
    <xf numFmtId="3" fontId="11" fillId="0" borderId="51" xfId="0" applyNumberFormat="1" applyFont="1" applyBorder="1" applyAlignment="1">
      <alignment vertical="top"/>
    </xf>
    <xf numFmtId="3" fontId="34" fillId="0" borderId="11" xfId="0" applyNumberFormat="1" applyFont="1" applyBorder="1" applyAlignment="1">
      <alignment/>
    </xf>
    <xf numFmtId="3" fontId="5" fillId="0" borderId="52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11" fillId="0" borderId="25" xfId="0" applyNumberFormat="1" applyFont="1" applyFill="1" applyBorder="1" applyAlignment="1">
      <alignment vertical="center"/>
    </xf>
    <xf numFmtId="3" fontId="12" fillId="0" borderId="52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3" fontId="11" fillId="0" borderId="50" xfId="64" applyNumberFormat="1" applyFont="1" applyBorder="1" applyAlignment="1">
      <alignment horizontal="left" vertical="center" wrapText="1"/>
      <protection/>
    </xf>
    <xf numFmtId="3" fontId="11" fillId="0" borderId="51" xfId="0" applyNumberFormat="1" applyFont="1" applyBorder="1" applyAlignment="1">
      <alignment vertical="center"/>
    </xf>
    <xf numFmtId="3" fontId="42" fillId="0" borderId="0" xfId="64" applyNumberFormat="1" applyFont="1" applyBorder="1" applyAlignment="1">
      <alignment vertical="top" wrapText="1"/>
      <protection/>
    </xf>
    <xf numFmtId="3" fontId="11" fillId="0" borderId="48" xfId="0" applyNumberFormat="1" applyFont="1" applyBorder="1" applyAlignment="1">
      <alignment/>
    </xf>
    <xf numFmtId="3" fontId="13" fillId="0" borderId="48" xfId="0" applyNumberFormat="1" applyFont="1" applyBorder="1" applyAlignment="1">
      <alignment/>
    </xf>
    <xf numFmtId="3" fontId="11" fillId="0" borderId="52" xfId="0" applyNumberFormat="1" applyFont="1" applyBorder="1" applyAlignment="1">
      <alignment/>
    </xf>
    <xf numFmtId="3" fontId="5" fillId="0" borderId="0" xfId="64" applyNumberFormat="1" applyFont="1" applyFill="1" applyBorder="1" applyAlignment="1">
      <alignment horizontal="left" wrapText="1"/>
      <protection/>
    </xf>
    <xf numFmtId="3" fontId="8" fillId="0" borderId="0" xfId="61" applyNumberFormat="1" applyFont="1" applyFill="1" applyAlignment="1">
      <alignment/>
      <protection/>
    </xf>
    <xf numFmtId="3" fontId="9" fillId="0" borderId="0" xfId="61" applyNumberFormat="1" applyFont="1" applyFill="1" applyAlignment="1">
      <alignment horizontal="center"/>
      <protection/>
    </xf>
    <xf numFmtId="3" fontId="9" fillId="0" borderId="35" xfId="61" applyNumberFormat="1" applyFont="1" applyFill="1" applyBorder="1" applyAlignment="1">
      <alignment wrapText="1"/>
      <protection/>
    </xf>
    <xf numFmtId="3" fontId="9" fillId="0" borderId="42" xfId="61" applyNumberFormat="1" applyFont="1" applyFill="1" applyBorder="1" applyAlignment="1">
      <alignment vertical="top" wrapText="1"/>
      <protection/>
    </xf>
    <xf numFmtId="3" fontId="9" fillId="0" borderId="43" xfId="61" applyNumberFormat="1" applyFont="1" applyFill="1" applyBorder="1" applyAlignment="1">
      <alignment vertical="center" wrapText="1"/>
      <protection/>
    </xf>
    <xf numFmtId="3" fontId="9" fillId="0" borderId="53" xfId="61" applyNumberFormat="1" applyFont="1" applyFill="1" applyBorder="1" applyAlignment="1">
      <alignment vertical="center" wrapText="1"/>
      <protection/>
    </xf>
    <xf numFmtId="3" fontId="9" fillId="0" borderId="54" xfId="61" applyNumberFormat="1" applyFont="1" applyFill="1" applyBorder="1" applyAlignment="1">
      <alignment wrapText="1"/>
      <protection/>
    </xf>
    <xf numFmtId="3" fontId="9" fillId="0" borderId="54" xfId="61" applyNumberFormat="1" applyFont="1" applyFill="1" applyBorder="1" applyAlignment="1">
      <alignment horizontal="right" vertical="center"/>
      <protection/>
    </xf>
    <xf numFmtId="3" fontId="8" fillId="0" borderId="35" xfId="61" applyNumberFormat="1" applyFont="1" applyFill="1" applyBorder="1" applyAlignment="1">
      <alignment/>
      <protection/>
    </xf>
    <xf numFmtId="3" fontId="9" fillId="0" borderId="0" xfId="61" applyNumberFormat="1" applyFont="1" applyFill="1" applyAlignment="1">
      <alignment vertical="top"/>
      <protection/>
    </xf>
    <xf numFmtId="3" fontId="9" fillId="0" borderId="53" xfId="61" applyNumberFormat="1" applyFont="1" applyFill="1" applyBorder="1" applyAlignment="1">
      <alignment vertical="center"/>
      <protection/>
    </xf>
    <xf numFmtId="3" fontId="8" fillId="0" borderId="55" xfId="61" applyNumberFormat="1" applyFont="1" applyFill="1" applyBorder="1" applyAlignment="1">
      <alignment horizontal="right" vertical="center"/>
      <protection/>
    </xf>
    <xf numFmtId="3" fontId="16" fillId="0" borderId="55" xfId="61" applyNumberFormat="1" applyFont="1" applyFill="1" applyBorder="1" applyAlignment="1">
      <alignment horizontal="right" vertical="center"/>
      <protection/>
    </xf>
    <xf numFmtId="3" fontId="8" fillId="0" borderId="43" xfId="61" applyNumberFormat="1" applyFont="1" applyFill="1" applyBorder="1" applyAlignment="1">
      <alignment horizontal="right" vertical="center"/>
      <protection/>
    </xf>
    <xf numFmtId="3" fontId="8" fillId="0" borderId="53" xfId="61" applyNumberFormat="1" applyFont="1" applyFill="1" applyBorder="1" applyAlignment="1">
      <alignment horizontal="right" vertical="center"/>
      <protection/>
    </xf>
    <xf numFmtId="3" fontId="16" fillId="0" borderId="35" xfId="61" applyNumberFormat="1" applyFont="1" applyFill="1" applyBorder="1" applyAlignment="1">
      <alignment horizontal="right" vertical="center"/>
      <protection/>
    </xf>
    <xf numFmtId="3" fontId="10" fillId="0" borderId="45" xfId="61" applyNumberFormat="1" applyFont="1" applyFill="1" applyBorder="1" applyAlignment="1">
      <alignment horizontal="center" vertical="center"/>
      <protection/>
    </xf>
    <xf numFmtId="3" fontId="8" fillId="0" borderId="56" xfId="61" applyNumberFormat="1" applyFont="1" applyFill="1" applyBorder="1" applyAlignment="1">
      <alignment horizontal="right" vertical="center"/>
      <protection/>
    </xf>
    <xf numFmtId="3" fontId="16" fillId="0" borderId="56" xfId="61" applyNumberFormat="1" applyFont="1" applyFill="1" applyBorder="1" applyAlignment="1">
      <alignment horizontal="right" vertical="center"/>
      <protection/>
    </xf>
    <xf numFmtId="3" fontId="10" fillId="0" borderId="57" xfId="61" applyNumberFormat="1" applyFont="1" applyFill="1" applyBorder="1" applyAlignment="1">
      <alignment horizontal="center" vertical="center"/>
      <protection/>
    </xf>
    <xf numFmtId="3" fontId="9" fillId="0" borderId="58" xfId="61" applyNumberFormat="1" applyFont="1" applyFill="1" applyBorder="1" applyAlignment="1">
      <alignment wrapText="1"/>
      <protection/>
    </xf>
    <xf numFmtId="3" fontId="9" fillId="0" borderId="58" xfId="61" applyNumberFormat="1" applyFont="1" applyFill="1" applyBorder="1" applyAlignment="1">
      <alignment horizontal="right" vertical="center"/>
      <protection/>
    </xf>
    <xf numFmtId="3" fontId="9" fillId="0" borderId="59" xfId="61" applyNumberFormat="1" applyFont="1" applyFill="1" applyBorder="1" applyAlignment="1">
      <alignment horizontal="right" vertical="center"/>
      <protection/>
    </xf>
    <xf numFmtId="3" fontId="10" fillId="0" borderId="60" xfId="61" applyNumberFormat="1" applyFont="1" applyFill="1" applyBorder="1" applyAlignment="1">
      <alignment horizontal="center" vertical="center"/>
      <protection/>
    </xf>
    <xf numFmtId="3" fontId="9" fillId="0" borderId="61" xfId="61" applyNumberFormat="1" applyFont="1" applyFill="1" applyBorder="1" applyAlignment="1">
      <alignment horizontal="right"/>
      <protection/>
    </xf>
    <xf numFmtId="3" fontId="5" fillId="0" borderId="0" xfId="61" applyNumberFormat="1" applyFont="1" applyFill="1" applyBorder="1" applyAlignment="1">
      <alignment horizontal="center" vertical="top"/>
      <protection/>
    </xf>
    <xf numFmtId="3" fontId="11" fillId="0" borderId="62" xfId="61" applyNumberFormat="1" applyFont="1" applyFill="1" applyBorder="1" applyAlignment="1">
      <alignment horizontal="center" textRotation="90"/>
      <protection/>
    </xf>
    <xf numFmtId="3" fontId="5" fillId="0" borderId="35" xfId="61" applyNumberFormat="1" applyFont="1" applyFill="1" applyBorder="1" applyAlignment="1">
      <alignment horizontal="center"/>
      <protection/>
    </xf>
    <xf numFmtId="3" fontId="5" fillId="0" borderId="35" xfId="61" applyNumberFormat="1" applyFont="1" applyFill="1" applyBorder="1" applyAlignment="1">
      <alignment horizontal="center" vertical="top"/>
      <protection/>
    </xf>
    <xf numFmtId="3" fontId="12" fillId="0" borderId="35" xfId="61" applyNumberFormat="1" applyFont="1" applyFill="1" applyBorder="1" applyAlignment="1">
      <alignment horizontal="center" vertical="top"/>
      <protection/>
    </xf>
    <xf numFmtId="3" fontId="11" fillId="0" borderId="35" xfId="61" applyNumberFormat="1" applyFont="1" applyFill="1" applyBorder="1" applyAlignment="1">
      <alignment horizontal="center" vertical="top"/>
      <protection/>
    </xf>
    <xf numFmtId="3" fontId="11" fillId="0" borderId="42" xfId="61" applyNumberFormat="1" applyFont="1" applyFill="1" applyBorder="1" applyAlignment="1">
      <alignment horizontal="center" vertical="top"/>
      <protection/>
    </xf>
    <xf numFmtId="3" fontId="5" fillId="0" borderId="53" xfId="61" applyNumberFormat="1" applyFont="1" applyFill="1" applyBorder="1" applyAlignment="1">
      <alignment horizontal="center" vertical="center"/>
      <protection/>
    </xf>
    <xf numFmtId="3" fontId="5" fillId="0" borderId="35" xfId="61" applyNumberFormat="1" applyFont="1" applyFill="1" applyBorder="1" applyAlignment="1">
      <alignment horizontal="center" vertical="center"/>
      <protection/>
    </xf>
    <xf numFmtId="3" fontId="5" fillId="0" borderId="54" xfId="61" applyNumberFormat="1" applyFont="1" applyFill="1" applyBorder="1" applyAlignment="1">
      <alignment horizontal="center" vertical="center"/>
      <protection/>
    </xf>
    <xf numFmtId="3" fontId="5" fillId="0" borderId="43" xfId="61" applyNumberFormat="1" applyFont="1" applyFill="1" applyBorder="1" applyAlignment="1">
      <alignment horizontal="center"/>
      <protection/>
    </xf>
    <xf numFmtId="3" fontId="5" fillId="0" borderId="43" xfId="61" applyNumberFormat="1" applyFont="1" applyFill="1" applyBorder="1" applyAlignment="1">
      <alignment horizontal="center" vertical="center"/>
      <protection/>
    </xf>
    <xf numFmtId="3" fontId="5" fillId="0" borderId="58" xfId="61" applyNumberFormat="1" applyFont="1" applyFill="1" applyBorder="1" applyAlignment="1">
      <alignment horizontal="center" vertical="center"/>
      <protection/>
    </xf>
    <xf numFmtId="3" fontId="11" fillId="0" borderId="0" xfId="61" applyNumberFormat="1" applyFont="1" applyFill="1" applyAlignment="1">
      <alignment horizontal="center" vertical="top"/>
      <protection/>
    </xf>
    <xf numFmtId="3" fontId="9" fillId="0" borderId="63" xfId="61" applyNumberFormat="1" applyFont="1" applyFill="1" applyBorder="1" applyAlignment="1">
      <alignment horizontal="center"/>
      <protection/>
    </xf>
    <xf numFmtId="3" fontId="8" fillId="0" borderId="45" xfId="61" applyNumberFormat="1" applyFont="1" applyFill="1" applyBorder="1" applyAlignment="1">
      <alignment/>
      <protection/>
    </xf>
    <xf numFmtId="3" fontId="8" fillId="0" borderId="56" xfId="61" applyNumberFormat="1" applyFont="1" applyFill="1" applyBorder="1" applyAlignment="1">
      <alignment/>
      <protection/>
    </xf>
    <xf numFmtId="3" fontId="8" fillId="0" borderId="56" xfId="61" applyNumberFormat="1" applyFont="1" applyFill="1" applyBorder="1" applyAlignment="1">
      <alignment horizontal="right"/>
      <protection/>
    </xf>
    <xf numFmtId="3" fontId="16" fillId="0" borderId="45" xfId="61" applyNumberFormat="1" applyFont="1" applyFill="1" applyBorder="1">
      <alignment/>
      <protection/>
    </xf>
    <xf numFmtId="3" fontId="16" fillId="0" borderId="56" xfId="61" applyNumberFormat="1" applyFont="1" applyFill="1" applyBorder="1" applyAlignment="1">
      <alignment horizontal="right"/>
      <protection/>
    </xf>
    <xf numFmtId="3" fontId="9" fillId="0" borderId="45" xfId="61" applyNumberFormat="1" applyFont="1" applyFill="1" applyBorder="1">
      <alignment/>
      <protection/>
    </xf>
    <xf numFmtId="3" fontId="9" fillId="0" borderId="56" xfId="61" applyNumberFormat="1" applyFont="1" applyFill="1" applyBorder="1" applyAlignment="1">
      <alignment horizontal="right"/>
      <protection/>
    </xf>
    <xf numFmtId="3" fontId="9" fillId="0" borderId="64" xfId="61" applyNumberFormat="1" applyFont="1" applyFill="1" applyBorder="1" applyAlignment="1">
      <alignment vertical="top"/>
      <protection/>
    </xf>
    <xf numFmtId="3" fontId="9" fillId="0" borderId="65" xfId="61" applyNumberFormat="1" applyFont="1" applyFill="1" applyBorder="1" applyAlignment="1">
      <alignment horizontal="right" vertical="top"/>
      <protection/>
    </xf>
    <xf numFmtId="3" fontId="10" fillId="0" borderId="66" xfId="61" applyNumberFormat="1" applyFont="1" applyFill="1" applyBorder="1" applyAlignment="1">
      <alignment horizontal="center" vertical="center"/>
      <protection/>
    </xf>
    <xf numFmtId="3" fontId="9" fillId="0" borderId="67" xfId="61" applyNumberFormat="1" applyFont="1" applyFill="1" applyBorder="1" applyAlignment="1">
      <alignment vertical="center"/>
      <protection/>
    </xf>
    <xf numFmtId="3" fontId="10" fillId="0" borderId="68" xfId="61" applyNumberFormat="1" applyFont="1" applyFill="1" applyBorder="1" applyAlignment="1">
      <alignment horizontal="center" vertical="center"/>
      <protection/>
    </xf>
    <xf numFmtId="3" fontId="9" fillId="0" borderId="69" xfId="61" applyNumberFormat="1" applyFont="1" applyFill="1" applyBorder="1" applyAlignment="1">
      <alignment horizontal="right" vertical="center"/>
      <protection/>
    </xf>
    <xf numFmtId="3" fontId="9" fillId="0" borderId="70" xfId="61" applyNumberFormat="1" applyFont="1" applyFill="1" applyBorder="1">
      <alignment/>
      <protection/>
    </xf>
    <xf numFmtId="3" fontId="9" fillId="0" borderId="67" xfId="61" applyNumberFormat="1" applyFont="1" applyFill="1" applyBorder="1" applyAlignment="1">
      <alignment horizontal="right"/>
      <protection/>
    </xf>
    <xf numFmtId="3" fontId="10" fillId="0" borderId="71" xfId="61" applyNumberFormat="1" applyFont="1" applyFill="1" applyBorder="1" applyAlignment="1">
      <alignment horizontal="center"/>
      <protection/>
    </xf>
    <xf numFmtId="3" fontId="10" fillId="0" borderId="55" xfId="61" applyNumberFormat="1" applyFont="1" applyFill="1" applyBorder="1" applyAlignment="1">
      <alignment horizontal="center"/>
      <protection/>
    </xf>
    <xf numFmtId="0" fontId="9" fillId="0" borderId="0" xfId="65" applyFont="1" applyBorder="1" applyAlignment="1">
      <alignment/>
      <protection/>
    </xf>
    <xf numFmtId="0" fontId="6" fillId="0" borderId="45" xfId="63" applyFont="1" applyFill="1" applyBorder="1" applyAlignment="1">
      <alignment wrapText="1"/>
      <protection/>
    </xf>
    <xf numFmtId="0" fontId="9" fillId="0" borderId="0" xfId="65" applyFont="1" applyBorder="1">
      <alignment/>
      <protection/>
    </xf>
    <xf numFmtId="0" fontId="15" fillId="0" borderId="45" xfId="63" applyFont="1" applyFill="1" applyBorder="1" applyAlignment="1">
      <alignment wrapText="1"/>
      <protection/>
    </xf>
    <xf numFmtId="0" fontId="16" fillId="0" borderId="0" xfId="65" applyFont="1" applyBorder="1">
      <alignment/>
      <protection/>
    </xf>
    <xf numFmtId="3" fontId="16" fillId="0" borderId="35" xfId="65" applyNumberFormat="1" applyFont="1" applyFill="1" applyBorder="1" applyAlignment="1">
      <alignment horizontal="right" wrapText="1"/>
      <protection/>
    </xf>
    <xf numFmtId="3" fontId="9" fillId="0" borderId="72" xfId="61" applyNumberFormat="1" applyFont="1" applyFill="1" applyBorder="1" applyAlignment="1">
      <alignment vertical="center" wrapText="1"/>
      <protection/>
    </xf>
    <xf numFmtId="3" fontId="9" fillId="0" borderId="58" xfId="65" applyNumberFormat="1" applyFont="1" applyBorder="1" applyAlignment="1">
      <alignment horizontal="right" vertical="center"/>
      <protection/>
    </xf>
    <xf numFmtId="3" fontId="9" fillId="0" borderId="59" xfId="65" applyNumberFormat="1" applyFont="1" applyBorder="1" applyAlignment="1">
      <alignment horizontal="right" vertical="center"/>
      <protection/>
    </xf>
    <xf numFmtId="3" fontId="8" fillId="0" borderId="56" xfId="65" applyNumberFormat="1" applyFont="1" applyBorder="1" applyAlignment="1">
      <alignment horizontal="right" vertical="center"/>
      <protection/>
    </xf>
    <xf numFmtId="3" fontId="16" fillId="0" borderId="56" xfId="65" applyNumberFormat="1" applyFont="1" applyBorder="1" applyAlignment="1">
      <alignment horizontal="right" vertical="center"/>
      <protection/>
    </xf>
    <xf numFmtId="3" fontId="16" fillId="0" borderId="35" xfId="65" applyNumberFormat="1" applyFont="1" applyBorder="1" applyAlignment="1">
      <alignment horizontal="right" vertical="center"/>
      <protection/>
    </xf>
    <xf numFmtId="0" fontId="9" fillId="0" borderId="0" xfId="65" applyFont="1" applyBorder="1" applyAlignment="1">
      <alignment vertical="top"/>
      <protection/>
    </xf>
    <xf numFmtId="3" fontId="9" fillId="0" borderId="73" xfId="65" applyNumberFormat="1" applyFont="1" applyBorder="1" applyAlignment="1">
      <alignment horizontal="right" vertical="center"/>
      <protection/>
    </xf>
    <xf numFmtId="3" fontId="9" fillId="0" borderId="74" xfId="65" applyNumberFormat="1" applyFont="1" applyBorder="1" applyAlignment="1">
      <alignment horizontal="right" vertical="center"/>
      <protection/>
    </xf>
    <xf numFmtId="0" fontId="9" fillId="0" borderId="56" xfId="65" applyFont="1" applyFill="1" applyBorder="1" applyAlignment="1">
      <alignment horizontal="left" wrapText="1"/>
      <protection/>
    </xf>
    <xf numFmtId="3" fontId="8" fillId="0" borderId="56" xfId="65" applyNumberFormat="1" applyFont="1" applyFill="1" applyBorder="1" applyAlignment="1">
      <alignment horizontal="right" wrapText="1"/>
      <protection/>
    </xf>
    <xf numFmtId="3" fontId="16" fillId="0" borderId="56" xfId="65" applyNumberFormat="1" applyFont="1" applyFill="1" applyBorder="1" applyAlignment="1">
      <alignment horizontal="right" wrapText="1"/>
      <protection/>
    </xf>
    <xf numFmtId="3" fontId="9" fillId="0" borderId="56" xfId="65" applyNumberFormat="1" applyFont="1" applyFill="1" applyBorder="1" applyAlignment="1">
      <alignment horizontal="right" wrapText="1"/>
      <protection/>
    </xf>
    <xf numFmtId="0" fontId="10" fillId="0" borderId="0" xfId="65" applyFont="1" applyFill="1" applyBorder="1" applyAlignment="1">
      <alignment horizontal="center" vertical="top"/>
      <protection/>
    </xf>
    <xf numFmtId="0" fontId="10" fillId="0" borderId="0" xfId="65" applyFont="1" applyFill="1" applyBorder="1" applyAlignment="1">
      <alignment horizontal="center"/>
      <protection/>
    </xf>
    <xf numFmtId="0" fontId="6" fillId="0" borderId="57" xfId="63" applyFont="1" applyFill="1" applyBorder="1" applyAlignment="1">
      <alignment vertical="top" wrapText="1"/>
      <protection/>
    </xf>
    <xf numFmtId="3" fontId="9" fillId="0" borderId="58" xfId="65" applyNumberFormat="1" applyFont="1" applyFill="1" applyBorder="1" applyAlignment="1">
      <alignment horizontal="right" vertical="top" wrapText="1"/>
      <protection/>
    </xf>
    <xf numFmtId="3" fontId="9" fillId="0" borderId="59" xfId="65" applyNumberFormat="1" applyFont="1" applyFill="1" applyBorder="1" applyAlignment="1">
      <alignment horizontal="right" vertical="top" wrapText="1"/>
      <protection/>
    </xf>
    <xf numFmtId="0" fontId="10" fillId="0" borderId="0" xfId="65" applyFont="1" applyFill="1" applyBorder="1" applyAlignment="1">
      <alignment horizontal="center" vertical="center"/>
      <protection/>
    </xf>
    <xf numFmtId="3" fontId="9" fillId="0" borderId="73" xfId="65" applyNumberFormat="1" applyFont="1" applyFill="1" applyBorder="1" applyAlignment="1">
      <alignment horizontal="right" vertical="center"/>
      <protection/>
    </xf>
    <xf numFmtId="0" fontId="15" fillId="0" borderId="45" xfId="63" applyFont="1" applyFill="1" applyBorder="1" applyAlignment="1">
      <alignment vertical="center" wrapText="1"/>
      <protection/>
    </xf>
    <xf numFmtId="0" fontId="6" fillId="0" borderId="57" xfId="63" applyFont="1" applyFill="1" applyBorder="1" applyAlignment="1">
      <alignment vertical="center" wrapText="1"/>
      <protection/>
    </xf>
    <xf numFmtId="0" fontId="9" fillId="0" borderId="66" xfId="63" applyFont="1" applyBorder="1" applyAlignment="1">
      <alignment wrapText="1"/>
      <protection/>
    </xf>
    <xf numFmtId="3" fontId="9" fillId="0" borderId="53" xfId="65" applyNumberFormat="1" applyFont="1" applyFill="1" applyBorder="1" applyAlignment="1">
      <alignment horizontal="right"/>
      <protection/>
    </xf>
    <xf numFmtId="3" fontId="8" fillId="0" borderId="53" xfId="65" applyNumberFormat="1" applyFont="1" applyBorder="1" applyAlignment="1">
      <alignment horizontal="right"/>
      <protection/>
    </xf>
    <xf numFmtId="3" fontId="8" fillId="0" borderId="53" xfId="65" applyNumberFormat="1" applyFont="1" applyFill="1" applyBorder="1" applyAlignment="1">
      <alignment horizontal="right"/>
      <protection/>
    </xf>
    <xf numFmtId="3" fontId="9" fillId="0" borderId="67" xfId="65" applyNumberFormat="1" applyFont="1" applyFill="1" applyBorder="1" applyAlignment="1">
      <alignment horizontal="right"/>
      <protection/>
    </xf>
    <xf numFmtId="3" fontId="8" fillId="0" borderId="0" xfId="65" applyNumberFormat="1" applyFont="1" applyBorder="1" applyAlignment="1">
      <alignment/>
      <protection/>
    </xf>
    <xf numFmtId="0" fontId="6" fillId="0" borderId="68" xfId="63" applyFont="1" applyFill="1" applyBorder="1" applyAlignment="1">
      <alignment vertical="top" wrapText="1"/>
      <protection/>
    </xf>
    <xf numFmtId="3" fontId="9" fillId="0" borderId="54" xfId="65" applyNumberFormat="1" applyFont="1" applyBorder="1" applyAlignment="1">
      <alignment horizontal="right" vertical="top"/>
      <protection/>
    </xf>
    <xf numFmtId="3" fontId="9" fillId="0" borderId="69" xfId="65" applyNumberFormat="1" applyFont="1" applyBorder="1" applyAlignment="1">
      <alignment horizontal="right" vertical="top"/>
      <protection/>
    </xf>
    <xf numFmtId="3" fontId="8" fillId="0" borderId="0" xfId="65" applyNumberFormat="1" applyFont="1" applyBorder="1" applyAlignment="1">
      <alignment vertical="top"/>
      <protection/>
    </xf>
    <xf numFmtId="3" fontId="9" fillId="0" borderId="58" xfId="65" applyNumberFormat="1" applyFont="1" applyBorder="1" applyAlignment="1">
      <alignment horizontal="right" vertical="top"/>
      <protection/>
    </xf>
    <xf numFmtId="3" fontId="9" fillId="0" borderId="59" xfId="65" applyNumberFormat="1" applyFont="1" applyBorder="1" applyAlignment="1">
      <alignment horizontal="right" vertical="top"/>
      <protection/>
    </xf>
    <xf numFmtId="0" fontId="6" fillId="0" borderId="0" xfId="65" applyFont="1" applyBorder="1" applyAlignment="1">
      <alignment/>
      <protection/>
    </xf>
    <xf numFmtId="3" fontId="7" fillId="0" borderId="58" xfId="65" applyNumberFormat="1" applyFont="1" applyFill="1" applyBorder="1" applyAlignment="1">
      <alignment horizontal="center" vertical="center" wrapText="1"/>
      <protection/>
    </xf>
    <xf numFmtId="0" fontId="11" fillId="0" borderId="0" xfId="65" applyFont="1" applyFill="1" applyBorder="1">
      <alignment/>
      <protection/>
    </xf>
    <xf numFmtId="3" fontId="6" fillId="0" borderId="59" xfId="65" applyNumberFormat="1" applyFont="1" applyFill="1" applyBorder="1" applyAlignment="1">
      <alignment horizontal="center" vertical="center" wrapText="1"/>
      <protection/>
    </xf>
    <xf numFmtId="3" fontId="11" fillId="0" borderId="56" xfId="65" applyNumberFormat="1" applyFont="1" applyFill="1" applyBorder="1">
      <alignment/>
      <protection/>
    </xf>
    <xf numFmtId="3" fontId="12" fillId="0" borderId="0" xfId="65" applyNumberFormat="1" applyFont="1" applyFill="1" applyBorder="1" applyAlignment="1">
      <alignment horizontal="right"/>
      <protection/>
    </xf>
    <xf numFmtId="3" fontId="15" fillId="0" borderId="58" xfId="65" applyNumberFormat="1" applyFont="1" applyFill="1" applyBorder="1" applyAlignment="1">
      <alignment horizontal="center" vertical="center" wrapText="1"/>
      <protection/>
    </xf>
    <xf numFmtId="3" fontId="12" fillId="0" borderId="35" xfId="65" applyNumberFormat="1" applyFont="1" applyFill="1" applyBorder="1" applyAlignment="1">
      <alignment horizontal="right"/>
      <protection/>
    </xf>
    <xf numFmtId="3" fontId="12" fillId="0" borderId="35" xfId="63" applyNumberFormat="1" applyFont="1" applyFill="1" applyBorder="1" applyAlignment="1">
      <alignment horizontal="right"/>
      <protection/>
    </xf>
    <xf numFmtId="3" fontId="12" fillId="0" borderId="35" xfId="65" applyNumberFormat="1" applyFont="1" applyFill="1" applyBorder="1" applyAlignment="1">
      <alignment horizontal="right" vertical="center"/>
      <protection/>
    </xf>
    <xf numFmtId="3" fontId="5" fillId="0" borderId="0" xfId="65" applyNumberFormat="1" applyFont="1" applyFill="1" applyBorder="1" applyAlignment="1">
      <alignment/>
      <protection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7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0" fontId="6" fillId="0" borderId="21" xfId="0" applyFont="1" applyBorder="1" applyAlignment="1">
      <alignment/>
    </xf>
    <xf numFmtId="3" fontId="6" fillId="0" borderId="2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6" fillId="0" borderId="21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right" vertical="top"/>
    </xf>
    <xf numFmtId="0" fontId="6" fillId="0" borderId="32" xfId="0" applyFont="1" applyBorder="1" applyAlignment="1">
      <alignment/>
    </xf>
    <xf numFmtId="0" fontId="7" fillId="0" borderId="33" xfId="0" applyFont="1" applyFill="1" applyBorder="1" applyAlignment="1">
      <alignment/>
    </xf>
    <xf numFmtId="3" fontId="7" fillId="0" borderId="33" xfId="0" applyNumberFormat="1" applyFont="1" applyFill="1" applyBorder="1" applyAlignment="1">
      <alignment horizontal="right"/>
    </xf>
    <xf numFmtId="3" fontId="7" fillId="0" borderId="36" xfId="0" applyNumberFormat="1" applyFont="1" applyFill="1" applyBorder="1" applyAlignment="1">
      <alignment horizontal="right"/>
    </xf>
    <xf numFmtId="0" fontId="46" fillId="0" borderId="10" xfId="0" applyFont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0" fontId="6" fillId="0" borderId="49" xfId="0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 horizontal="right"/>
    </xf>
    <xf numFmtId="3" fontId="6" fillId="0" borderId="34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35" fillId="0" borderId="0" xfId="0" applyNumberFormat="1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11" fillId="0" borderId="15" xfId="0" applyFont="1" applyFill="1" applyBorder="1" applyAlignment="1">
      <alignment vertical="center"/>
    </xf>
    <xf numFmtId="3" fontId="50" fillId="0" borderId="12" xfId="0" applyNumberFormat="1" applyFont="1" applyFill="1" applyBorder="1" applyAlignment="1">
      <alignment vertical="center"/>
    </xf>
    <xf numFmtId="3" fontId="50" fillId="0" borderId="13" xfId="0" applyNumberFormat="1" applyFont="1" applyFill="1" applyBorder="1" applyAlignment="1">
      <alignment vertical="center"/>
    </xf>
    <xf numFmtId="3" fontId="35" fillId="0" borderId="0" xfId="0" applyNumberFormat="1" applyFont="1" applyBorder="1" applyAlignment="1">
      <alignment vertical="center"/>
    </xf>
    <xf numFmtId="0" fontId="35" fillId="0" borderId="0" xfId="0" applyFont="1" applyAlignment="1">
      <alignment/>
    </xf>
    <xf numFmtId="0" fontId="11" fillId="0" borderId="1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3" fontId="5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35" fillId="0" borderId="0" xfId="0" applyNumberFormat="1" applyFont="1" applyAlignment="1">
      <alignment/>
    </xf>
    <xf numFmtId="3" fontId="11" fillId="0" borderId="0" xfId="0" applyNumberFormat="1" applyFont="1" applyFill="1" applyBorder="1" applyAlignment="1">
      <alignment horizontal="left"/>
    </xf>
    <xf numFmtId="3" fontId="11" fillId="0" borderId="77" xfId="65" applyNumberFormat="1" applyFont="1" applyFill="1" applyBorder="1" applyAlignment="1">
      <alignment horizontal="right" vertical="center"/>
      <protection/>
    </xf>
    <xf numFmtId="0" fontId="11" fillId="0" borderId="78" xfId="65" applyFont="1" applyFill="1" applyBorder="1" applyAlignment="1">
      <alignment horizontal="left" vertical="center" wrapText="1"/>
      <protection/>
    </xf>
    <xf numFmtId="3" fontId="5" fillId="0" borderId="79" xfId="65" applyNumberFormat="1" applyFont="1" applyFill="1" applyBorder="1" applyAlignment="1">
      <alignment horizontal="center" vertical="center" wrapText="1"/>
      <protection/>
    </xf>
    <xf numFmtId="3" fontId="12" fillId="0" borderId="79" xfId="65" applyNumberFormat="1" applyFont="1" applyFill="1" applyBorder="1" applyAlignment="1">
      <alignment horizontal="center" vertical="center" wrapText="1"/>
      <protection/>
    </xf>
    <xf numFmtId="0" fontId="5" fillId="0" borderId="35" xfId="65" applyFont="1" applyFill="1" applyBorder="1" applyAlignment="1">
      <alignment wrapText="1"/>
      <protection/>
    </xf>
    <xf numFmtId="0" fontId="12" fillId="0" borderId="35" xfId="65" applyFont="1" applyFill="1" applyBorder="1" applyAlignment="1">
      <alignment wrapText="1"/>
      <protection/>
    </xf>
    <xf numFmtId="0" fontId="11" fillId="0" borderId="45" xfId="63" applyFont="1" applyFill="1" applyBorder="1" applyAlignment="1">
      <alignment vertical="center" wrapText="1"/>
      <protection/>
    </xf>
    <xf numFmtId="3" fontId="5" fillId="0" borderId="35" xfId="63" applyNumberFormat="1" applyFont="1" applyFill="1" applyBorder="1" applyAlignment="1">
      <alignment horizontal="right" vertical="center"/>
      <protection/>
    </xf>
    <xf numFmtId="3" fontId="12" fillId="0" borderId="35" xfId="63" applyNumberFormat="1" applyFont="1" applyFill="1" applyBorder="1" applyAlignment="1">
      <alignment horizontal="right" vertical="center"/>
      <protection/>
    </xf>
    <xf numFmtId="3" fontId="11" fillId="0" borderId="56" xfId="65" applyNumberFormat="1" applyFont="1" applyFill="1" applyBorder="1" applyAlignment="1">
      <alignment vertical="center"/>
      <protection/>
    </xf>
    <xf numFmtId="0" fontId="5" fillId="0" borderId="45" xfId="63" applyFont="1" applyFill="1" applyBorder="1" applyAlignment="1">
      <alignment horizontal="left" vertical="center" wrapText="1"/>
      <protection/>
    </xf>
    <xf numFmtId="3" fontId="5" fillId="0" borderId="35" xfId="62" applyNumberFormat="1" applyFont="1" applyFill="1" applyBorder="1" applyAlignment="1">
      <alignment horizontal="right" vertical="center"/>
      <protection/>
    </xf>
    <xf numFmtId="3" fontId="12" fillId="0" borderId="35" xfId="62" applyNumberFormat="1" applyFont="1" applyFill="1" applyBorder="1" applyAlignment="1">
      <alignment horizontal="right" vertical="center"/>
      <protection/>
    </xf>
    <xf numFmtId="0" fontId="10" fillId="0" borderId="45" xfId="63" applyFont="1" applyFill="1" applyBorder="1" applyAlignment="1">
      <alignment horizontal="left" vertical="center" wrapText="1"/>
      <protection/>
    </xf>
    <xf numFmtId="0" fontId="36" fillId="0" borderId="45" xfId="63" applyFont="1" applyFill="1" applyBorder="1" applyAlignment="1">
      <alignment vertical="center" wrapText="1"/>
      <protection/>
    </xf>
    <xf numFmtId="0" fontId="5" fillId="0" borderId="45" xfId="63" applyFont="1" applyFill="1" applyBorder="1" applyAlignment="1">
      <alignment vertical="center" wrapText="1"/>
      <protection/>
    </xf>
    <xf numFmtId="0" fontId="11" fillId="0" borderId="80" xfId="65" applyFont="1" applyFill="1" applyBorder="1" applyAlignment="1">
      <alignment vertical="center" wrapText="1"/>
      <protection/>
    </xf>
    <xf numFmtId="0" fontId="5" fillId="0" borderId="81" xfId="65" applyFont="1" applyFill="1" applyBorder="1" applyAlignment="1">
      <alignment vertical="center" wrapText="1"/>
      <protection/>
    </xf>
    <xf numFmtId="0" fontId="12" fillId="0" borderId="82" xfId="65" applyFont="1" applyFill="1" applyBorder="1" applyAlignment="1">
      <alignment vertical="center" wrapText="1"/>
      <protection/>
    </xf>
    <xf numFmtId="0" fontId="11" fillId="0" borderId="56" xfId="65" applyFont="1" applyFill="1" applyBorder="1" applyAlignment="1">
      <alignment vertical="center"/>
      <protection/>
    </xf>
    <xf numFmtId="0" fontId="11" fillId="0" borderId="83" xfId="65" applyFont="1" applyFill="1" applyBorder="1" applyAlignment="1">
      <alignment vertical="center"/>
      <protection/>
    </xf>
    <xf numFmtId="0" fontId="11" fillId="0" borderId="45" xfId="65" applyFont="1" applyFill="1" applyBorder="1" applyAlignment="1">
      <alignment vertical="center" wrapText="1"/>
      <protection/>
    </xf>
    <xf numFmtId="0" fontId="5" fillId="0" borderId="35" xfId="65" applyFont="1" applyFill="1" applyBorder="1" applyAlignment="1">
      <alignment vertical="center" wrapText="1"/>
      <protection/>
    </xf>
    <xf numFmtId="0" fontId="12" fillId="0" borderId="35" xfId="65" applyFont="1" applyFill="1" applyBorder="1" applyAlignment="1">
      <alignment vertical="center" wrapText="1"/>
      <protection/>
    </xf>
    <xf numFmtId="0" fontId="11" fillId="0" borderId="45" xfId="65" applyNumberFormat="1" applyFont="1" applyFill="1" applyBorder="1" applyAlignment="1">
      <alignment vertical="center" wrapText="1"/>
      <protection/>
    </xf>
    <xf numFmtId="0" fontId="10" fillId="0" borderId="45" xfId="65" applyFont="1" applyFill="1" applyBorder="1" applyAlignment="1">
      <alignment vertical="center" wrapText="1"/>
      <protection/>
    </xf>
    <xf numFmtId="0" fontId="5" fillId="0" borderId="45" xfId="65" applyFont="1" applyFill="1" applyBorder="1" applyAlignment="1">
      <alignment vertical="center" wrapText="1"/>
      <protection/>
    </xf>
    <xf numFmtId="0" fontId="10" fillId="0" borderId="45" xfId="63" applyFont="1" applyFill="1" applyBorder="1" applyAlignment="1">
      <alignment vertical="center" wrapText="1"/>
      <protection/>
    </xf>
    <xf numFmtId="0" fontId="5" fillId="0" borderId="64" xfId="63" applyFont="1" applyFill="1" applyBorder="1" applyAlignment="1">
      <alignment vertical="center" wrapText="1"/>
      <protection/>
    </xf>
    <xf numFmtId="3" fontId="5" fillId="0" borderId="42" xfId="65" applyNumberFormat="1" applyFont="1" applyFill="1" applyBorder="1" applyAlignment="1">
      <alignment horizontal="right" vertical="center"/>
      <protection/>
    </xf>
    <xf numFmtId="3" fontId="12" fillId="0" borderId="42" xfId="65" applyNumberFormat="1" applyFont="1" applyFill="1" applyBorder="1" applyAlignment="1">
      <alignment horizontal="right" vertical="center"/>
      <protection/>
    </xf>
    <xf numFmtId="3" fontId="11" fillId="0" borderId="65" xfId="65" applyNumberFormat="1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horizontal="center" vertical="center"/>
      <protection/>
    </xf>
    <xf numFmtId="3" fontId="9" fillId="0" borderId="0" xfId="65" applyNumberFormat="1" applyFont="1" applyBorder="1" applyAlignment="1">
      <alignment vertical="center"/>
      <protection/>
    </xf>
    <xf numFmtId="0" fontId="10" fillId="0" borderId="0" xfId="65" applyFont="1" applyFill="1" applyBorder="1" applyAlignment="1">
      <alignment horizontal="left" vertical="center"/>
      <protection/>
    </xf>
    <xf numFmtId="0" fontId="7" fillId="0" borderId="45" xfId="63" applyFont="1" applyFill="1" applyBorder="1" applyAlignment="1">
      <alignment horizontal="right" wrapText="1"/>
      <protection/>
    </xf>
    <xf numFmtId="0" fontId="7" fillId="0" borderId="35" xfId="63" applyFont="1" applyFill="1" applyBorder="1" applyAlignment="1">
      <alignment horizontal="right" wrapText="1"/>
      <protection/>
    </xf>
    <xf numFmtId="0" fontId="7" fillId="0" borderId="56" xfId="63" applyFont="1" applyFill="1" applyBorder="1" applyAlignment="1">
      <alignment horizontal="right" wrapText="1"/>
      <protection/>
    </xf>
    <xf numFmtId="3" fontId="41" fillId="0" borderId="72" xfId="61" applyNumberFormat="1" applyFont="1" applyFill="1" applyBorder="1" applyAlignment="1">
      <alignment wrapText="1"/>
      <protection/>
    </xf>
    <xf numFmtId="0" fontId="6" fillId="0" borderId="84" xfId="63" applyFont="1" applyFill="1" applyBorder="1" applyAlignment="1">
      <alignment vertical="top" wrapText="1"/>
      <protection/>
    </xf>
    <xf numFmtId="3" fontId="9" fillId="0" borderId="85" xfId="65" applyNumberFormat="1" applyFont="1" applyFill="1" applyBorder="1" applyAlignment="1">
      <alignment horizontal="right" vertical="top" wrapText="1"/>
      <protection/>
    </xf>
    <xf numFmtId="3" fontId="9" fillId="0" borderId="86" xfId="65" applyNumberFormat="1" applyFont="1" applyFill="1" applyBorder="1" applyAlignment="1">
      <alignment horizontal="right" vertical="top" wrapText="1"/>
      <protection/>
    </xf>
    <xf numFmtId="0" fontId="9" fillId="0" borderId="63" xfId="65" applyFont="1" applyBorder="1" applyAlignment="1">
      <alignment wrapText="1"/>
      <protection/>
    </xf>
    <xf numFmtId="3" fontId="9" fillId="0" borderId="62" xfId="65" applyNumberFormat="1" applyFont="1" applyBorder="1" applyAlignment="1">
      <alignment horizontal="right"/>
      <protection/>
    </xf>
    <xf numFmtId="3" fontId="9" fillId="0" borderId="87" xfId="65" applyNumberFormat="1" applyFont="1" applyBorder="1" applyAlignment="1">
      <alignment horizontal="right"/>
      <protection/>
    </xf>
    <xf numFmtId="0" fontId="16" fillId="0" borderId="0" xfId="65" applyFont="1" applyFill="1" applyBorder="1">
      <alignment/>
      <protection/>
    </xf>
    <xf numFmtId="0" fontId="7" fillId="0" borderId="0" xfId="0" applyFont="1" applyFill="1" applyAlignment="1">
      <alignment vertical="center" wrapText="1"/>
    </xf>
    <xf numFmtId="0" fontId="7" fillId="0" borderId="0" xfId="63" applyFont="1" applyFill="1" applyBorder="1" applyAlignment="1">
      <alignment horizontal="left" wrapText="1"/>
      <protection/>
    </xf>
    <xf numFmtId="0" fontId="44" fillId="0" borderId="0" xfId="65" applyFont="1" applyFill="1" applyBorder="1" applyAlignment="1">
      <alignment horizontal="left" wrapText="1"/>
      <protection/>
    </xf>
    <xf numFmtId="3" fontId="11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7" fillId="0" borderId="0" xfId="63" applyFont="1" applyFill="1" applyBorder="1" applyAlignment="1">
      <alignment wrapText="1"/>
      <protection/>
    </xf>
    <xf numFmtId="0" fontId="7" fillId="0" borderId="0" xfId="65" applyFont="1" applyFill="1" applyBorder="1" applyAlignment="1">
      <alignment horizontal="right" wrapText="1"/>
      <protection/>
    </xf>
    <xf numFmtId="0" fontId="15" fillId="0" borderId="0" xfId="0" applyFont="1" applyFill="1" applyAlignment="1">
      <alignment/>
    </xf>
    <xf numFmtId="0" fontId="15" fillId="0" borderId="22" xfId="0" applyFont="1" applyFill="1" applyBorder="1" applyAlignment="1">
      <alignment horizontal="right" vertical="center"/>
    </xf>
    <xf numFmtId="3" fontId="8" fillId="0" borderId="21" xfId="65" applyNumberFormat="1" applyFont="1" applyFill="1" applyBorder="1" applyAlignment="1">
      <alignment wrapText="1"/>
      <protection/>
    </xf>
    <xf numFmtId="0" fontId="8" fillId="0" borderId="0" xfId="65" applyFont="1" applyFill="1" applyBorder="1" applyAlignment="1">
      <alignment wrapText="1"/>
      <protection/>
    </xf>
    <xf numFmtId="0" fontId="5" fillId="0" borderId="0" xfId="0" applyFont="1" applyFill="1" applyBorder="1" applyAlignment="1">
      <alignment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3" fontId="35" fillId="0" borderId="11" xfId="0" applyNumberFormat="1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0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15" fillId="0" borderId="22" xfId="0" applyFont="1" applyFill="1" applyBorder="1" applyAlignment="1">
      <alignment vertical="top"/>
    </xf>
    <xf numFmtId="0" fontId="15" fillId="0" borderId="22" xfId="65" applyFont="1" applyFill="1" applyBorder="1" applyAlignment="1">
      <alignment horizontal="right" vertical="top" wrapText="1"/>
      <protection/>
    </xf>
    <xf numFmtId="3" fontId="15" fillId="0" borderId="22" xfId="65" applyNumberFormat="1" applyFont="1" applyFill="1" applyBorder="1" applyAlignment="1">
      <alignment vertical="top"/>
      <protection/>
    </xf>
    <xf numFmtId="3" fontId="11" fillId="0" borderId="88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 wrapText="1"/>
    </xf>
    <xf numFmtId="3" fontId="12" fillId="0" borderId="0" xfId="0" applyNumberFormat="1" applyFont="1" applyFill="1" applyBorder="1" applyAlignment="1">
      <alignment vertical="center" wrapText="1"/>
    </xf>
    <xf numFmtId="3" fontId="39" fillId="0" borderId="0" xfId="64" applyNumberFormat="1" applyFont="1" applyBorder="1" applyAlignment="1">
      <alignment horizontal="left" vertical="center" wrapText="1"/>
      <protection/>
    </xf>
    <xf numFmtId="3" fontId="37" fillId="0" borderId="0" xfId="0" applyNumberFormat="1" applyFont="1" applyFill="1" applyAlignment="1">
      <alignment horizontal="center" vertical="top"/>
    </xf>
    <xf numFmtId="3" fontId="37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vertical="top"/>
    </xf>
    <xf numFmtId="3" fontId="5" fillId="0" borderId="0" xfId="0" applyNumberFormat="1" applyFont="1" applyFill="1" applyAlignment="1">
      <alignment horizontal="center" vertical="top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 vertical="top"/>
    </xf>
    <xf numFmtId="3" fontId="10" fillId="0" borderId="0" xfId="0" applyNumberFormat="1" applyFont="1" applyFill="1" applyAlignment="1">
      <alignment horizontal="center"/>
    </xf>
    <xf numFmtId="3" fontId="5" fillId="0" borderId="32" xfId="0" applyNumberFormat="1" applyFont="1" applyFill="1" applyBorder="1" applyAlignment="1">
      <alignment vertical="top"/>
    </xf>
    <xf numFmtId="3" fontId="5" fillId="0" borderId="75" xfId="0" applyNumberFormat="1" applyFont="1" applyFill="1" applyBorder="1" applyAlignment="1">
      <alignment horizontal="center" vertical="top"/>
    </xf>
    <xf numFmtId="3" fontId="5" fillId="0" borderId="33" xfId="0" applyNumberFormat="1" applyFont="1" applyFill="1" applyBorder="1" applyAlignment="1">
      <alignment/>
    </xf>
    <xf numFmtId="3" fontId="11" fillId="0" borderId="32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vertical="top"/>
    </xf>
    <xf numFmtId="3" fontId="5" fillId="0" borderId="89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 vertical="top"/>
    </xf>
    <xf numFmtId="3" fontId="5" fillId="0" borderId="49" xfId="0" applyNumberFormat="1" applyFont="1" applyFill="1" applyBorder="1" applyAlignment="1">
      <alignment vertical="top"/>
    </xf>
    <xf numFmtId="3" fontId="5" fillId="0" borderId="76" xfId="0" applyNumberFormat="1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/>
    </xf>
    <xf numFmtId="3" fontId="11" fillId="0" borderId="33" xfId="0" applyNumberFormat="1" applyFont="1" applyFill="1" applyBorder="1" applyAlignment="1">
      <alignment/>
    </xf>
    <xf numFmtId="3" fontId="11" fillId="0" borderId="36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center" vertical="top"/>
    </xf>
    <xf numFmtId="3" fontId="5" fillId="0" borderId="0" xfId="64" applyNumberFormat="1" applyFont="1" applyFill="1" applyBorder="1">
      <alignment/>
      <protection/>
    </xf>
    <xf numFmtId="3" fontId="12" fillId="0" borderId="10" xfId="0" applyNumberFormat="1" applyFont="1" applyFill="1" applyBorder="1" applyAlignment="1">
      <alignment vertical="top"/>
    </xf>
    <xf numFmtId="3" fontId="12" fillId="0" borderId="0" xfId="0" applyNumberFormat="1" applyFont="1" applyFill="1" applyBorder="1" applyAlignment="1">
      <alignment horizontal="center" vertical="top"/>
    </xf>
    <xf numFmtId="3" fontId="12" fillId="0" borderId="0" xfId="64" applyNumberFormat="1" applyFont="1" applyFill="1" applyBorder="1">
      <alignment/>
      <protection/>
    </xf>
    <xf numFmtId="3" fontId="12" fillId="0" borderId="11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vertical="top"/>
    </xf>
    <xf numFmtId="3" fontId="11" fillId="0" borderId="0" xfId="0" applyNumberFormat="1" applyFont="1" applyFill="1" applyBorder="1" applyAlignment="1">
      <alignment horizontal="center" vertical="top"/>
    </xf>
    <xf numFmtId="3" fontId="11" fillId="0" borderId="0" xfId="64" applyNumberFormat="1" applyFont="1" applyFill="1" applyBorder="1">
      <alignment/>
      <protection/>
    </xf>
    <xf numFmtId="3" fontId="11" fillId="0" borderId="11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64" applyNumberFormat="1" applyFont="1" applyFill="1" applyBorder="1" applyAlignment="1">
      <alignment vertical="top"/>
      <protection/>
    </xf>
    <xf numFmtId="3" fontId="11" fillId="0" borderId="0" xfId="0" applyNumberFormat="1" applyFont="1" applyFill="1" applyBorder="1" applyAlignment="1">
      <alignment vertical="top"/>
    </xf>
    <xf numFmtId="3" fontId="11" fillId="0" borderId="11" xfId="0" applyNumberFormat="1" applyFont="1" applyFill="1" applyBorder="1" applyAlignment="1">
      <alignment vertical="top"/>
    </xf>
    <xf numFmtId="3" fontId="11" fillId="0" borderId="0" xfId="0" applyNumberFormat="1" applyFont="1" applyFill="1" applyAlignment="1">
      <alignment vertical="top"/>
    </xf>
    <xf numFmtId="3" fontId="12" fillId="0" borderId="10" xfId="0" applyNumberFormat="1" applyFont="1" applyFill="1" applyBorder="1" applyAlignment="1">
      <alignment vertical="center"/>
    </xf>
    <xf numFmtId="3" fontId="12" fillId="0" borderId="48" xfId="0" applyNumberFormat="1" applyFont="1" applyFill="1" applyBorder="1" applyAlignment="1">
      <alignment horizontal="center" vertical="center"/>
    </xf>
    <xf numFmtId="3" fontId="12" fillId="0" borderId="52" xfId="0" applyNumberFormat="1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 vertical="center"/>
    </xf>
    <xf numFmtId="3" fontId="5" fillId="0" borderId="0" xfId="64" applyNumberFormat="1" applyFont="1" applyFill="1" applyBorder="1" applyAlignment="1">
      <alignment wrapText="1"/>
      <protection/>
    </xf>
    <xf numFmtId="3" fontId="5" fillId="0" borderId="11" xfId="0" applyNumberFormat="1" applyFont="1" applyFill="1" applyBorder="1" applyAlignment="1">
      <alignment/>
    </xf>
    <xf numFmtId="3" fontId="12" fillId="0" borderId="0" xfId="64" applyNumberFormat="1" applyFont="1" applyFill="1" applyBorder="1" applyAlignment="1">
      <alignment wrapText="1"/>
      <protection/>
    </xf>
    <xf numFmtId="3" fontId="12" fillId="0" borderId="11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/>
    </xf>
    <xf numFmtId="3" fontId="11" fillId="0" borderId="1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/>
    </xf>
    <xf numFmtId="3" fontId="5" fillId="0" borderId="48" xfId="0" applyNumberFormat="1" applyFont="1" applyFill="1" applyBorder="1" applyAlignment="1">
      <alignment/>
    </xf>
    <xf numFmtId="3" fontId="5" fillId="0" borderId="52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21" xfId="64" applyNumberFormat="1" applyFont="1" applyFill="1" applyBorder="1">
      <alignment/>
      <protection/>
    </xf>
    <xf numFmtId="3" fontId="11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left"/>
    </xf>
    <xf numFmtId="3" fontId="12" fillId="0" borderId="1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 wrapText="1"/>
    </xf>
    <xf numFmtId="3" fontId="13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horizontal="left" vertical="center"/>
    </xf>
    <xf numFmtId="3" fontId="11" fillId="0" borderId="0" xfId="64" applyNumberFormat="1" applyFont="1" applyFill="1" applyBorder="1" applyAlignment="1">
      <alignment wrapText="1"/>
      <protection/>
    </xf>
    <xf numFmtId="3" fontId="11" fillId="0" borderId="0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left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left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2" fillId="0" borderId="0" xfId="64" applyNumberFormat="1" applyFont="1" applyFill="1" applyBorder="1" applyAlignment="1">
      <alignment horizontal="left" wrapText="1"/>
      <protection/>
    </xf>
    <xf numFmtId="3" fontId="11" fillId="0" borderId="0" xfId="64" applyNumberFormat="1" applyFont="1" applyFill="1" applyBorder="1" applyAlignment="1">
      <alignment horizontal="left" wrapText="1"/>
      <protection/>
    </xf>
    <xf numFmtId="3" fontId="5" fillId="0" borderId="10" xfId="64" applyNumberFormat="1" applyFont="1" applyFill="1" applyBorder="1" applyAlignment="1">
      <alignment horizontal="center" wrapText="1"/>
      <protection/>
    </xf>
    <xf numFmtId="3" fontId="5" fillId="0" borderId="0" xfId="64" applyNumberFormat="1" applyFont="1" applyFill="1" applyBorder="1" applyAlignment="1">
      <alignment horizontal="center" wrapText="1"/>
      <protection/>
    </xf>
    <xf numFmtId="3" fontId="5" fillId="0" borderId="11" xfId="64" applyNumberFormat="1" applyFont="1" applyFill="1" applyBorder="1" applyAlignment="1">
      <alignment wrapText="1"/>
      <protection/>
    </xf>
    <xf numFmtId="3" fontId="12" fillId="0" borderId="10" xfId="64" applyNumberFormat="1" applyFont="1" applyFill="1" applyBorder="1" applyAlignment="1">
      <alignment horizontal="center" wrapText="1"/>
      <protection/>
    </xf>
    <xf numFmtId="3" fontId="12" fillId="0" borderId="0" xfId="64" applyNumberFormat="1" applyFont="1" applyFill="1" applyBorder="1" applyAlignment="1">
      <alignment horizontal="center" wrapText="1"/>
      <protection/>
    </xf>
    <xf numFmtId="3" fontId="11" fillId="0" borderId="50" xfId="64" applyNumberFormat="1" applyFont="1" applyFill="1" applyBorder="1" applyAlignment="1">
      <alignment horizontal="center" wrapText="1"/>
      <protection/>
    </xf>
    <xf numFmtId="3" fontId="11" fillId="0" borderId="44" xfId="64" applyNumberFormat="1" applyFont="1" applyFill="1" applyBorder="1" applyAlignment="1">
      <alignment horizontal="center" wrapText="1"/>
      <protection/>
    </xf>
    <xf numFmtId="3" fontId="11" fillId="0" borderId="44" xfId="64" applyNumberFormat="1" applyFont="1" applyFill="1" applyBorder="1" applyAlignment="1">
      <alignment horizontal="left" wrapText="1"/>
      <protection/>
    </xf>
    <xf numFmtId="3" fontId="11" fillId="0" borderId="44" xfId="64" applyNumberFormat="1" applyFont="1" applyFill="1" applyBorder="1" applyAlignment="1">
      <alignment wrapText="1"/>
      <protection/>
    </xf>
    <xf numFmtId="3" fontId="12" fillId="0" borderId="11" xfId="64" applyNumberFormat="1" applyFont="1" applyFill="1" applyBorder="1" applyAlignment="1">
      <alignment wrapText="1"/>
      <protection/>
    </xf>
    <xf numFmtId="3" fontId="5" fillId="0" borderId="0" xfId="64" applyNumberFormat="1" applyFont="1" applyFill="1" applyBorder="1" applyAlignment="1">
      <alignment horizontal="center" vertical="center" wrapText="1"/>
      <protection/>
    </xf>
    <xf numFmtId="3" fontId="5" fillId="0" borderId="0" xfId="64" applyNumberFormat="1" applyFont="1" applyFill="1" applyBorder="1" applyAlignment="1">
      <alignment horizontal="left" vertical="center" wrapText="1"/>
      <protection/>
    </xf>
    <xf numFmtId="3" fontId="12" fillId="0" borderId="0" xfId="64" applyNumberFormat="1" applyFont="1" applyFill="1" applyBorder="1" applyAlignment="1">
      <alignment horizontal="center" vertical="center" wrapText="1"/>
      <protection/>
    </xf>
    <xf numFmtId="3" fontId="12" fillId="0" borderId="0" xfId="64" applyNumberFormat="1" applyFont="1" applyFill="1" applyBorder="1" applyAlignment="1">
      <alignment horizontal="left" vertical="center" wrapText="1"/>
      <protection/>
    </xf>
    <xf numFmtId="3" fontId="11" fillId="0" borderId="49" xfId="0" applyNumberFormat="1" applyFont="1" applyFill="1" applyBorder="1" applyAlignment="1">
      <alignment vertical="center"/>
    </xf>
    <xf numFmtId="3" fontId="11" fillId="0" borderId="14" xfId="64" applyNumberFormat="1" applyFont="1" applyFill="1" applyBorder="1" applyAlignment="1">
      <alignment horizontal="center" vertical="center" wrapText="1"/>
      <protection/>
    </xf>
    <xf numFmtId="3" fontId="11" fillId="0" borderId="14" xfId="64" applyNumberFormat="1" applyFont="1" applyFill="1" applyBorder="1" applyAlignment="1">
      <alignment horizontal="left" vertical="center" wrapText="1"/>
      <protection/>
    </xf>
    <xf numFmtId="3" fontId="11" fillId="0" borderId="14" xfId="0" applyNumberFormat="1" applyFont="1" applyFill="1" applyBorder="1" applyAlignment="1">
      <alignment vertical="center"/>
    </xf>
    <xf numFmtId="3" fontId="11" fillId="0" borderId="0" xfId="64" applyNumberFormat="1" applyFont="1" applyFill="1" applyBorder="1" applyAlignment="1">
      <alignment vertical="top" wrapText="1"/>
      <protection/>
    </xf>
    <xf numFmtId="3" fontId="5" fillId="0" borderId="33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/>
    </xf>
    <xf numFmtId="3" fontId="11" fillId="0" borderId="10" xfId="64" applyNumberFormat="1" applyFont="1" applyFill="1" applyBorder="1" applyAlignment="1">
      <alignment horizontal="center" vertical="top" wrapText="1"/>
      <protection/>
    </xf>
    <xf numFmtId="3" fontId="11" fillId="0" borderId="0" xfId="64" applyNumberFormat="1" applyFont="1" applyFill="1" applyBorder="1" applyAlignment="1">
      <alignment horizontal="center" vertical="top" wrapText="1"/>
      <protection/>
    </xf>
    <xf numFmtId="3" fontId="11" fillId="0" borderId="0" xfId="64" applyNumberFormat="1" applyFont="1" applyFill="1" applyBorder="1" applyAlignment="1">
      <alignment horizontal="left" vertical="top" wrapText="1"/>
      <protection/>
    </xf>
    <xf numFmtId="3" fontId="11" fillId="0" borderId="33" xfId="0" applyNumberFormat="1" applyFont="1" applyFill="1" applyBorder="1" applyAlignment="1">
      <alignment vertical="center"/>
    </xf>
    <xf numFmtId="3" fontId="11" fillId="0" borderId="36" xfId="0" applyNumberFormat="1" applyFont="1" applyFill="1" applyBorder="1" applyAlignment="1">
      <alignment vertical="center"/>
    </xf>
    <xf numFmtId="3" fontId="11" fillId="0" borderId="49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/>
    </xf>
    <xf numFmtId="3" fontId="11" fillId="0" borderId="14" xfId="64" applyNumberFormat="1" applyFont="1" applyFill="1" applyBorder="1" applyAlignment="1">
      <alignment horizontal="left" vertical="top" wrapText="1"/>
      <protection/>
    </xf>
    <xf numFmtId="3" fontId="11" fillId="0" borderId="0" xfId="0" applyNumberFormat="1" applyFont="1" applyFill="1" applyAlignment="1">
      <alignment horizontal="center" vertical="top"/>
    </xf>
    <xf numFmtId="3" fontId="5" fillId="0" borderId="0" xfId="0" applyNumberFormat="1" applyFont="1" applyFill="1" applyBorder="1" applyAlignment="1">
      <alignment vertical="top"/>
    </xf>
    <xf numFmtId="3" fontId="11" fillId="0" borderId="50" xfId="64" applyNumberFormat="1" applyFont="1" applyFill="1" applyBorder="1" applyAlignment="1">
      <alignment horizontal="center" vertical="top" wrapText="1"/>
      <protection/>
    </xf>
    <xf numFmtId="3" fontId="11" fillId="0" borderId="44" xfId="64" applyNumberFormat="1" applyFont="1" applyFill="1" applyBorder="1" applyAlignment="1">
      <alignment horizontal="center" vertical="top" wrapText="1"/>
      <protection/>
    </xf>
    <xf numFmtId="3" fontId="11" fillId="0" borderId="44" xfId="64" applyNumberFormat="1" applyFont="1" applyFill="1" applyBorder="1" applyAlignment="1">
      <alignment horizontal="left" vertical="top" wrapText="1"/>
      <protection/>
    </xf>
    <xf numFmtId="3" fontId="11" fillId="0" borderId="44" xfId="64" applyNumberFormat="1" applyFont="1" applyFill="1" applyBorder="1" applyAlignment="1">
      <alignment vertical="top" wrapText="1"/>
      <protection/>
    </xf>
    <xf numFmtId="3" fontId="12" fillId="0" borderId="0" xfId="0" applyNumberFormat="1" applyFont="1" applyFill="1" applyAlignment="1">
      <alignment vertical="top"/>
    </xf>
    <xf numFmtId="3" fontId="11" fillId="0" borderId="51" xfId="64" applyNumberFormat="1" applyFont="1" applyFill="1" applyBorder="1" applyAlignment="1">
      <alignment wrapText="1"/>
      <protection/>
    </xf>
    <xf numFmtId="3" fontId="11" fillId="0" borderId="51" xfId="64" applyNumberFormat="1" applyFont="1" applyFill="1" applyBorder="1" applyAlignment="1">
      <alignment vertical="top" wrapText="1"/>
      <protection/>
    </xf>
    <xf numFmtId="3" fontId="11" fillId="0" borderId="34" xfId="0" applyNumberFormat="1" applyFont="1" applyFill="1" applyBorder="1" applyAlignment="1">
      <alignment vertical="center"/>
    </xf>
    <xf numFmtId="3" fontId="53" fillId="0" borderId="45" xfId="61" applyNumberFormat="1" applyFont="1" applyFill="1" applyBorder="1">
      <alignment/>
      <protection/>
    </xf>
    <xf numFmtId="3" fontId="13" fillId="0" borderId="35" xfId="61" applyNumberFormat="1" applyFont="1" applyFill="1" applyBorder="1" applyAlignment="1">
      <alignment horizontal="center" vertical="top"/>
      <protection/>
    </xf>
    <xf numFmtId="3" fontId="53" fillId="0" borderId="0" xfId="61" applyNumberFormat="1" applyFont="1" applyFill="1">
      <alignment/>
      <protection/>
    </xf>
    <xf numFmtId="3" fontId="10" fillId="0" borderId="68" xfId="61" applyNumberFormat="1" applyFont="1" applyFill="1" applyBorder="1" applyAlignment="1">
      <alignment horizontal="center" vertical="top"/>
      <protection/>
    </xf>
    <xf numFmtId="3" fontId="5" fillId="0" borderId="54" xfId="61" applyNumberFormat="1" applyFont="1" applyFill="1" applyBorder="1" applyAlignment="1">
      <alignment horizontal="center" vertical="top"/>
      <protection/>
    </xf>
    <xf numFmtId="3" fontId="9" fillId="0" borderId="54" xfId="61" applyNumberFormat="1" applyFont="1" applyFill="1" applyBorder="1" applyAlignment="1">
      <alignment vertical="top" wrapText="1"/>
      <protection/>
    </xf>
    <xf numFmtId="3" fontId="9" fillId="0" borderId="54" xfId="61" applyNumberFormat="1" applyFont="1" applyFill="1" applyBorder="1" applyAlignment="1">
      <alignment horizontal="right" vertical="top"/>
      <protection/>
    </xf>
    <xf numFmtId="3" fontId="9" fillId="0" borderId="69" xfId="61" applyNumberFormat="1" applyFont="1" applyFill="1" applyBorder="1" applyAlignment="1">
      <alignment horizontal="right" vertical="top"/>
      <protection/>
    </xf>
    <xf numFmtId="0" fontId="16" fillId="0" borderId="0" xfId="65" applyFont="1" applyBorder="1" applyAlignment="1">
      <alignment vertical="top"/>
      <protection/>
    </xf>
    <xf numFmtId="3" fontId="8" fillId="0" borderId="0" xfId="61" applyNumberFormat="1" applyFont="1" applyBorder="1" applyAlignment="1">
      <alignment horizontal="left" wrapText="1" indent="1"/>
      <protection/>
    </xf>
    <xf numFmtId="3" fontId="10" fillId="0" borderId="0" xfId="61" applyNumberFormat="1" applyFont="1" applyFill="1" applyAlignment="1">
      <alignment horizontal="center" vertical="top"/>
      <protection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49" xfId="0" applyNumberFormat="1" applyFont="1" applyFill="1" applyBorder="1" applyAlignment="1">
      <alignment horizontal="center" vertical="center" wrapText="1"/>
    </xf>
    <xf numFmtId="3" fontId="5" fillId="0" borderId="4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5" fillId="0" borderId="45" xfId="61" applyNumberFormat="1" applyFont="1" applyFill="1" applyBorder="1" applyAlignment="1">
      <alignment horizontal="center"/>
      <protection/>
    </xf>
    <xf numFmtId="3" fontId="37" fillId="0" borderId="90" xfId="0" applyNumberFormat="1" applyFont="1" applyFill="1" applyBorder="1" applyAlignment="1">
      <alignment horizontal="center" vertical="center" wrapText="1"/>
    </xf>
    <xf numFmtId="3" fontId="38" fillId="0" borderId="90" xfId="0" applyNumberFormat="1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Alignment="1">
      <alignment vertical="center"/>
    </xf>
    <xf numFmtId="166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 wrapText="1"/>
    </xf>
    <xf numFmtId="166" fontId="7" fillId="0" borderId="17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/>
    </xf>
    <xf numFmtId="166" fontId="7" fillId="0" borderId="11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left" vertical="center"/>
    </xf>
    <xf numFmtId="179" fontId="7" fillId="0" borderId="10" xfId="64" applyNumberFormat="1" applyFont="1" applyFill="1" applyBorder="1" applyAlignment="1">
      <alignment vertical="center"/>
      <protection/>
    </xf>
    <xf numFmtId="179" fontId="7" fillId="0" borderId="10" xfId="64" applyNumberFormat="1" applyFont="1" applyFill="1" applyBorder="1" applyAlignment="1">
      <alignment vertical="center" wrapText="1"/>
      <protection/>
    </xf>
    <xf numFmtId="171" fontId="7" fillId="0" borderId="0" xfId="0" applyNumberFormat="1" applyFont="1" applyFill="1" applyBorder="1" applyAlignment="1">
      <alignment vertical="center"/>
    </xf>
    <xf numFmtId="166" fontId="37" fillId="0" borderId="11" xfId="0" applyNumberFormat="1" applyFont="1" applyFill="1" applyBorder="1" applyAlignment="1">
      <alignment horizontal="center" vertical="center" wrapText="1"/>
    </xf>
    <xf numFmtId="179" fontId="6" fillId="0" borderId="15" xfId="0" applyNumberFormat="1" applyFont="1" applyFill="1" applyBorder="1" applyAlignment="1">
      <alignment vertical="center"/>
    </xf>
    <xf numFmtId="171" fontId="6" fillId="0" borderId="12" xfId="0" applyNumberFormat="1" applyFont="1" applyFill="1" applyBorder="1" applyAlignment="1">
      <alignment vertical="center"/>
    </xf>
    <xf numFmtId="166" fontId="6" fillId="0" borderId="13" xfId="0" applyNumberFormat="1" applyFont="1" applyFill="1" applyBorder="1" applyAlignment="1">
      <alignment horizontal="center" vertical="center"/>
    </xf>
    <xf numFmtId="166" fontId="37" fillId="0" borderId="36" xfId="0" applyNumberFormat="1" applyFont="1" applyFill="1" applyBorder="1" applyAlignment="1">
      <alignment horizontal="left" vertical="center" wrapText="1" indent="1"/>
    </xf>
    <xf numFmtId="166" fontId="37" fillId="0" borderId="11" xfId="0" applyNumberFormat="1" applyFont="1" applyFill="1" applyBorder="1" applyAlignment="1">
      <alignment horizontal="left" vertical="center" wrapText="1" indent="1"/>
    </xf>
    <xf numFmtId="166" fontId="37" fillId="0" borderId="91" xfId="0" applyNumberFormat="1" applyFont="1" applyFill="1" applyBorder="1" applyAlignment="1">
      <alignment horizontal="left" vertical="center" wrapText="1" indent="1"/>
    </xf>
    <xf numFmtId="179" fontId="5" fillId="0" borderId="10" xfId="64" applyNumberFormat="1" applyFont="1" applyFill="1" applyBorder="1" applyAlignment="1">
      <alignment vertical="center" wrapText="1"/>
      <protection/>
    </xf>
    <xf numFmtId="179" fontId="6" fillId="0" borderId="15" xfId="0" applyNumberFormat="1" applyFont="1" applyFill="1" applyBorder="1" applyAlignment="1">
      <alignment vertical="center" wrapText="1"/>
    </xf>
    <xf numFmtId="4" fontId="6" fillId="0" borderId="1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/>
    </xf>
    <xf numFmtId="3" fontId="37" fillId="0" borderId="90" xfId="0" applyNumberFormat="1" applyFont="1" applyBorder="1" applyAlignment="1">
      <alignment horizontal="center" vertical="center" wrapText="1"/>
    </xf>
    <xf numFmtId="3" fontId="37" fillId="0" borderId="92" xfId="0" applyNumberFormat="1" applyFont="1" applyBorder="1" applyAlignment="1">
      <alignment horizontal="center" vertical="center" textRotation="90"/>
    </xf>
    <xf numFmtId="3" fontId="37" fillId="0" borderId="93" xfId="0" applyNumberFormat="1" applyFont="1" applyBorder="1" applyAlignment="1">
      <alignment horizontal="center" vertical="center" textRotation="90"/>
    </xf>
    <xf numFmtId="3" fontId="37" fillId="0" borderId="94" xfId="0" applyNumberFormat="1" applyFont="1" applyBorder="1" applyAlignment="1">
      <alignment horizontal="center" vertical="center" wrapText="1"/>
    </xf>
    <xf numFmtId="3" fontId="37" fillId="0" borderId="95" xfId="0" applyNumberFormat="1" applyFont="1" applyBorder="1" applyAlignment="1">
      <alignment horizontal="center" vertical="center" wrapText="1"/>
    </xf>
    <xf numFmtId="3" fontId="11" fillId="0" borderId="48" xfId="64" applyNumberFormat="1" applyFont="1" applyBorder="1" applyAlignment="1">
      <alignment horizontal="left" wrapText="1"/>
      <protection/>
    </xf>
    <xf numFmtId="3" fontId="11" fillId="0" borderId="33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left"/>
    </xf>
    <xf numFmtId="3" fontId="37" fillId="0" borderId="0" xfId="0" applyNumberFormat="1" applyFont="1" applyAlignment="1">
      <alignment horizontal="left" vertical="top"/>
    </xf>
    <xf numFmtId="3" fontId="10" fillId="0" borderId="0" xfId="64" applyNumberFormat="1" applyFont="1" applyBorder="1" applyAlignment="1">
      <alignment horizontal="left" wrapText="1"/>
      <protection/>
    </xf>
    <xf numFmtId="3" fontId="34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37" fillId="0" borderId="96" xfId="0" applyNumberFormat="1" applyFont="1" applyBorder="1" applyAlignment="1">
      <alignment horizontal="center" vertical="center" wrapText="1"/>
    </xf>
    <xf numFmtId="3" fontId="11" fillId="0" borderId="32" xfId="64" applyNumberFormat="1" applyFont="1" applyBorder="1" applyAlignment="1">
      <alignment horizontal="left" vertical="center" wrapText="1"/>
      <protection/>
    </xf>
    <xf numFmtId="3" fontId="11" fillId="0" borderId="33" xfId="64" applyNumberFormat="1" applyFont="1" applyBorder="1" applyAlignment="1">
      <alignment horizontal="left" vertical="center" wrapText="1"/>
      <protection/>
    </xf>
    <xf numFmtId="3" fontId="11" fillId="0" borderId="33" xfId="64" applyNumberFormat="1" applyFont="1" applyBorder="1" applyAlignment="1">
      <alignment horizontal="left" wrapText="1"/>
      <protection/>
    </xf>
    <xf numFmtId="3" fontId="10" fillId="0" borderId="97" xfId="64" applyNumberFormat="1" applyFont="1" applyBorder="1" applyAlignment="1">
      <alignment horizontal="left" wrapText="1"/>
      <protection/>
    </xf>
    <xf numFmtId="3" fontId="11" fillId="0" borderId="98" xfId="64" applyNumberFormat="1" applyFont="1" applyBorder="1" applyAlignment="1">
      <alignment horizontal="left" wrapText="1"/>
      <protection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5" fillId="0" borderId="0" xfId="61" applyNumberFormat="1" applyFont="1" applyBorder="1" applyAlignment="1">
      <alignment horizontal="right"/>
      <protection/>
    </xf>
    <xf numFmtId="3" fontId="7" fillId="0" borderId="0" xfId="61" applyNumberFormat="1" applyFont="1" applyAlignment="1">
      <alignment horizontal="left"/>
      <protection/>
    </xf>
    <xf numFmtId="3" fontId="9" fillId="0" borderId="0" xfId="61" applyNumberFormat="1" applyFont="1" applyAlignment="1">
      <alignment horizontal="center"/>
      <protection/>
    </xf>
    <xf numFmtId="3" fontId="37" fillId="0" borderId="0" xfId="64" applyNumberFormat="1" applyFont="1" applyBorder="1" applyAlignment="1">
      <alignment horizontal="left" wrapText="1"/>
      <protection/>
    </xf>
    <xf numFmtId="3" fontId="10" fillId="0" borderId="0" xfId="0" applyNumberFormat="1" applyFont="1" applyBorder="1" applyAlignment="1">
      <alignment horizontal="right"/>
    </xf>
    <xf numFmtId="3" fontId="37" fillId="0" borderId="33" xfId="0" applyNumberFormat="1" applyFont="1" applyBorder="1" applyAlignment="1">
      <alignment horizontal="center" vertical="center" wrapText="1"/>
    </xf>
    <xf numFmtId="3" fontId="37" fillId="0" borderId="94" xfId="0" applyNumberFormat="1" applyFont="1" applyBorder="1" applyAlignment="1">
      <alignment horizontal="center" vertical="center"/>
    </xf>
    <xf numFmtId="3" fontId="37" fillId="0" borderId="33" xfId="0" applyNumberFormat="1" applyFont="1" applyBorder="1" applyAlignment="1">
      <alignment horizontal="center" vertical="center"/>
    </xf>
    <xf numFmtId="3" fontId="37" fillId="0" borderId="95" xfId="0" applyNumberFormat="1" applyFont="1" applyBorder="1" applyAlignment="1">
      <alignment horizontal="center" vertical="center"/>
    </xf>
    <xf numFmtId="3" fontId="37" fillId="0" borderId="36" xfId="0" applyNumberFormat="1" applyFont="1" applyBorder="1" applyAlignment="1">
      <alignment horizontal="center" vertical="center" wrapText="1"/>
    </xf>
    <xf numFmtId="3" fontId="37" fillId="0" borderId="34" xfId="0" applyNumberFormat="1" applyFont="1" applyBorder="1" applyAlignment="1">
      <alignment horizontal="center" vertical="center" wrapText="1"/>
    </xf>
    <xf numFmtId="3" fontId="37" fillId="0" borderId="96" xfId="0" applyNumberFormat="1" applyFont="1" applyBorder="1" applyAlignment="1">
      <alignment horizontal="center" vertical="center"/>
    </xf>
    <xf numFmtId="3" fontId="37" fillId="0" borderId="90" xfId="0" applyNumberFormat="1" applyFont="1" applyBorder="1" applyAlignment="1">
      <alignment horizontal="center" vertical="center"/>
    </xf>
    <xf numFmtId="3" fontId="11" fillId="0" borderId="32" xfId="0" applyNumberFormat="1" applyFont="1" applyFill="1" applyBorder="1" applyAlignment="1">
      <alignment horizontal="center" vertical="center"/>
    </xf>
    <xf numFmtId="3" fontId="11" fillId="0" borderId="33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left"/>
    </xf>
    <xf numFmtId="3" fontId="5" fillId="0" borderId="0" xfId="64" applyNumberFormat="1" applyFont="1" applyFill="1" applyBorder="1" applyAlignment="1">
      <alignment horizontal="left" wrapText="1"/>
      <protection/>
    </xf>
    <xf numFmtId="3" fontId="11" fillId="0" borderId="98" xfId="64" applyNumberFormat="1" applyFont="1" applyFill="1" applyBorder="1" applyAlignment="1">
      <alignment horizontal="left" wrapText="1"/>
      <protection/>
    </xf>
    <xf numFmtId="3" fontId="11" fillId="0" borderId="48" xfId="64" applyNumberFormat="1" applyFont="1" applyFill="1" applyBorder="1" applyAlignment="1">
      <alignment horizontal="left" wrapText="1"/>
      <protection/>
    </xf>
    <xf numFmtId="3" fontId="5" fillId="0" borderId="48" xfId="64" applyNumberFormat="1" applyFont="1" applyFill="1" applyBorder="1" applyAlignment="1">
      <alignment horizontal="left" wrapText="1"/>
      <protection/>
    </xf>
    <xf numFmtId="3" fontId="11" fillId="0" borderId="32" xfId="0" applyNumberFormat="1" applyFont="1" applyFill="1" applyBorder="1" applyAlignment="1">
      <alignment horizontal="center"/>
    </xf>
    <xf numFmtId="3" fontId="11" fillId="0" borderId="33" xfId="0" applyNumberFormat="1" applyFont="1" applyFill="1" applyBorder="1" applyAlignment="1">
      <alignment horizontal="center"/>
    </xf>
    <xf numFmtId="3" fontId="11" fillId="0" borderId="36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left" vertical="top"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3" fontId="11" fillId="0" borderId="75" xfId="0" applyNumberFormat="1" applyFont="1" applyFill="1" applyBorder="1" applyAlignment="1">
      <alignment horizontal="center" vertical="center" wrapText="1"/>
    </xf>
    <xf numFmtId="3" fontId="11" fillId="0" borderId="89" xfId="0" applyNumberFormat="1" applyFont="1" applyFill="1" applyBorder="1" applyAlignment="1">
      <alignment horizontal="center" vertical="center" wrapText="1"/>
    </xf>
    <xf numFmtId="3" fontId="11" fillId="0" borderId="76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49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5" fillId="0" borderId="89" xfId="0" applyNumberFormat="1" applyFont="1" applyFill="1" applyBorder="1" applyAlignment="1">
      <alignment horizontal="center" vertical="center" wrapText="1"/>
    </xf>
    <xf numFmtId="3" fontId="5" fillId="0" borderId="76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3" fontId="11" fillId="0" borderId="33" xfId="0" applyNumberFormat="1" applyFont="1" applyFill="1" applyBorder="1" applyAlignment="1">
      <alignment horizontal="left"/>
    </xf>
    <xf numFmtId="3" fontId="5" fillId="0" borderId="97" xfId="64" applyNumberFormat="1" applyFont="1" applyFill="1" applyBorder="1" applyAlignment="1">
      <alignment horizontal="left" wrapText="1"/>
      <protection/>
    </xf>
    <xf numFmtId="3" fontId="11" fillId="0" borderId="32" xfId="64" applyNumberFormat="1" applyFont="1" applyFill="1" applyBorder="1" applyAlignment="1">
      <alignment horizontal="left" wrapText="1"/>
      <protection/>
    </xf>
    <xf numFmtId="3" fontId="11" fillId="0" borderId="33" xfId="64" applyNumberFormat="1" applyFont="1" applyFill="1" applyBorder="1" applyAlignment="1">
      <alignment horizontal="left" wrapText="1"/>
      <protection/>
    </xf>
    <xf numFmtId="3" fontId="10" fillId="0" borderId="0" xfId="64" applyNumberFormat="1" applyFont="1" applyFill="1" applyBorder="1" applyAlignment="1">
      <alignment horizontal="left" wrapText="1"/>
      <protection/>
    </xf>
    <xf numFmtId="3" fontId="10" fillId="0" borderId="11" xfId="64" applyNumberFormat="1" applyFont="1" applyFill="1" applyBorder="1" applyAlignment="1">
      <alignment horizontal="left" wrapText="1"/>
      <protection/>
    </xf>
    <xf numFmtId="3" fontId="11" fillId="0" borderId="97" xfId="64" applyNumberFormat="1" applyFont="1" applyFill="1" applyBorder="1" applyAlignment="1">
      <alignment horizontal="left" wrapText="1"/>
      <protection/>
    </xf>
    <xf numFmtId="3" fontId="8" fillId="0" borderId="0" xfId="61" applyNumberFormat="1" applyFont="1" applyFill="1" applyAlignment="1">
      <alignment horizontal="right"/>
      <protection/>
    </xf>
    <xf numFmtId="0" fontId="41" fillId="0" borderId="62" xfId="61" applyFont="1" applyFill="1" applyBorder="1" applyAlignment="1">
      <alignment horizontal="left" wrapText="1"/>
      <protection/>
    </xf>
    <xf numFmtId="0" fontId="41" fillId="0" borderId="87" xfId="61" applyFont="1" applyFill="1" applyBorder="1" applyAlignment="1">
      <alignment horizontal="left" wrapText="1"/>
      <protection/>
    </xf>
    <xf numFmtId="3" fontId="9" fillId="0" borderId="0" xfId="61" applyNumberFormat="1" applyFont="1" applyFill="1" applyAlignment="1">
      <alignment horizontal="center" vertical="center"/>
      <protection/>
    </xf>
    <xf numFmtId="3" fontId="8" fillId="0" borderId="0" xfId="61" applyNumberFormat="1" applyFont="1" applyAlignment="1">
      <alignment horizontal="left"/>
      <protection/>
    </xf>
    <xf numFmtId="3" fontId="10" fillId="0" borderId="55" xfId="61" applyNumberFormat="1" applyFont="1" applyFill="1" applyBorder="1" applyAlignment="1">
      <alignment horizontal="center" vertical="center" textRotation="90"/>
      <protection/>
    </xf>
    <xf numFmtId="3" fontId="10" fillId="0" borderId="99" xfId="61" applyNumberFormat="1" applyFont="1" applyFill="1" applyBorder="1" applyAlignment="1">
      <alignment horizontal="center" vertical="center" textRotation="90"/>
      <protection/>
    </xf>
    <xf numFmtId="3" fontId="11" fillId="0" borderId="72" xfId="61" applyNumberFormat="1" applyFont="1" applyFill="1" applyBorder="1" applyAlignment="1">
      <alignment horizontal="center" vertical="center" textRotation="90"/>
      <protection/>
    </xf>
    <xf numFmtId="3" fontId="11" fillId="0" borderId="45" xfId="61" applyNumberFormat="1" applyFont="1" applyFill="1" applyBorder="1" applyAlignment="1">
      <alignment horizontal="center" vertical="center" textRotation="90"/>
      <protection/>
    </xf>
    <xf numFmtId="3" fontId="11" fillId="0" borderId="68" xfId="61" applyNumberFormat="1" applyFont="1" applyFill="1" applyBorder="1" applyAlignment="1">
      <alignment horizontal="center" vertical="center" textRotation="90"/>
      <protection/>
    </xf>
    <xf numFmtId="3" fontId="9" fillId="0" borderId="74" xfId="61" applyNumberFormat="1" applyFont="1" applyFill="1" applyBorder="1" applyAlignment="1">
      <alignment horizontal="center" vertical="center" wrapText="1"/>
      <protection/>
    </xf>
    <xf numFmtId="3" fontId="40" fillId="0" borderId="56" xfId="0" applyNumberFormat="1" applyFont="1" applyFill="1" applyBorder="1" applyAlignment="1">
      <alignment horizontal="center" vertical="center"/>
    </xf>
    <xf numFmtId="3" fontId="40" fillId="0" borderId="69" xfId="0" applyNumberFormat="1" applyFont="1" applyFill="1" applyBorder="1" applyAlignment="1">
      <alignment horizontal="center" vertical="center"/>
    </xf>
    <xf numFmtId="0" fontId="9" fillId="0" borderId="73" xfId="61" applyFont="1" applyFill="1" applyBorder="1" applyAlignment="1">
      <alignment horizontal="center" vertical="center" wrapText="1"/>
      <protection/>
    </xf>
    <xf numFmtId="0" fontId="9" fillId="0" borderId="35" xfId="61" applyFont="1" applyFill="1" applyBorder="1" applyAlignment="1">
      <alignment horizontal="center" vertical="center" wrapText="1"/>
      <protection/>
    </xf>
    <xf numFmtId="0" fontId="9" fillId="0" borderId="54" xfId="61" applyFont="1" applyFill="1" applyBorder="1" applyAlignment="1">
      <alignment horizontal="center" vertical="center" wrapText="1"/>
      <protection/>
    </xf>
    <xf numFmtId="3" fontId="8" fillId="0" borderId="73" xfId="61" applyNumberFormat="1" applyFont="1" applyBorder="1" applyAlignment="1">
      <alignment horizontal="center" vertical="center" wrapText="1"/>
      <protection/>
    </xf>
    <xf numFmtId="3" fontId="8" fillId="0" borderId="35" xfId="61" applyNumberFormat="1" applyFont="1" applyBorder="1" applyAlignment="1">
      <alignment horizontal="center" vertical="center" wrapText="1"/>
      <protection/>
    </xf>
    <xf numFmtId="3" fontId="8" fillId="0" borderId="54" xfId="61" applyNumberFormat="1" applyFont="1" applyBorder="1" applyAlignment="1">
      <alignment horizontal="center" vertical="center" wrapText="1"/>
      <protection/>
    </xf>
    <xf numFmtId="3" fontId="8" fillId="0" borderId="73" xfId="0" applyNumberFormat="1" applyFont="1" applyBorder="1" applyAlignment="1">
      <alignment horizontal="center" vertical="center" wrapText="1"/>
    </xf>
    <xf numFmtId="3" fontId="8" fillId="0" borderId="35" xfId="0" applyNumberFormat="1" applyFont="1" applyBorder="1" applyAlignment="1">
      <alignment horizontal="center" vertical="center" wrapText="1"/>
    </xf>
    <xf numFmtId="3" fontId="8" fillId="0" borderId="54" xfId="0" applyNumberFormat="1" applyFont="1" applyBorder="1" applyAlignment="1">
      <alignment horizontal="center" vertical="center" wrapText="1"/>
    </xf>
    <xf numFmtId="3" fontId="11" fillId="0" borderId="73" xfId="61" applyNumberFormat="1" applyFont="1" applyFill="1" applyBorder="1" applyAlignment="1">
      <alignment horizontal="center" vertical="center" textRotation="90"/>
      <protection/>
    </xf>
    <xf numFmtId="3" fontId="11" fillId="0" borderId="35" xfId="61" applyNumberFormat="1" applyFont="1" applyFill="1" applyBorder="1" applyAlignment="1">
      <alignment horizontal="center" vertical="center" textRotation="90"/>
      <protection/>
    </xf>
    <xf numFmtId="3" fontId="11" fillId="0" borderId="54" xfId="61" applyNumberFormat="1" applyFont="1" applyFill="1" applyBorder="1" applyAlignment="1">
      <alignment horizontal="center" vertical="center" textRotation="90"/>
      <protection/>
    </xf>
    <xf numFmtId="3" fontId="41" fillId="0" borderId="71" xfId="61" applyNumberFormat="1" applyFont="1" applyFill="1" applyBorder="1" applyAlignment="1">
      <alignment horizontal="left" wrapText="1"/>
      <protection/>
    </xf>
    <xf numFmtId="3" fontId="41" fillId="0" borderId="100" xfId="61" applyNumberFormat="1" applyFont="1" applyFill="1" applyBorder="1" applyAlignment="1">
      <alignment horizontal="left" wrapText="1"/>
      <protection/>
    </xf>
    <xf numFmtId="3" fontId="41" fillId="0" borderId="101" xfId="61" applyNumberFormat="1" applyFont="1" applyFill="1" applyBorder="1" applyAlignment="1">
      <alignment horizontal="left" wrapText="1"/>
      <protection/>
    </xf>
    <xf numFmtId="0" fontId="8" fillId="0" borderId="55" xfId="0" applyFont="1" applyFill="1" applyBorder="1" applyAlignment="1">
      <alignment horizontal="left" wrapText="1"/>
    </xf>
    <xf numFmtId="0" fontId="8" fillId="0" borderId="81" xfId="0" applyFont="1" applyFill="1" applyBorder="1" applyAlignment="1">
      <alignment horizontal="left" wrapText="1"/>
    </xf>
    <xf numFmtId="0" fontId="8" fillId="0" borderId="102" xfId="0" applyFont="1" applyFill="1" applyBorder="1" applyAlignment="1">
      <alignment horizontal="left" wrapText="1"/>
    </xf>
    <xf numFmtId="3" fontId="8" fillId="0" borderId="73" xfId="0" applyNumberFormat="1" applyFont="1" applyBorder="1" applyAlignment="1">
      <alignment horizontal="center" vertical="center"/>
    </xf>
    <xf numFmtId="3" fontId="8" fillId="0" borderId="35" xfId="0" applyNumberFormat="1" applyFont="1" applyBorder="1" applyAlignment="1">
      <alignment horizontal="center" vertical="center"/>
    </xf>
    <xf numFmtId="3" fontId="8" fillId="0" borderId="54" xfId="0" applyNumberFormat="1" applyFont="1" applyBorder="1" applyAlignment="1">
      <alignment horizontal="center" vertical="center"/>
    </xf>
    <xf numFmtId="3" fontId="8" fillId="0" borderId="55" xfId="61" applyNumberFormat="1" applyFont="1" applyFill="1" applyBorder="1" applyAlignment="1">
      <alignment horizontal="left" wrapText="1"/>
      <protection/>
    </xf>
    <xf numFmtId="3" fontId="8" fillId="0" borderId="81" xfId="61" applyNumberFormat="1" applyFont="1" applyFill="1" applyBorder="1" applyAlignment="1">
      <alignment horizontal="left" wrapText="1"/>
      <protection/>
    </xf>
    <xf numFmtId="3" fontId="8" fillId="0" borderId="102" xfId="61" applyNumberFormat="1" applyFont="1" applyFill="1" applyBorder="1" applyAlignment="1">
      <alignment horizontal="left" wrapText="1"/>
      <protection/>
    </xf>
    <xf numFmtId="3" fontId="8" fillId="0" borderId="82" xfId="61" applyNumberFormat="1" applyFont="1" applyFill="1" applyBorder="1" applyAlignment="1">
      <alignment horizontal="left" wrapText="1"/>
      <protection/>
    </xf>
    <xf numFmtId="0" fontId="7" fillId="0" borderId="45" xfId="63" applyFont="1" applyFill="1" applyBorder="1" applyAlignment="1">
      <alignment horizontal="left" wrapText="1"/>
      <protection/>
    </xf>
    <xf numFmtId="0" fontId="7" fillId="0" borderId="35" xfId="63" applyFont="1" applyFill="1" applyBorder="1" applyAlignment="1">
      <alignment horizontal="left" wrapText="1"/>
      <protection/>
    </xf>
    <xf numFmtId="0" fontId="7" fillId="0" borderId="56" xfId="63" applyFont="1" applyFill="1" applyBorder="1" applyAlignment="1">
      <alignment horizontal="left" wrapText="1"/>
      <protection/>
    </xf>
    <xf numFmtId="0" fontId="5" fillId="0" borderId="0" xfId="65" applyFont="1" applyBorder="1" applyAlignment="1">
      <alignment horizontal="left" vertical="center"/>
      <protection/>
    </xf>
    <xf numFmtId="0" fontId="9" fillId="0" borderId="103" xfId="65" applyFont="1" applyFill="1" applyBorder="1" applyAlignment="1">
      <alignment horizontal="center" vertical="center" wrapText="1"/>
      <protection/>
    </xf>
    <xf numFmtId="0" fontId="9" fillId="0" borderId="104" xfId="65" applyFont="1" applyFill="1" applyBorder="1" applyAlignment="1">
      <alignment horizontal="center" vertical="center" wrapText="1"/>
      <protection/>
    </xf>
    <xf numFmtId="0" fontId="9" fillId="0" borderId="0" xfId="65" applyFont="1" applyBorder="1" applyAlignment="1">
      <alignment horizontal="center" vertical="center"/>
      <protection/>
    </xf>
    <xf numFmtId="0" fontId="9" fillId="0" borderId="72" xfId="65" applyFont="1" applyFill="1" applyBorder="1" applyAlignment="1">
      <alignment horizontal="left" wrapText="1"/>
      <protection/>
    </xf>
    <xf numFmtId="0" fontId="9" fillId="0" borderId="73" xfId="65" applyFont="1" applyFill="1" applyBorder="1" applyAlignment="1">
      <alignment horizontal="left" wrapText="1"/>
      <protection/>
    </xf>
    <xf numFmtId="0" fontId="9" fillId="0" borderId="74" xfId="65" applyFont="1" applyFill="1" applyBorder="1" applyAlignment="1">
      <alignment horizontal="left" wrapText="1"/>
      <protection/>
    </xf>
    <xf numFmtId="3" fontId="11" fillId="0" borderId="105" xfId="65" applyNumberFormat="1" applyFont="1" applyFill="1" applyBorder="1" applyAlignment="1">
      <alignment horizontal="center" vertical="center" wrapText="1"/>
      <protection/>
    </xf>
    <xf numFmtId="3" fontId="11" fillId="0" borderId="106" xfId="65" applyNumberFormat="1" applyFont="1" applyFill="1" applyBorder="1" applyAlignment="1">
      <alignment horizontal="center" vertical="center" wrapText="1"/>
      <protection/>
    </xf>
    <xf numFmtId="3" fontId="11" fillId="0" borderId="107" xfId="65" applyNumberFormat="1" applyFont="1" applyFill="1" applyBorder="1" applyAlignment="1">
      <alignment horizontal="center"/>
      <protection/>
    </xf>
    <xf numFmtId="3" fontId="11" fillId="0" borderId="107" xfId="65" applyNumberFormat="1" applyFont="1" applyFill="1" applyBorder="1" applyAlignment="1">
      <alignment horizontal="center" vertical="center" wrapText="1"/>
      <protection/>
    </xf>
    <xf numFmtId="3" fontId="11" fillId="0" borderId="18" xfId="65" applyNumberFormat="1" applyFont="1" applyFill="1" applyBorder="1" applyAlignment="1">
      <alignment horizontal="center" vertical="center" wrapText="1"/>
      <protection/>
    </xf>
    <xf numFmtId="0" fontId="5" fillId="0" borderId="0" xfId="65" applyFont="1" applyFill="1" applyBorder="1" applyAlignment="1">
      <alignment horizontal="left" wrapText="1"/>
      <protection/>
    </xf>
    <xf numFmtId="3" fontId="7" fillId="0" borderId="73" xfId="65" applyNumberFormat="1" applyFont="1" applyFill="1" applyBorder="1" applyAlignment="1">
      <alignment horizontal="center"/>
      <protection/>
    </xf>
    <xf numFmtId="3" fontId="7" fillId="0" borderId="74" xfId="65" applyNumberFormat="1" applyFont="1" applyFill="1" applyBorder="1" applyAlignment="1">
      <alignment horizontal="center"/>
      <protection/>
    </xf>
    <xf numFmtId="0" fontId="11" fillId="0" borderId="72" xfId="65" applyFont="1" applyFill="1" applyBorder="1" applyAlignment="1">
      <alignment horizontal="center" vertical="center" wrapText="1"/>
      <protection/>
    </xf>
    <xf numFmtId="0" fontId="11" fillId="0" borderId="57" xfId="65" applyFont="1" applyFill="1" applyBorder="1" applyAlignment="1">
      <alignment horizontal="center" vertical="center" wrapText="1"/>
      <protection/>
    </xf>
    <xf numFmtId="0" fontId="6" fillId="0" borderId="0" xfId="65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left" vertic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14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179" fontId="7" fillId="0" borderId="32" xfId="64" applyNumberFormat="1" applyFont="1" applyFill="1" applyBorder="1" applyAlignment="1">
      <alignment horizontal="left" vertical="center" wrapText="1"/>
      <protection/>
    </xf>
    <xf numFmtId="179" fontId="7" fillId="0" borderId="10" xfId="64" applyNumberFormat="1" applyFont="1" applyFill="1" applyBorder="1" applyAlignment="1">
      <alignment horizontal="left" vertical="center" wrapText="1"/>
      <protection/>
    </xf>
    <xf numFmtId="179" fontId="7" fillId="0" borderId="70" xfId="64" applyNumberFormat="1" applyFont="1" applyFill="1" applyBorder="1" applyAlignment="1">
      <alignment horizontal="left" vertical="center" wrapText="1"/>
      <protection/>
    </xf>
    <xf numFmtId="4" fontId="7" fillId="0" borderId="33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108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3" xfId="59"/>
    <cellStyle name="Normál 4" xfId="60"/>
    <cellStyle name="Normál_2007.évi konc. összefoglaló bevétel" xfId="61"/>
    <cellStyle name="Normál_2012. évi KONCEPCIÓ_2011_11_04" xfId="62"/>
    <cellStyle name="Normál_Beruházási tábla 2007" xfId="63"/>
    <cellStyle name="Normál_Intézményi bevétel-kiadás" xfId="64"/>
    <cellStyle name="Normál_Városfejlesztési Iroda - 2008. kv. tervezés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25</xdr:row>
      <xdr:rowOff>114300</xdr:rowOff>
    </xdr:from>
    <xdr:to>
      <xdr:col>5</xdr:col>
      <xdr:colOff>104775</xdr:colOff>
      <xdr:row>27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6238875" y="6953250"/>
          <a:ext cx="85725" cy="1038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0"/>
  <sheetViews>
    <sheetView tabSelected="1" view="pageBreakPreview" zoomScaleSheetLayoutView="100" workbookViewId="0" topLeftCell="A1">
      <selection activeCell="D30" sqref="D30"/>
    </sheetView>
  </sheetViews>
  <sheetFormatPr defaultColWidth="9.00390625" defaultRowHeight="12.75"/>
  <cols>
    <col min="1" max="1" width="3.625" style="280" bestFit="1" customWidth="1"/>
    <col min="2" max="2" width="3.75390625" style="282" customWidth="1"/>
    <col min="3" max="3" width="4.125" style="283" customWidth="1"/>
    <col min="4" max="4" width="81.25390625" style="284" bestFit="1" customWidth="1"/>
    <col min="5" max="5" width="15.25390625" style="296" bestFit="1" customWidth="1"/>
    <col min="6" max="6" width="10.25390625" style="282" bestFit="1" customWidth="1"/>
    <col min="7" max="16384" width="9.125" style="282" customWidth="1"/>
  </cols>
  <sheetData>
    <row r="1" spans="1:5" s="166" customFormat="1" ht="31.5" customHeight="1">
      <c r="A1" s="280"/>
      <c r="B1" s="898" t="s">
        <v>733</v>
      </c>
      <c r="C1" s="898"/>
      <c r="D1" s="898"/>
      <c r="E1" s="281"/>
    </row>
    <row r="2" spans="1:5" s="166" customFormat="1" ht="19.5" customHeight="1">
      <c r="A2" s="280"/>
      <c r="B2" s="899" t="s">
        <v>347</v>
      </c>
      <c r="C2" s="899"/>
      <c r="D2" s="899"/>
      <c r="E2" s="899"/>
    </row>
    <row r="3" spans="1:5" s="166" customFormat="1" ht="16.5">
      <c r="A3" s="280"/>
      <c r="B3" s="900" t="s">
        <v>348</v>
      </c>
      <c r="C3" s="900"/>
      <c r="D3" s="900"/>
      <c r="E3" s="900"/>
    </row>
    <row r="4" spans="1:5" s="166" customFormat="1" ht="16.5">
      <c r="A4" s="280"/>
      <c r="B4" s="900" t="s">
        <v>344</v>
      </c>
      <c r="C4" s="900"/>
      <c r="D4" s="900"/>
      <c r="E4" s="900"/>
    </row>
    <row r="5" spans="3:5" ht="16.5">
      <c r="C5" s="283" t="s">
        <v>349</v>
      </c>
      <c r="E5" s="285" t="s">
        <v>246</v>
      </c>
    </row>
    <row r="6" spans="1:5" s="286" customFormat="1" ht="17.25" thickBot="1">
      <c r="A6" s="280"/>
      <c r="C6" s="196"/>
      <c r="D6" s="287" t="s">
        <v>470</v>
      </c>
      <c r="E6" s="288" t="s">
        <v>471</v>
      </c>
    </row>
    <row r="7" spans="1:5" s="167" customFormat="1" ht="30" customHeight="1" thickBot="1">
      <c r="A7" s="280"/>
      <c r="B7" s="289"/>
      <c r="C7" s="290"/>
      <c r="D7" s="291" t="s">
        <v>247</v>
      </c>
      <c r="E7" s="292" t="s">
        <v>238</v>
      </c>
    </row>
    <row r="8" spans="1:4" ht="39.75" customHeight="1">
      <c r="A8" s="280">
        <v>1</v>
      </c>
      <c r="B8" s="293" t="s">
        <v>317</v>
      </c>
      <c r="C8" s="294"/>
      <c r="D8" s="295" t="s">
        <v>350</v>
      </c>
    </row>
    <row r="9" spans="1:5" s="297" customFormat="1" ht="24.75" customHeight="1">
      <c r="A9" s="280">
        <v>2</v>
      </c>
      <c r="C9" s="298" t="s">
        <v>285</v>
      </c>
      <c r="D9" s="299" t="s">
        <v>517</v>
      </c>
      <c r="E9" s="300"/>
    </row>
    <row r="10" spans="1:5" ht="17.25">
      <c r="A10" s="280">
        <v>3</v>
      </c>
      <c r="D10" s="284" t="s">
        <v>21</v>
      </c>
      <c r="E10" s="301">
        <v>137503</v>
      </c>
    </row>
    <row r="11" spans="1:5" s="297" customFormat="1" ht="24.75" customHeight="1">
      <c r="A11" s="280">
        <v>4</v>
      </c>
      <c r="C11" s="298" t="s">
        <v>286</v>
      </c>
      <c r="D11" s="299" t="s">
        <v>351</v>
      </c>
      <c r="E11" s="300"/>
    </row>
    <row r="12" spans="1:5" ht="16.5">
      <c r="A12" s="280">
        <v>5</v>
      </c>
      <c r="D12" s="284" t="s">
        <v>22</v>
      </c>
      <c r="E12" s="296">
        <v>20031</v>
      </c>
    </row>
    <row r="13" spans="1:8" ht="18" customHeight="1">
      <c r="A13" s="280">
        <v>6</v>
      </c>
      <c r="D13" s="282" t="s">
        <v>23</v>
      </c>
      <c r="E13" s="693">
        <v>9677</v>
      </c>
      <c r="F13" s="694"/>
      <c r="G13" s="694"/>
      <c r="H13" s="694"/>
    </row>
    <row r="14" spans="1:5" s="283" customFormat="1" ht="24.75" customHeight="1">
      <c r="A14" s="303">
        <v>7</v>
      </c>
      <c r="D14" s="304"/>
      <c r="E14" s="305">
        <f>SUM(E12:E13)</f>
        <v>29708</v>
      </c>
    </row>
    <row r="15" spans="1:5" s="166" customFormat="1" ht="21.75" customHeight="1">
      <c r="A15" s="280">
        <v>8</v>
      </c>
      <c r="C15" s="306" t="s">
        <v>287</v>
      </c>
      <c r="D15" s="307" t="s">
        <v>372</v>
      </c>
      <c r="E15" s="308"/>
    </row>
    <row r="16" spans="1:5" s="166" customFormat="1" ht="17.25">
      <c r="A16" s="280">
        <v>9</v>
      </c>
      <c r="C16" s="306"/>
      <c r="D16" s="284" t="s">
        <v>24</v>
      </c>
      <c r="E16" s="308">
        <v>58500</v>
      </c>
    </row>
    <row r="17" spans="1:5" s="166" customFormat="1" ht="17.25">
      <c r="A17" s="280">
        <v>10</v>
      </c>
      <c r="C17" s="306"/>
      <c r="D17" s="683" t="s">
        <v>25</v>
      </c>
      <c r="E17" s="308">
        <v>51250</v>
      </c>
    </row>
    <row r="18" spans="1:5" s="166" customFormat="1" ht="17.25">
      <c r="A18" s="280">
        <v>11</v>
      </c>
      <c r="C18" s="306"/>
      <c r="D18" s="683" t="s">
        <v>26</v>
      </c>
      <c r="E18" s="308">
        <v>79731</v>
      </c>
    </row>
    <row r="19" spans="1:5" s="166" customFormat="1" ht="17.25">
      <c r="A19" s="280">
        <v>12</v>
      </c>
      <c r="C19" s="306"/>
      <c r="D19" s="683" t="s">
        <v>27</v>
      </c>
      <c r="E19" s="308">
        <v>95750</v>
      </c>
    </row>
    <row r="20" spans="1:5" s="166" customFormat="1" ht="17.25">
      <c r="A20" s="280">
        <v>13</v>
      </c>
      <c r="C20" s="306"/>
      <c r="D20" s="683" t="s">
        <v>28</v>
      </c>
      <c r="E20" s="308">
        <v>268750</v>
      </c>
    </row>
    <row r="21" spans="1:5" s="166" customFormat="1" ht="17.25">
      <c r="A21" s="280">
        <v>14</v>
      </c>
      <c r="C21" s="306"/>
      <c r="D21" s="683" t="s">
        <v>29</v>
      </c>
      <c r="E21" s="308">
        <v>665078</v>
      </c>
    </row>
    <row r="22" spans="1:5" s="166" customFormat="1" ht="17.25">
      <c r="A22" s="280">
        <v>15</v>
      </c>
      <c r="C22" s="306"/>
      <c r="D22" s="683" t="s">
        <v>30</v>
      </c>
      <c r="E22" s="309">
        <v>161556</v>
      </c>
    </row>
    <row r="23" spans="1:5" s="166" customFormat="1" ht="17.25">
      <c r="A23" s="280">
        <v>16</v>
      </c>
      <c r="C23" s="306"/>
      <c r="D23" s="284"/>
      <c r="E23" s="310">
        <f>SUM(E15:E22)</f>
        <v>1380615</v>
      </c>
    </row>
    <row r="24" spans="1:5" s="283" customFormat="1" ht="17.25">
      <c r="A24" s="280">
        <v>17</v>
      </c>
      <c r="C24" s="311"/>
      <c r="D24" s="299" t="s">
        <v>489</v>
      </c>
      <c r="E24" s="301"/>
    </row>
    <row r="25" spans="1:5" s="283" customFormat="1" ht="17.25">
      <c r="A25" s="280">
        <v>18</v>
      </c>
      <c r="C25" s="311"/>
      <c r="D25" s="295" t="s">
        <v>352</v>
      </c>
      <c r="E25" s="330">
        <v>-27318</v>
      </c>
    </row>
    <row r="26" spans="1:5" s="283" customFormat="1" ht="17.25">
      <c r="A26" s="280">
        <v>19</v>
      </c>
      <c r="C26" s="311" t="s">
        <v>292</v>
      </c>
      <c r="D26" s="299" t="s">
        <v>353</v>
      </c>
      <c r="E26" s="301"/>
    </row>
    <row r="27" spans="1:5" s="283" customFormat="1" ht="27.75" customHeight="1" thickBot="1">
      <c r="A27" s="303">
        <v>20</v>
      </c>
      <c r="C27" s="311"/>
      <c r="D27" s="304" t="s">
        <v>31</v>
      </c>
      <c r="E27" s="305">
        <v>5267</v>
      </c>
    </row>
    <row r="28" spans="1:5" s="166" customFormat="1" ht="27.75" customHeight="1" thickBot="1">
      <c r="A28" s="315">
        <v>21</v>
      </c>
      <c r="B28" s="289" t="s">
        <v>317</v>
      </c>
      <c r="C28" s="316"/>
      <c r="D28" s="317" t="s">
        <v>354</v>
      </c>
      <c r="E28" s="318">
        <f>SUM(,E23,E14,E10)+E27+E25</f>
        <v>1525775</v>
      </c>
    </row>
    <row r="29" spans="1:4" ht="27.75" customHeight="1">
      <c r="A29" s="280">
        <v>22</v>
      </c>
      <c r="B29" s="293" t="s">
        <v>318</v>
      </c>
      <c r="C29" s="294"/>
      <c r="D29" s="295" t="s">
        <v>355</v>
      </c>
    </row>
    <row r="30" spans="1:4" ht="17.25">
      <c r="A30" s="280">
        <v>23</v>
      </c>
      <c r="C30" s="311" t="s">
        <v>285</v>
      </c>
      <c r="D30" s="299" t="s">
        <v>304</v>
      </c>
    </row>
    <row r="31" spans="1:4" ht="17.25">
      <c r="A31" s="280">
        <v>24</v>
      </c>
      <c r="C31" s="311"/>
      <c r="D31" s="293" t="s">
        <v>32</v>
      </c>
    </row>
    <row r="32" spans="1:5" ht="17.25">
      <c r="A32" s="280">
        <v>25</v>
      </c>
      <c r="C32" s="311"/>
      <c r="D32" s="319" t="s">
        <v>70</v>
      </c>
      <c r="E32" s="296">
        <v>4202</v>
      </c>
    </row>
    <row r="33" spans="1:5" ht="33">
      <c r="A33" s="303">
        <v>26</v>
      </c>
      <c r="C33" s="311"/>
      <c r="D33" s="319" t="s">
        <v>71</v>
      </c>
      <c r="E33" s="296">
        <v>4064</v>
      </c>
    </row>
    <row r="34" spans="1:5" ht="17.25">
      <c r="A34" s="280">
        <v>27</v>
      </c>
      <c r="C34" s="311"/>
      <c r="D34" s="319" t="s">
        <v>72</v>
      </c>
      <c r="E34" s="296">
        <v>-120</v>
      </c>
    </row>
    <row r="35" spans="1:5" s="283" customFormat="1" ht="16.5" customHeight="1">
      <c r="A35" s="280">
        <v>28</v>
      </c>
      <c r="C35" s="311"/>
      <c r="D35" s="319" t="s">
        <v>33</v>
      </c>
      <c r="E35" s="296">
        <v>-53</v>
      </c>
    </row>
    <row r="36" spans="1:5" ht="33">
      <c r="A36" s="303">
        <v>29</v>
      </c>
      <c r="C36" s="311"/>
      <c r="D36" s="319" t="s">
        <v>34</v>
      </c>
      <c r="E36" s="296">
        <v>-4500</v>
      </c>
    </row>
    <row r="37" spans="1:5" ht="17.25">
      <c r="A37" s="280">
        <v>30</v>
      </c>
      <c r="C37" s="311"/>
      <c r="D37" s="319" t="s">
        <v>35</v>
      </c>
      <c r="E37" s="302">
        <v>-2000</v>
      </c>
    </row>
    <row r="38" spans="1:5" ht="17.25">
      <c r="A38" s="280">
        <v>31</v>
      </c>
      <c r="C38" s="311"/>
      <c r="D38" s="319" t="s">
        <v>36</v>
      </c>
      <c r="E38" s="302">
        <v>1000</v>
      </c>
    </row>
    <row r="39" spans="1:5" ht="33">
      <c r="A39" s="303">
        <v>32</v>
      </c>
      <c r="C39" s="311"/>
      <c r="D39" s="284" t="s">
        <v>37</v>
      </c>
      <c r="E39" s="302">
        <v>-50</v>
      </c>
    </row>
    <row r="40" spans="1:5" ht="17.25">
      <c r="A40" s="280">
        <v>33</v>
      </c>
      <c r="C40" s="311"/>
      <c r="D40" s="320" t="s">
        <v>422</v>
      </c>
      <c r="E40" s="302">
        <v>1000</v>
      </c>
    </row>
    <row r="41" spans="1:5" ht="33">
      <c r="A41" s="303">
        <v>34</v>
      </c>
      <c r="C41" s="311"/>
      <c r="D41" s="320" t="s">
        <v>38</v>
      </c>
      <c r="E41" s="302">
        <v>-2000</v>
      </c>
    </row>
    <row r="42" spans="1:5" ht="17.25">
      <c r="A42" s="280">
        <v>35</v>
      </c>
      <c r="C42" s="311"/>
      <c r="D42" s="320" t="s">
        <v>39</v>
      </c>
      <c r="E42" s="302">
        <v>4801</v>
      </c>
    </row>
    <row r="43" spans="1:5" ht="17.25">
      <c r="A43" s="280">
        <v>36</v>
      </c>
      <c r="C43" s="311"/>
      <c r="D43" s="320" t="s">
        <v>40</v>
      </c>
      <c r="E43" s="302">
        <v>369</v>
      </c>
    </row>
    <row r="44" spans="1:5" ht="17.25">
      <c r="A44" s="280">
        <v>37</v>
      </c>
      <c r="C44" s="311"/>
      <c r="D44" s="320" t="s">
        <v>410</v>
      </c>
      <c r="E44" s="302">
        <v>10000</v>
      </c>
    </row>
    <row r="45" spans="1:5" ht="17.25">
      <c r="A45" s="280">
        <v>38</v>
      </c>
      <c r="C45" s="311"/>
      <c r="D45" s="320" t="s">
        <v>41</v>
      </c>
      <c r="E45" s="302">
        <v>83605</v>
      </c>
    </row>
    <row r="46" spans="1:5" ht="17.25">
      <c r="A46" s="280">
        <v>39</v>
      </c>
      <c r="C46" s="311"/>
      <c r="D46" s="320" t="s">
        <v>42</v>
      </c>
      <c r="E46" s="302">
        <v>1410</v>
      </c>
    </row>
    <row r="47" spans="1:5" ht="17.25">
      <c r="A47" s="280">
        <v>40</v>
      </c>
      <c r="C47" s="311"/>
      <c r="D47" s="320" t="s">
        <v>43</v>
      </c>
      <c r="E47" s="302">
        <v>2000</v>
      </c>
    </row>
    <row r="48" spans="1:5" ht="17.25">
      <c r="A48" s="280">
        <v>41</v>
      </c>
      <c r="C48" s="311"/>
      <c r="D48" s="320" t="s">
        <v>44</v>
      </c>
      <c r="E48" s="302">
        <v>250</v>
      </c>
    </row>
    <row r="49" spans="1:5" ht="17.25">
      <c r="A49" s="280">
        <v>42</v>
      </c>
      <c r="C49" s="311"/>
      <c r="D49" s="320" t="s">
        <v>45</v>
      </c>
      <c r="E49" s="302">
        <v>10000</v>
      </c>
    </row>
    <row r="50" spans="1:5" ht="17.25">
      <c r="A50" s="280">
        <v>43</v>
      </c>
      <c r="C50" s="311"/>
      <c r="D50" s="320" t="s">
        <v>271</v>
      </c>
      <c r="E50" s="302">
        <v>8144</v>
      </c>
    </row>
    <row r="51" spans="1:5" ht="17.25">
      <c r="A51" s="280">
        <v>44</v>
      </c>
      <c r="C51" s="311"/>
      <c r="D51" s="320" t="s">
        <v>46</v>
      </c>
      <c r="E51" s="302">
        <v>10000</v>
      </c>
    </row>
    <row r="52" spans="1:5" ht="17.25">
      <c r="A52" s="280">
        <v>45</v>
      </c>
      <c r="C52" s="311"/>
      <c r="D52" s="320" t="s">
        <v>415</v>
      </c>
      <c r="E52" s="302">
        <v>7050</v>
      </c>
    </row>
    <row r="53" spans="1:5" ht="17.25">
      <c r="A53" s="280">
        <v>46</v>
      </c>
      <c r="C53" s="311"/>
      <c r="D53" s="320" t="s">
        <v>47</v>
      </c>
      <c r="E53" s="302">
        <v>2110</v>
      </c>
    </row>
    <row r="54" spans="1:5" ht="17.25">
      <c r="A54" s="280">
        <v>47</v>
      </c>
      <c r="C54" s="311"/>
      <c r="D54" s="320" t="s">
        <v>536</v>
      </c>
      <c r="E54" s="302">
        <v>1500</v>
      </c>
    </row>
    <row r="55" spans="1:5" ht="17.25">
      <c r="A55" s="280">
        <v>48</v>
      </c>
      <c r="C55" s="311"/>
      <c r="D55" s="320" t="s">
        <v>213</v>
      </c>
      <c r="E55" s="302">
        <v>1500</v>
      </c>
    </row>
    <row r="56" spans="1:5" ht="17.25">
      <c r="A56" s="280">
        <v>49</v>
      </c>
      <c r="C56" s="311"/>
      <c r="D56" s="320" t="s">
        <v>340</v>
      </c>
      <c r="E56" s="302">
        <v>1000</v>
      </c>
    </row>
    <row r="57" spans="1:5" ht="17.25">
      <c r="A57" s="280">
        <v>50</v>
      </c>
      <c r="C57" s="311"/>
      <c r="D57" s="320" t="s">
        <v>48</v>
      </c>
      <c r="E57" s="302">
        <v>1000</v>
      </c>
    </row>
    <row r="58" spans="1:5" ht="17.25">
      <c r="A58" s="280">
        <v>51</v>
      </c>
      <c r="C58" s="311"/>
      <c r="D58" s="320" t="s">
        <v>690</v>
      </c>
      <c r="E58" s="302">
        <v>8112</v>
      </c>
    </row>
    <row r="59" spans="1:5" ht="17.25">
      <c r="A59" s="280">
        <v>52</v>
      </c>
      <c r="C59" s="311"/>
      <c r="D59" s="320" t="s">
        <v>584</v>
      </c>
      <c r="E59" s="313">
        <v>-114584</v>
      </c>
    </row>
    <row r="60" spans="1:5" s="691" customFormat="1" ht="17.25">
      <c r="A60" s="280">
        <v>53</v>
      </c>
      <c r="C60" s="311"/>
      <c r="D60" s="350" t="s">
        <v>356</v>
      </c>
      <c r="E60" s="301">
        <f>SUM(E32:E59)</f>
        <v>39810</v>
      </c>
    </row>
    <row r="61" spans="1:4" ht="30" customHeight="1">
      <c r="A61" s="280">
        <v>54</v>
      </c>
      <c r="C61" s="311"/>
      <c r="D61" s="320" t="s">
        <v>357</v>
      </c>
    </row>
    <row r="62" spans="1:5" ht="19.5" customHeight="1">
      <c r="A62" s="280">
        <v>55</v>
      </c>
      <c r="C62" s="311"/>
      <c r="D62" s="282" t="s">
        <v>83</v>
      </c>
      <c r="E62" s="296">
        <v>200</v>
      </c>
    </row>
    <row r="63" spans="1:5" ht="19.5" customHeight="1">
      <c r="A63" s="280">
        <v>56</v>
      </c>
      <c r="C63" s="311"/>
      <c r="D63" s="282" t="s">
        <v>84</v>
      </c>
      <c r="E63" s="296">
        <v>150</v>
      </c>
    </row>
    <row r="64" spans="1:5" ht="17.25">
      <c r="A64" s="280">
        <v>57</v>
      </c>
      <c r="C64" s="311"/>
      <c r="D64" s="282" t="s">
        <v>88</v>
      </c>
      <c r="E64" s="296">
        <v>2225</v>
      </c>
    </row>
    <row r="65" spans="1:5" ht="17.25">
      <c r="A65" s="280">
        <v>58</v>
      </c>
      <c r="C65" s="311"/>
      <c r="D65" s="282" t="s">
        <v>85</v>
      </c>
      <c r="E65" s="296">
        <v>325</v>
      </c>
    </row>
    <row r="66" spans="1:5" ht="17.25">
      <c r="A66" s="280">
        <v>59</v>
      </c>
      <c r="C66" s="311"/>
      <c r="D66" s="282" t="s">
        <v>86</v>
      </c>
      <c r="E66" s="296">
        <v>366</v>
      </c>
    </row>
    <row r="67" spans="1:5" ht="17.25">
      <c r="A67" s="280">
        <v>60</v>
      </c>
      <c r="C67" s="311"/>
      <c r="D67" s="282" t="s">
        <v>87</v>
      </c>
      <c r="E67" s="313">
        <v>79</v>
      </c>
    </row>
    <row r="68" spans="1:5" s="311" customFormat="1" ht="19.5" customHeight="1">
      <c r="A68" s="280">
        <v>61</v>
      </c>
      <c r="D68" s="350" t="s">
        <v>89</v>
      </c>
      <c r="E68" s="301">
        <f>SUM(E62:E67)</f>
        <v>3345</v>
      </c>
    </row>
    <row r="69" spans="1:5" s="297" customFormat="1" ht="27.75" customHeight="1">
      <c r="A69" s="280">
        <v>62</v>
      </c>
      <c r="C69" s="298"/>
      <c r="D69" s="322" t="s">
        <v>358</v>
      </c>
      <c r="E69" s="296"/>
    </row>
    <row r="70" spans="1:5" s="283" customFormat="1" ht="19.5" customHeight="1">
      <c r="A70" s="280">
        <v>63</v>
      </c>
      <c r="C70" s="311"/>
      <c r="D70" s="282" t="s">
        <v>90</v>
      </c>
      <c r="E70" s="296">
        <v>30</v>
      </c>
    </row>
    <row r="71" spans="1:5" ht="17.25">
      <c r="A71" s="280">
        <v>64</v>
      </c>
      <c r="C71" s="311"/>
      <c r="D71" s="282" t="s">
        <v>91</v>
      </c>
      <c r="E71" s="296">
        <v>30</v>
      </c>
    </row>
    <row r="72" spans="1:5" ht="17.25">
      <c r="A72" s="280">
        <v>65</v>
      </c>
      <c r="C72" s="311"/>
      <c r="D72" s="323" t="s">
        <v>92</v>
      </c>
      <c r="E72" s="296">
        <v>30</v>
      </c>
    </row>
    <row r="73" spans="1:5" ht="17.25">
      <c r="A73" s="280">
        <v>66</v>
      </c>
      <c r="C73" s="311"/>
      <c r="D73" s="323" t="s">
        <v>93</v>
      </c>
      <c r="E73" s="296">
        <v>30</v>
      </c>
    </row>
    <row r="74" spans="1:5" ht="17.25">
      <c r="A74" s="280">
        <v>67</v>
      </c>
      <c r="C74" s="311"/>
      <c r="D74" s="323" t="s">
        <v>94</v>
      </c>
      <c r="E74" s="296">
        <v>30</v>
      </c>
    </row>
    <row r="75" spans="1:5" ht="17.25">
      <c r="A75" s="280">
        <v>68</v>
      </c>
      <c r="C75" s="311"/>
      <c r="D75" s="323" t="s">
        <v>96</v>
      </c>
      <c r="E75" s="296">
        <v>800</v>
      </c>
    </row>
    <row r="76" spans="1:5" ht="17.25">
      <c r="A76" s="280">
        <v>69</v>
      </c>
      <c r="C76" s="311"/>
      <c r="D76" s="323" t="s">
        <v>95</v>
      </c>
      <c r="E76" s="313">
        <v>118</v>
      </c>
    </row>
    <row r="77" spans="1:5" s="311" customFormat="1" ht="30" customHeight="1">
      <c r="A77" s="303">
        <v>70</v>
      </c>
      <c r="D77" s="352" t="s">
        <v>97</v>
      </c>
      <c r="E77" s="305">
        <f>SUM(E70:E76)</f>
        <v>1068</v>
      </c>
    </row>
    <row r="78" spans="1:5" s="166" customFormat="1" ht="30" customHeight="1" thickBot="1">
      <c r="A78" s="315">
        <v>71</v>
      </c>
      <c r="B78" s="324"/>
      <c r="C78" s="325"/>
      <c r="D78" s="326" t="s">
        <v>359</v>
      </c>
      <c r="E78" s="327">
        <f>E77+E68</f>
        <v>4413</v>
      </c>
    </row>
    <row r="79" spans="1:5" s="306" customFormat="1" ht="30" customHeight="1" thickBot="1" thickTop="1">
      <c r="A79" s="315">
        <v>72</v>
      </c>
      <c r="B79" s="325"/>
      <c r="C79" s="325"/>
      <c r="D79" s="692" t="s">
        <v>360</v>
      </c>
      <c r="E79" s="331">
        <f>E78+E60</f>
        <v>44223</v>
      </c>
    </row>
    <row r="80" spans="1:4" ht="24.75" customHeight="1" thickTop="1">
      <c r="A80" s="280">
        <v>73</v>
      </c>
      <c r="C80" s="298" t="s">
        <v>286</v>
      </c>
      <c r="D80" s="299" t="s">
        <v>361</v>
      </c>
    </row>
    <row r="81" spans="1:4" ht="24.75" customHeight="1">
      <c r="A81" s="280">
        <v>74</v>
      </c>
      <c r="C81" s="298"/>
      <c r="D81" s="299" t="s">
        <v>362</v>
      </c>
    </row>
    <row r="82" spans="1:5" ht="17.25">
      <c r="A82" s="280">
        <v>75</v>
      </c>
      <c r="C82" s="298"/>
      <c r="D82" s="332" t="s">
        <v>79</v>
      </c>
      <c r="E82" s="333">
        <v>2431</v>
      </c>
    </row>
    <row r="83" spans="1:5" ht="33.75">
      <c r="A83" s="303">
        <v>76</v>
      </c>
      <c r="C83" s="298"/>
      <c r="D83" s="332" t="s">
        <v>511</v>
      </c>
      <c r="E83" s="333">
        <v>268</v>
      </c>
    </row>
    <row r="84" spans="1:5" s="323" customFormat="1" ht="17.25">
      <c r="A84" s="280">
        <v>77</v>
      </c>
      <c r="C84" s="688"/>
      <c r="D84" s="332" t="s">
        <v>80</v>
      </c>
      <c r="E84" s="333">
        <v>65447</v>
      </c>
    </row>
    <row r="85" spans="1:8" s="323" customFormat="1" ht="34.5" customHeight="1">
      <c r="A85" s="303">
        <v>78</v>
      </c>
      <c r="B85" s="303"/>
      <c r="C85" s="688"/>
      <c r="D85" s="332" t="s">
        <v>703</v>
      </c>
      <c r="E85" s="333">
        <v>47619</v>
      </c>
      <c r="F85" s="689"/>
      <c r="G85" s="689"/>
      <c r="H85" s="689"/>
    </row>
    <row r="86" spans="1:5" s="323" customFormat="1" ht="17.25">
      <c r="A86" s="280">
        <v>79</v>
      </c>
      <c r="C86" s="688"/>
      <c r="D86" s="690" t="s">
        <v>704</v>
      </c>
      <c r="E86" s="333">
        <v>1000</v>
      </c>
    </row>
    <row r="87" spans="1:8" s="323" customFormat="1" ht="34.5" customHeight="1">
      <c r="A87" s="303">
        <v>80</v>
      </c>
      <c r="C87" s="688"/>
      <c r="D87" s="332" t="s">
        <v>443</v>
      </c>
      <c r="E87" s="333">
        <v>75575</v>
      </c>
      <c r="F87" s="689"/>
      <c r="G87" s="689"/>
      <c r="H87" s="689"/>
    </row>
    <row r="88" spans="1:8" s="323" customFormat="1" ht="34.5" customHeight="1">
      <c r="A88" s="303">
        <v>81</v>
      </c>
      <c r="C88" s="688"/>
      <c r="D88" s="332" t="s">
        <v>19</v>
      </c>
      <c r="E88" s="333">
        <v>116003</v>
      </c>
      <c r="F88" s="689"/>
      <c r="G88" s="689"/>
      <c r="H88" s="689"/>
    </row>
    <row r="89" spans="1:8" s="323" customFormat="1" ht="34.5" customHeight="1">
      <c r="A89" s="303">
        <v>82</v>
      </c>
      <c r="C89" s="688"/>
      <c r="D89" s="332" t="s">
        <v>705</v>
      </c>
      <c r="E89" s="333">
        <v>268750</v>
      </c>
      <c r="F89" s="689"/>
      <c r="G89" s="689"/>
      <c r="H89" s="689"/>
    </row>
    <row r="90" spans="1:8" s="323" customFormat="1" ht="34.5" customHeight="1">
      <c r="A90" s="303">
        <v>83</v>
      </c>
      <c r="C90" s="688"/>
      <c r="D90" s="332" t="s">
        <v>444</v>
      </c>
      <c r="E90" s="333">
        <v>908017</v>
      </c>
      <c r="F90" s="689"/>
      <c r="G90" s="689"/>
      <c r="H90" s="689"/>
    </row>
    <row r="91" spans="1:256" s="323" customFormat="1" ht="17.25">
      <c r="A91" s="280">
        <v>84</v>
      </c>
      <c r="C91" s="688"/>
      <c r="D91" s="332" t="s">
        <v>706</v>
      </c>
      <c r="E91" s="333">
        <v>18000</v>
      </c>
      <c r="F91" s="687"/>
      <c r="H91" s="688"/>
      <c r="I91" s="332"/>
      <c r="J91" s="333"/>
      <c r="K91" s="687"/>
      <c r="M91" s="688"/>
      <c r="N91" s="332"/>
      <c r="O91" s="333"/>
      <c r="P91" s="687"/>
      <c r="R91" s="688"/>
      <c r="S91" s="332"/>
      <c r="T91" s="333"/>
      <c r="U91" s="687"/>
      <c r="W91" s="688"/>
      <c r="X91" s="332"/>
      <c r="Y91" s="333"/>
      <c r="Z91" s="687"/>
      <c r="AB91" s="688"/>
      <c r="AC91" s="332"/>
      <c r="AD91" s="333"/>
      <c r="AE91" s="687"/>
      <c r="AG91" s="688"/>
      <c r="AH91" s="332"/>
      <c r="AI91" s="333"/>
      <c r="AJ91" s="687"/>
      <c r="AL91" s="688"/>
      <c r="AM91" s="332"/>
      <c r="AN91" s="333"/>
      <c r="AO91" s="687"/>
      <c r="AQ91" s="688"/>
      <c r="AR91" s="332"/>
      <c r="AS91" s="333"/>
      <c r="AT91" s="687"/>
      <c r="AV91" s="688"/>
      <c r="AW91" s="332"/>
      <c r="AX91" s="333"/>
      <c r="AY91" s="687"/>
      <c r="BA91" s="688"/>
      <c r="BB91" s="332"/>
      <c r="BC91" s="333"/>
      <c r="BD91" s="687"/>
      <c r="BF91" s="688"/>
      <c r="BG91" s="332"/>
      <c r="BH91" s="333"/>
      <c r="BI91" s="687"/>
      <c r="BK91" s="688"/>
      <c r="BL91" s="332"/>
      <c r="BM91" s="333"/>
      <c r="BN91" s="687"/>
      <c r="BP91" s="688"/>
      <c r="BQ91" s="332"/>
      <c r="BR91" s="333"/>
      <c r="BS91" s="687"/>
      <c r="BU91" s="688"/>
      <c r="BV91" s="332"/>
      <c r="BW91" s="333"/>
      <c r="BX91" s="687"/>
      <c r="BZ91" s="688"/>
      <c r="CA91" s="332"/>
      <c r="CB91" s="333"/>
      <c r="CC91" s="687"/>
      <c r="CE91" s="688"/>
      <c r="CF91" s="332"/>
      <c r="CG91" s="333"/>
      <c r="CH91" s="687"/>
      <c r="CJ91" s="688"/>
      <c r="CK91" s="332"/>
      <c r="CL91" s="333"/>
      <c r="CM91" s="687"/>
      <c r="CO91" s="688"/>
      <c r="CP91" s="332"/>
      <c r="CQ91" s="333"/>
      <c r="CR91" s="687"/>
      <c r="CT91" s="688"/>
      <c r="CU91" s="332"/>
      <c r="CV91" s="333"/>
      <c r="CW91" s="687"/>
      <c r="CY91" s="688"/>
      <c r="CZ91" s="332"/>
      <c r="DA91" s="333"/>
      <c r="DB91" s="687"/>
      <c r="DD91" s="688"/>
      <c r="DE91" s="332"/>
      <c r="DF91" s="333"/>
      <c r="DG91" s="687"/>
      <c r="DI91" s="688"/>
      <c r="DJ91" s="332"/>
      <c r="DK91" s="333"/>
      <c r="DL91" s="687"/>
      <c r="DN91" s="688"/>
      <c r="DO91" s="332"/>
      <c r="DP91" s="333"/>
      <c r="DQ91" s="687"/>
      <c r="DS91" s="688"/>
      <c r="DT91" s="332"/>
      <c r="DU91" s="333"/>
      <c r="DV91" s="687"/>
      <c r="DX91" s="688"/>
      <c r="DY91" s="332"/>
      <c r="DZ91" s="333"/>
      <c r="EA91" s="687"/>
      <c r="EC91" s="688"/>
      <c r="ED91" s="332"/>
      <c r="EE91" s="333"/>
      <c r="EF91" s="687"/>
      <c r="EH91" s="688"/>
      <c r="EI91" s="332"/>
      <c r="EJ91" s="333"/>
      <c r="EK91" s="687"/>
      <c r="EM91" s="688"/>
      <c r="EN91" s="332"/>
      <c r="EO91" s="333"/>
      <c r="EP91" s="687"/>
      <c r="ER91" s="688"/>
      <c r="ES91" s="332"/>
      <c r="ET91" s="333"/>
      <c r="EU91" s="687"/>
      <c r="EW91" s="688"/>
      <c r="EX91" s="332"/>
      <c r="EY91" s="333"/>
      <c r="EZ91" s="687"/>
      <c r="FB91" s="688"/>
      <c r="FC91" s="332"/>
      <c r="FD91" s="333"/>
      <c r="FE91" s="687"/>
      <c r="FG91" s="688"/>
      <c r="FH91" s="332"/>
      <c r="FI91" s="333"/>
      <c r="FJ91" s="687"/>
      <c r="FL91" s="688"/>
      <c r="FM91" s="332"/>
      <c r="FN91" s="333"/>
      <c r="FO91" s="687"/>
      <c r="FQ91" s="688"/>
      <c r="FR91" s="332"/>
      <c r="FS91" s="333"/>
      <c r="FT91" s="687"/>
      <c r="FV91" s="688"/>
      <c r="FW91" s="332"/>
      <c r="FX91" s="333"/>
      <c r="FY91" s="687"/>
      <c r="GA91" s="688"/>
      <c r="GB91" s="332"/>
      <c r="GC91" s="333"/>
      <c r="GD91" s="687"/>
      <c r="GF91" s="688"/>
      <c r="GG91" s="332"/>
      <c r="GH91" s="333"/>
      <c r="GI91" s="687"/>
      <c r="GK91" s="688"/>
      <c r="GL91" s="332"/>
      <c r="GM91" s="333"/>
      <c r="GN91" s="687"/>
      <c r="GP91" s="688"/>
      <c r="GQ91" s="332"/>
      <c r="GR91" s="333"/>
      <c r="GS91" s="687"/>
      <c r="GU91" s="688"/>
      <c r="GV91" s="332"/>
      <c r="GW91" s="333"/>
      <c r="GX91" s="687"/>
      <c r="GZ91" s="688"/>
      <c r="HA91" s="332"/>
      <c r="HB91" s="333"/>
      <c r="HC91" s="687"/>
      <c r="HE91" s="688"/>
      <c r="HF91" s="332"/>
      <c r="HG91" s="333"/>
      <c r="HH91" s="687"/>
      <c r="HJ91" s="688"/>
      <c r="HK91" s="332"/>
      <c r="HL91" s="333"/>
      <c r="HM91" s="687"/>
      <c r="HO91" s="688"/>
      <c r="HP91" s="332"/>
      <c r="HQ91" s="333"/>
      <c r="HR91" s="687"/>
      <c r="HT91" s="688"/>
      <c r="HU91" s="332"/>
      <c r="HV91" s="333"/>
      <c r="HW91" s="687"/>
      <c r="HY91" s="688"/>
      <c r="HZ91" s="332"/>
      <c r="IA91" s="333"/>
      <c r="IB91" s="687"/>
      <c r="ID91" s="688"/>
      <c r="IE91" s="332"/>
      <c r="IF91" s="333"/>
      <c r="IG91" s="687"/>
      <c r="II91" s="688"/>
      <c r="IJ91" s="332"/>
      <c r="IK91" s="333"/>
      <c r="IL91" s="687"/>
      <c r="IN91" s="688"/>
      <c r="IO91" s="332"/>
      <c r="IP91" s="333"/>
      <c r="IQ91" s="687"/>
      <c r="IS91" s="688"/>
      <c r="IT91" s="332"/>
      <c r="IU91" s="333"/>
      <c r="IV91" s="687"/>
    </row>
    <row r="92" spans="1:8" s="323" customFormat="1" ht="17.25">
      <c r="A92" s="280">
        <v>85</v>
      </c>
      <c r="C92" s="688"/>
      <c r="D92" s="332" t="s">
        <v>516</v>
      </c>
      <c r="E92" s="333">
        <v>145</v>
      </c>
      <c r="F92" s="689"/>
      <c r="G92" s="689"/>
      <c r="H92" s="689"/>
    </row>
    <row r="93" spans="1:8" s="323" customFormat="1" ht="17.25">
      <c r="A93" s="280">
        <v>86</v>
      </c>
      <c r="C93" s="688"/>
      <c r="D93" s="332" t="s">
        <v>524</v>
      </c>
      <c r="E93" s="333">
        <v>1253</v>
      </c>
      <c r="F93" s="689"/>
      <c r="G93" s="689"/>
      <c r="H93" s="689"/>
    </row>
    <row r="94" spans="1:8" s="323" customFormat="1" ht="17.25">
      <c r="A94" s="280">
        <v>87</v>
      </c>
      <c r="C94" s="688"/>
      <c r="D94" s="332" t="s">
        <v>707</v>
      </c>
      <c r="E94" s="333">
        <v>4007</v>
      </c>
      <c r="F94" s="689"/>
      <c r="G94" s="689"/>
      <c r="H94" s="689"/>
    </row>
    <row r="95" spans="1:8" s="323" customFormat="1" ht="17.25">
      <c r="A95" s="280">
        <v>88</v>
      </c>
      <c r="C95" s="688"/>
      <c r="D95" s="332" t="s">
        <v>708</v>
      </c>
      <c r="E95" s="333">
        <v>13500</v>
      </c>
      <c r="F95" s="689"/>
      <c r="G95" s="689"/>
      <c r="H95" s="689"/>
    </row>
    <row r="96" spans="1:8" s="323" customFormat="1" ht="33.75">
      <c r="A96" s="303">
        <v>89</v>
      </c>
      <c r="C96" s="688"/>
      <c r="D96" s="332" t="s">
        <v>709</v>
      </c>
      <c r="E96" s="333">
        <v>49</v>
      </c>
      <c r="F96" s="689"/>
      <c r="G96" s="689"/>
      <c r="H96" s="689"/>
    </row>
    <row r="97" spans="1:8" s="323" customFormat="1" ht="33.75">
      <c r="A97" s="303">
        <v>90</v>
      </c>
      <c r="C97" s="688"/>
      <c r="D97" s="332" t="s">
        <v>710</v>
      </c>
      <c r="E97" s="333">
        <v>27</v>
      </c>
      <c r="F97" s="689"/>
      <c r="G97" s="689"/>
      <c r="H97" s="689"/>
    </row>
    <row r="98" spans="1:8" s="323" customFormat="1" ht="17.25">
      <c r="A98" s="280">
        <v>91</v>
      </c>
      <c r="C98" s="688"/>
      <c r="D98" s="332" t="s">
        <v>711</v>
      </c>
      <c r="E98" s="333">
        <v>28331</v>
      </c>
      <c r="F98" s="689"/>
      <c r="G98" s="689"/>
      <c r="H98" s="689"/>
    </row>
    <row r="99" spans="1:8" s="323" customFormat="1" ht="33.75">
      <c r="A99" s="303">
        <v>92</v>
      </c>
      <c r="C99" s="688"/>
      <c r="D99" s="332" t="s">
        <v>712</v>
      </c>
      <c r="E99" s="333">
        <v>294096</v>
      </c>
      <c r="F99" s="689"/>
      <c r="G99" s="689"/>
      <c r="H99" s="689"/>
    </row>
    <row r="100" spans="1:8" s="323" customFormat="1" ht="33.75">
      <c r="A100" s="303">
        <v>93</v>
      </c>
      <c r="C100" s="688"/>
      <c r="D100" s="332" t="s">
        <v>10</v>
      </c>
      <c r="E100" s="333">
        <v>1593</v>
      </c>
      <c r="F100" s="689"/>
      <c r="G100" s="689"/>
      <c r="H100" s="689"/>
    </row>
    <row r="101" spans="1:8" s="323" customFormat="1" ht="17.25">
      <c r="A101" s="280">
        <v>94</v>
      </c>
      <c r="C101" s="688"/>
      <c r="D101" s="332" t="s">
        <v>11</v>
      </c>
      <c r="E101" s="333">
        <v>369</v>
      </c>
      <c r="F101" s="689"/>
      <c r="G101" s="689"/>
      <c r="H101" s="689"/>
    </row>
    <row r="102" spans="1:8" s="323" customFormat="1" ht="17.25">
      <c r="A102" s="280">
        <v>95</v>
      </c>
      <c r="C102" s="688"/>
      <c r="D102" s="332" t="s">
        <v>12</v>
      </c>
      <c r="E102" s="333">
        <v>3278</v>
      </c>
      <c r="F102" s="689"/>
      <c r="G102" s="689"/>
      <c r="H102" s="689"/>
    </row>
    <row r="103" spans="1:8" s="323" customFormat="1" ht="33.75">
      <c r="A103" s="303">
        <v>96</v>
      </c>
      <c r="C103" s="688"/>
      <c r="D103" s="332" t="s">
        <v>81</v>
      </c>
      <c r="E103" s="333">
        <v>3600</v>
      </c>
      <c r="F103" s="689"/>
      <c r="G103" s="689"/>
      <c r="H103" s="689"/>
    </row>
    <row r="104" spans="1:8" s="323" customFormat="1" ht="33.75">
      <c r="A104" s="303">
        <v>97</v>
      </c>
      <c r="C104" s="688"/>
      <c r="D104" s="332" t="s">
        <v>13</v>
      </c>
      <c r="E104" s="333">
        <v>667</v>
      </c>
      <c r="F104" s="689"/>
      <c r="G104" s="689"/>
      <c r="H104" s="689"/>
    </row>
    <row r="105" spans="1:8" s="323" customFormat="1" ht="17.25">
      <c r="A105" s="280">
        <v>98</v>
      </c>
      <c r="C105" s="688"/>
      <c r="D105" s="332" t="s">
        <v>14</v>
      </c>
      <c r="E105" s="333">
        <v>1786</v>
      </c>
      <c r="F105" s="689"/>
      <c r="G105" s="689"/>
      <c r="H105" s="689"/>
    </row>
    <row r="106" spans="1:8" s="323" customFormat="1" ht="33.75">
      <c r="A106" s="303">
        <v>99</v>
      </c>
      <c r="C106" s="688"/>
      <c r="D106" s="332" t="s">
        <v>15</v>
      </c>
      <c r="E106" s="333">
        <v>2425</v>
      </c>
      <c r="F106" s="689"/>
      <c r="G106" s="689"/>
      <c r="H106" s="689"/>
    </row>
    <row r="107" spans="1:8" s="323" customFormat="1" ht="17.25">
      <c r="A107" s="280">
        <v>100</v>
      </c>
      <c r="C107" s="688"/>
      <c r="D107" s="332" t="s">
        <v>16</v>
      </c>
      <c r="E107" s="333">
        <v>853</v>
      </c>
      <c r="F107" s="689"/>
      <c r="G107" s="689"/>
      <c r="H107" s="689"/>
    </row>
    <row r="108" spans="1:8" s="323" customFormat="1" ht="17.25">
      <c r="A108" s="280">
        <v>101</v>
      </c>
      <c r="C108" s="688"/>
      <c r="D108" s="332" t="s">
        <v>17</v>
      </c>
      <c r="E108" s="333">
        <v>3317</v>
      </c>
      <c r="F108" s="689"/>
      <c r="G108" s="689"/>
      <c r="H108" s="689"/>
    </row>
    <row r="109" spans="1:8" s="323" customFormat="1" ht="17.25">
      <c r="A109" s="280">
        <v>102</v>
      </c>
      <c r="C109" s="688"/>
      <c r="D109" s="332" t="s">
        <v>18</v>
      </c>
      <c r="E109" s="333">
        <v>6646</v>
      </c>
      <c r="F109" s="689"/>
      <c r="G109" s="689"/>
      <c r="H109" s="689"/>
    </row>
    <row r="110" spans="1:5" s="311" customFormat="1" ht="30" customHeight="1" thickBot="1">
      <c r="A110" s="303">
        <v>103</v>
      </c>
      <c r="B110" s="703"/>
      <c r="C110" s="703"/>
      <c r="D110" s="704" t="s">
        <v>82</v>
      </c>
      <c r="E110" s="705">
        <f>SUM(E82:E109)</f>
        <v>1869052</v>
      </c>
    </row>
    <row r="111" spans="1:5" ht="18" thickTop="1">
      <c r="A111" s="280">
        <v>104</v>
      </c>
      <c r="B111" s="323"/>
      <c r="C111" s="688"/>
      <c r="D111" s="334" t="s">
        <v>701</v>
      </c>
      <c r="E111" s="333">
        <v>6467</v>
      </c>
    </row>
    <row r="112" spans="1:8" s="323" customFormat="1" ht="33.75">
      <c r="A112" s="303">
        <v>105</v>
      </c>
      <c r="C112" s="688"/>
      <c r="D112" s="332" t="s">
        <v>121</v>
      </c>
      <c r="E112" s="333">
        <v>5000</v>
      </c>
      <c r="F112" s="689"/>
      <c r="G112" s="689"/>
      <c r="H112" s="689"/>
    </row>
    <row r="113" spans="1:5" s="311" customFormat="1" ht="30" customHeight="1" thickBot="1">
      <c r="A113" s="303">
        <v>106</v>
      </c>
      <c r="B113" s="703"/>
      <c r="C113" s="703"/>
      <c r="D113" s="704" t="s">
        <v>98</v>
      </c>
      <c r="E113" s="705">
        <f>SUM(E111:E112)</f>
        <v>11467</v>
      </c>
    </row>
    <row r="114" spans="1:5" s="166" customFormat="1" ht="30" customHeight="1" thickTop="1">
      <c r="A114" s="315">
        <v>107</v>
      </c>
      <c r="C114" s="337"/>
      <c r="D114" s="194" t="s">
        <v>362</v>
      </c>
      <c r="E114" s="338">
        <f>SUM(E110,E113)</f>
        <v>1880519</v>
      </c>
    </row>
    <row r="115" spans="1:5" s="166" customFormat="1" ht="30" customHeight="1" thickBot="1">
      <c r="A115" s="315">
        <v>108</v>
      </c>
      <c r="B115" s="324"/>
      <c r="C115" s="339"/>
      <c r="D115" s="340" t="s">
        <v>363</v>
      </c>
      <c r="E115" s="331">
        <f>SUM(E114:E114)</f>
        <v>1880519</v>
      </c>
    </row>
    <row r="116" spans="1:5" s="297" customFormat="1" ht="24.75" customHeight="1" thickTop="1">
      <c r="A116" s="280">
        <v>109</v>
      </c>
      <c r="C116" s="298" t="s">
        <v>287</v>
      </c>
      <c r="D116" s="299" t="s">
        <v>50</v>
      </c>
      <c r="E116" s="341"/>
    </row>
    <row r="117" spans="1:8" ht="16.5" customHeight="1">
      <c r="A117" s="280">
        <v>110</v>
      </c>
      <c r="C117" s="196"/>
      <c r="D117" s="684" t="s">
        <v>511</v>
      </c>
      <c r="E117" s="217">
        <v>109000</v>
      </c>
      <c r="F117" s="695"/>
      <c r="G117" s="695"/>
      <c r="H117" s="695"/>
    </row>
    <row r="118" spans="1:5" ht="16.5">
      <c r="A118" s="280">
        <v>111</v>
      </c>
      <c r="C118" s="196"/>
      <c r="D118" s="321" t="s">
        <v>51</v>
      </c>
      <c r="E118" s="302">
        <v>72525</v>
      </c>
    </row>
    <row r="119" spans="1:5" ht="16.5">
      <c r="A119" s="280">
        <v>112</v>
      </c>
      <c r="C119" s="196"/>
      <c r="D119" s="321" t="s">
        <v>52</v>
      </c>
      <c r="E119" s="302">
        <v>1100</v>
      </c>
    </row>
    <row r="120" spans="1:5" ht="17.25" customHeight="1">
      <c r="A120" s="280">
        <v>113</v>
      </c>
      <c r="C120" s="196"/>
      <c r="D120" s="321" t="s">
        <v>53</v>
      </c>
      <c r="E120" s="302">
        <v>700</v>
      </c>
    </row>
    <row r="121" spans="1:5" s="166" customFormat="1" ht="30" customHeight="1" thickBot="1">
      <c r="A121" s="280">
        <v>114</v>
      </c>
      <c r="B121" s="324"/>
      <c r="C121" s="339"/>
      <c r="D121" s="340" t="s">
        <v>392</v>
      </c>
      <c r="E121" s="331">
        <f>SUM(E117:E120)</f>
        <v>183325</v>
      </c>
    </row>
    <row r="122" spans="1:5" s="343" customFormat="1" ht="30" customHeight="1" thickTop="1">
      <c r="A122" s="280">
        <v>115</v>
      </c>
      <c r="C122" s="344" t="s">
        <v>291</v>
      </c>
      <c r="D122" s="345" t="s">
        <v>364</v>
      </c>
      <c r="E122" s="346"/>
    </row>
    <row r="123" spans="1:5" s="293" customFormat="1" ht="17.25">
      <c r="A123" s="280">
        <v>116</v>
      </c>
      <c r="C123" s="347"/>
      <c r="D123" s="348" t="s">
        <v>365</v>
      </c>
      <c r="E123" s="296"/>
    </row>
    <row r="124" spans="1:5" ht="17.25">
      <c r="A124" s="280">
        <v>117</v>
      </c>
      <c r="C124" s="342"/>
      <c r="D124" s="282" t="s">
        <v>124</v>
      </c>
      <c r="E124" s="296">
        <v>10947</v>
      </c>
    </row>
    <row r="125" spans="1:5" ht="17.25">
      <c r="A125" s="280">
        <v>118</v>
      </c>
      <c r="C125" s="342"/>
      <c r="D125" s="322" t="s">
        <v>73</v>
      </c>
      <c r="E125" s="296">
        <v>100</v>
      </c>
    </row>
    <row r="126" spans="1:5" ht="17.25">
      <c r="A126" s="280">
        <v>119</v>
      </c>
      <c r="C126" s="342"/>
      <c r="D126" s="322" t="s">
        <v>74</v>
      </c>
      <c r="E126" s="296">
        <v>100</v>
      </c>
    </row>
    <row r="127" spans="1:5" ht="17.25">
      <c r="A127" s="280">
        <v>120</v>
      </c>
      <c r="C127" s="342"/>
      <c r="D127" s="322" t="s">
        <v>75</v>
      </c>
      <c r="E127" s="296">
        <v>100</v>
      </c>
    </row>
    <row r="128" spans="1:4" ht="17.25">
      <c r="A128" s="280">
        <v>121</v>
      </c>
      <c r="C128" s="342"/>
      <c r="D128" s="322" t="s">
        <v>102</v>
      </c>
    </row>
    <row r="129" spans="1:5" ht="17.25">
      <c r="A129" s="280">
        <v>122</v>
      </c>
      <c r="C129" s="342"/>
      <c r="D129" s="349" t="s">
        <v>101</v>
      </c>
      <c r="E129" s="296">
        <v>-4064</v>
      </c>
    </row>
    <row r="130" spans="1:5" ht="17.25">
      <c r="A130" s="280">
        <v>123</v>
      </c>
      <c r="C130" s="342"/>
      <c r="D130" s="349" t="s">
        <v>56</v>
      </c>
      <c r="E130" s="296">
        <v>-4400</v>
      </c>
    </row>
    <row r="131" spans="1:5" ht="17.25">
      <c r="A131" s="280">
        <v>124</v>
      </c>
      <c r="C131" s="342"/>
      <c r="D131" s="322" t="s">
        <v>103</v>
      </c>
      <c r="E131" s="296">
        <v>120</v>
      </c>
    </row>
    <row r="132" spans="1:5" ht="17.25">
      <c r="A132" s="280">
        <v>125</v>
      </c>
      <c r="C132" s="342"/>
      <c r="D132" s="322" t="s">
        <v>76</v>
      </c>
      <c r="E132" s="296">
        <v>53</v>
      </c>
    </row>
    <row r="133" spans="1:5" ht="17.25">
      <c r="A133" s="280">
        <v>126</v>
      </c>
      <c r="C133" s="342"/>
      <c r="D133" s="349" t="s">
        <v>57</v>
      </c>
      <c r="E133" s="296">
        <v>4500</v>
      </c>
    </row>
    <row r="134" spans="1:5" ht="17.25">
      <c r="A134" s="280">
        <v>127</v>
      </c>
      <c r="C134" s="342"/>
      <c r="D134" s="349" t="s">
        <v>58</v>
      </c>
      <c r="E134" s="296">
        <v>50</v>
      </c>
    </row>
    <row r="135" spans="1:5" ht="17.25">
      <c r="A135" s="280">
        <v>128</v>
      </c>
      <c r="C135" s="342"/>
      <c r="D135" s="349" t="s">
        <v>59</v>
      </c>
      <c r="E135" s="296">
        <v>2000</v>
      </c>
    </row>
    <row r="136" spans="1:5" ht="17.25">
      <c r="A136" s="280">
        <v>129</v>
      </c>
      <c r="C136" s="342"/>
      <c r="D136" s="349" t="s">
        <v>99</v>
      </c>
      <c r="E136" s="296">
        <v>120</v>
      </c>
    </row>
    <row r="137" spans="1:5" ht="17.25">
      <c r="A137" s="280">
        <v>130</v>
      </c>
      <c r="C137" s="342"/>
      <c r="D137" s="349" t="s">
        <v>100</v>
      </c>
      <c r="E137" s="296">
        <v>300</v>
      </c>
    </row>
    <row r="138" spans="1:5" ht="33">
      <c r="A138" s="303">
        <v>131</v>
      </c>
      <c r="C138" s="342"/>
      <c r="D138" s="319" t="s">
        <v>77</v>
      </c>
      <c r="E138" s="296">
        <v>137503</v>
      </c>
    </row>
    <row r="139" spans="1:5" ht="33">
      <c r="A139" s="303">
        <v>132</v>
      </c>
      <c r="C139" s="342"/>
      <c r="D139" s="312" t="s">
        <v>104</v>
      </c>
      <c r="E139" s="296">
        <v>100</v>
      </c>
    </row>
    <row r="140" spans="1:5" ht="17.25">
      <c r="A140" s="280">
        <v>133</v>
      </c>
      <c r="C140" s="342"/>
      <c r="D140" s="312" t="s">
        <v>105</v>
      </c>
      <c r="E140" s="296">
        <v>70</v>
      </c>
    </row>
    <row r="141" spans="1:5" ht="17.25">
      <c r="A141" s="280">
        <v>134</v>
      </c>
      <c r="C141" s="342"/>
      <c r="D141" s="312" t="s">
        <v>106</v>
      </c>
      <c r="E141" s="313">
        <v>60</v>
      </c>
    </row>
    <row r="142" spans="1:5" ht="17.25">
      <c r="A142" s="280">
        <v>135</v>
      </c>
      <c r="C142" s="342"/>
      <c r="D142" s="350" t="s">
        <v>322</v>
      </c>
      <c r="E142" s="330">
        <f>SUM(E124:E141)</f>
        <v>147659</v>
      </c>
    </row>
    <row r="143" spans="1:4" ht="17.25">
      <c r="A143" s="280">
        <v>136</v>
      </c>
      <c r="C143" s="342"/>
      <c r="D143" s="351" t="s">
        <v>60</v>
      </c>
    </row>
    <row r="144" spans="1:4" ht="17.25">
      <c r="A144" s="280">
        <v>137</v>
      </c>
      <c r="C144" s="342"/>
      <c r="D144" s="322" t="s">
        <v>107</v>
      </c>
    </row>
    <row r="145" spans="1:5" ht="17.25">
      <c r="A145" s="280">
        <v>138</v>
      </c>
      <c r="C145" s="342"/>
      <c r="D145" s="282" t="s">
        <v>108</v>
      </c>
      <c r="E145" s="296">
        <v>50659</v>
      </c>
    </row>
    <row r="146" spans="1:5" ht="17.25">
      <c r="A146" s="280">
        <v>139</v>
      </c>
      <c r="C146" s="342"/>
      <c r="D146" s="282" t="s">
        <v>61</v>
      </c>
      <c r="E146" s="296">
        <v>4500</v>
      </c>
    </row>
    <row r="147" spans="1:5" ht="17.25">
      <c r="A147" s="280">
        <v>140</v>
      </c>
      <c r="C147" s="328"/>
      <c r="D147" s="282" t="s">
        <v>62</v>
      </c>
      <c r="E147" s="302">
        <v>1084</v>
      </c>
    </row>
    <row r="148" spans="1:5" ht="17.25">
      <c r="A148" s="280">
        <v>141</v>
      </c>
      <c r="B148" s="328"/>
      <c r="C148" s="342"/>
      <c r="D148" s="284" t="s">
        <v>63</v>
      </c>
      <c r="E148" s="313">
        <v>-131843</v>
      </c>
    </row>
    <row r="149" spans="1:5" ht="17.25">
      <c r="A149" s="280">
        <v>142</v>
      </c>
      <c r="B149" s="328"/>
      <c r="C149" s="342"/>
      <c r="D149" s="350" t="s">
        <v>366</v>
      </c>
      <c r="E149" s="330">
        <f>SUM(E145:E148)</f>
        <v>-75600</v>
      </c>
    </row>
    <row r="150" spans="1:4" ht="21.75" customHeight="1">
      <c r="A150" s="280">
        <v>143</v>
      </c>
      <c r="C150" s="342"/>
      <c r="D150" s="351" t="s">
        <v>64</v>
      </c>
    </row>
    <row r="151" spans="1:5" ht="33">
      <c r="A151" s="303">
        <v>144</v>
      </c>
      <c r="C151" s="342"/>
      <c r="D151" s="685" t="s">
        <v>78</v>
      </c>
      <c r="E151" s="335">
        <v>4400</v>
      </c>
    </row>
    <row r="152" spans="1:5" ht="17.25">
      <c r="A152" s="280">
        <v>145</v>
      </c>
      <c r="C152" s="342"/>
      <c r="D152" s="685" t="s">
        <v>109</v>
      </c>
      <c r="E152" s="335">
        <v>160</v>
      </c>
    </row>
    <row r="153" spans="1:5" s="283" customFormat="1" ht="21.75" customHeight="1">
      <c r="A153" s="280">
        <v>146</v>
      </c>
      <c r="B153" s="342"/>
      <c r="C153" s="342"/>
      <c r="D153" s="351" t="s">
        <v>49</v>
      </c>
      <c r="E153" s="314"/>
    </row>
    <row r="154" spans="1:5" ht="17.25">
      <c r="A154" s="280">
        <v>147</v>
      </c>
      <c r="C154" s="342"/>
      <c r="D154" s="685" t="s">
        <v>125</v>
      </c>
      <c r="E154" s="336">
        <v>386</v>
      </c>
    </row>
    <row r="155" spans="1:5" s="283" customFormat="1" ht="27.75" customHeight="1">
      <c r="A155" s="303">
        <v>148</v>
      </c>
      <c r="B155" s="342"/>
      <c r="C155" s="342"/>
      <c r="D155" s="352"/>
      <c r="E155" s="314">
        <f>SUM(E151:E154)</f>
        <v>4946</v>
      </c>
    </row>
    <row r="156" spans="1:5" s="166" customFormat="1" ht="27.75" customHeight="1" thickBot="1">
      <c r="A156" s="315">
        <v>149</v>
      </c>
      <c r="B156" s="325"/>
      <c r="C156" s="325"/>
      <c r="D156" s="353" t="s">
        <v>568</v>
      </c>
      <c r="E156" s="331">
        <f>SUM(E149,E142)+E155</f>
        <v>77005</v>
      </c>
    </row>
    <row r="157" spans="1:5" s="166" customFormat="1" ht="27.75" customHeight="1" thickTop="1">
      <c r="A157" s="280">
        <v>150</v>
      </c>
      <c r="B157" s="354"/>
      <c r="C157" s="354"/>
      <c r="D157" s="351" t="s">
        <v>367</v>
      </c>
      <c r="E157" s="296"/>
    </row>
    <row r="158" spans="1:5" s="166" customFormat="1" ht="17.25">
      <c r="A158" s="280">
        <v>151</v>
      </c>
      <c r="B158" s="354"/>
      <c r="C158" s="354"/>
      <c r="D158" s="282" t="s">
        <v>65</v>
      </c>
      <c r="E158" s="296">
        <v>15829</v>
      </c>
    </row>
    <row r="159" spans="1:5" s="166" customFormat="1" ht="17.25">
      <c r="A159" s="280">
        <v>152</v>
      </c>
      <c r="B159" s="354"/>
      <c r="C159" s="354"/>
      <c r="D159" s="282" t="s">
        <v>66</v>
      </c>
      <c r="E159" s="296">
        <v>29096</v>
      </c>
    </row>
    <row r="160" spans="1:5" s="166" customFormat="1" ht="17.25">
      <c r="A160" s="280">
        <v>153</v>
      </c>
      <c r="B160" s="354"/>
      <c r="C160" s="354"/>
      <c r="D160" s="282" t="s">
        <v>67</v>
      </c>
      <c r="E160" s="296">
        <v>-181525</v>
      </c>
    </row>
    <row r="161" spans="1:5" s="166" customFormat="1" ht="17.25">
      <c r="A161" s="280">
        <v>154</v>
      </c>
      <c r="B161" s="354"/>
      <c r="C161" s="354"/>
      <c r="D161" s="282" t="s">
        <v>68</v>
      </c>
      <c r="E161" s="296">
        <v>-527476</v>
      </c>
    </row>
    <row r="162" spans="1:5" s="166" customFormat="1" ht="17.25">
      <c r="A162" s="280">
        <v>155</v>
      </c>
      <c r="B162" s="354"/>
      <c r="C162" s="354"/>
      <c r="D162" s="282" t="s">
        <v>69</v>
      </c>
      <c r="E162" s="296">
        <v>12102</v>
      </c>
    </row>
    <row r="163" spans="1:5" s="166" customFormat="1" ht="27.75" customHeight="1">
      <c r="A163" s="280">
        <v>156</v>
      </c>
      <c r="B163" s="354"/>
      <c r="C163" s="354"/>
      <c r="D163" s="351" t="s">
        <v>368</v>
      </c>
      <c r="E163" s="296"/>
    </row>
    <row r="164" spans="1:5" s="166" customFormat="1" ht="17.25">
      <c r="A164" s="280">
        <v>157</v>
      </c>
      <c r="B164" s="354"/>
      <c r="C164" s="354"/>
      <c r="D164" s="282" t="s">
        <v>110</v>
      </c>
      <c r="E164" s="296">
        <v>-30</v>
      </c>
    </row>
    <row r="165" spans="1:5" s="166" customFormat="1" ht="17.25">
      <c r="A165" s="280">
        <v>158</v>
      </c>
      <c r="B165" s="354"/>
      <c r="C165" s="354"/>
      <c r="D165" s="282" t="s">
        <v>111</v>
      </c>
      <c r="E165" s="296">
        <v>-740</v>
      </c>
    </row>
    <row r="166" spans="1:5" s="166" customFormat="1" ht="17.25">
      <c r="A166" s="280">
        <v>159</v>
      </c>
      <c r="B166" s="354"/>
      <c r="C166" s="354"/>
      <c r="D166" s="282" t="s">
        <v>112</v>
      </c>
      <c r="E166" s="296">
        <v>-960</v>
      </c>
    </row>
    <row r="167" spans="1:5" s="166" customFormat="1" ht="17.25">
      <c r="A167" s="280">
        <v>160</v>
      </c>
      <c r="B167" s="354"/>
      <c r="C167" s="354"/>
      <c r="D167" s="282" t="s">
        <v>113</v>
      </c>
      <c r="E167" s="296">
        <v>-200</v>
      </c>
    </row>
    <row r="168" spans="1:5" s="166" customFormat="1" ht="17.25">
      <c r="A168" s="280">
        <v>161</v>
      </c>
      <c r="B168" s="354"/>
      <c r="C168" s="354"/>
      <c r="D168" s="282" t="s">
        <v>114</v>
      </c>
      <c r="E168" s="296">
        <v>-3236</v>
      </c>
    </row>
    <row r="169" spans="1:5" s="166" customFormat="1" ht="17.25">
      <c r="A169" s="280">
        <v>162</v>
      </c>
      <c r="B169" s="354"/>
      <c r="C169" s="354"/>
      <c r="D169" s="282" t="s">
        <v>115</v>
      </c>
      <c r="E169" s="296">
        <v>-100</v>
      </c>
    </row>
    <row r="170" spans="1:5" s="166" customFormat="1" ht="17.25">
      <c r="A170" s="280">
        <v>163</v>
      </c>
      <c r="B170" s="354"/>
      <c r="C170" s="354"/>
      <c r="D170" s="282" t="s">
        <v>116</v>
      </c>
      <c r="E170" s="296">
        <v>-100</v>
      </c>
    </row>
    <row r="171" spans="1:5" s="166" customFormat="1" ht="17.25">
      <c r="A171" s="280">
        <v>164</v>
      </c>
      <c r="B171" s="354"/>
      <c r="C171" s="354"/>
      <c r="D171" s="282" t="s">
        <v>117</v>
      </c>
      <c r="E171" s="296">
        <v>-179</v>
      </c>
    </row>
    <row r="172" spans="1:5" s="166" customFormat="1" ht="17.25">
      <c r="A172" s="280">
        <v>165</v>
      </c>
      <c r="B172" s="354"/>
      <c r="C172" s="354"/>
      <c r="D172" s="282" t="s">
        <v>118</v>
      </c>
      <c r="E172" s="296">
        <v>-148</v>
      </c>
    </row>
    <row r="173" spans="1:5" s="166" customFormat="1" ht="17.25">
      <c r="A173" s="280">
        <v>166</v>
      </c>
      <c r="B173" s="354"/>
      <c r="C173" s="354"/>
      <c r="D173" s="282" t="s">
        <v>119</v>
      </c>
      <c r="E173" s="296">
        <v>-930</v>
      </c>
    </row>
    <row r="174" spans="1:5" s="166" customFormat="1" ht="17.25">
      <c r="A174" s="280">
        <v>167</v>
      </c>
      <c r="B174" s="354"/>
      <c r="C174" s="354"/>
      <c r="D174" s="282" t="s">
        <v>120</v>
      </c>
      <c r="E174" s="313">
        <v>-700</v>
      </c>
    </row>
    <row r="175" spans="1:5" s="283" customFormat="1" ht="24.75" customHeight="1">
      <c r="A175" s="303">
        <v>168</v>
      </c>
      <c r="B175" s="342"/>
      <c r="C175" s="342"/>
      <c r="D175" s="352" t="s">
        <v>369</v>
      </c>
      <c r="E175" s="314">
        <f>SUM(E164:E174)</f>
        <v>-7323</v>
      </c>
    </row>
    <row r="176" spans="1:5" s="166" customFormat="1" ht="24.75" customHeight="1" thickBot="1">
      <c r="A176" s="315">
        <v>169</v>
      </c>
      <c r="B176" s="325"/>
      <c r="C176" s="325"/>
      <c r="D176" s="355" t="s">
        <v>370</v>
      </c>
      <c r="E176" s="331">
        <f>E175+E160+E161+E159+E162+E158</f>
        <v>-659297</v>
      </c>
    </row>
    <row r="177" spans="1:5" s="166" customFormat="1" ht="24.75" customHeight="1" thickBot="1" thickTop="1">
      <c r="A177" s="315">
        <v>170</v>
      </c>
      <c r="B177" s="289"/>
      <c r="C177" s="316"/>
      <c r="D177" s="317" t="s">
        <v>371</v>
      </c>
      <c r="E177" s="318">
        <f>SUM(E176,E156,E121,E115,E79)</f>
        <v>1525775</v>
      </c>
    </row>
    <row r="194" spans="2:5" ht="17.25">
      <c r="B194" s="358"/>
      <c r="C194" s="359"/>
      <c r="D194" s="360"/>
      <c r="E194" s="357"/>
    </row>
    <row r="195" spans="2:5" ht="17.25">
      <c r="B195" s="358"/>
      <c r="C195" s="359"/>
      <c r="D195" s="360"/>
      <c r="E195" s="357"/>
    </row>
    <row r="196" spans="2:5" ht="17.25">
      <c r="B196" s="358"/>
      <c r="C196" s="359"/>
      <c r="D196" s="360"/>
      <c r="E196" s="357"/>
    </row>
    <row r="197" spans="2:5" ht="17.25">
      <c r="B197" s="358"/>
      <c r="C197" s="359"/>
      <c r="D197" s="360"/>
      <c r="E197" s="357"/>
    </row>
    <row r="198" spans="2:5" ht="17.25">
      <c r="B198" s="358"/>
      <c r="C198" s="359"/>
      <c r="D198" s="360"/>
      <c r="E198" s="357"/>
    </row>
    <row r="199" spans="2:5" ht="16.5">
      <c r="B199" s="323"/>
      <c r="C199" s="329"/>
      <c r="D199" s="361"/>
      <c r="E199" s="302"/>
    </row>
    <row r="200" ht="16.5">
      <c r="C200" s="329"/>
    </row>
    <row r="201" ht="16.5">
      <c r="C201" s="329"/>
    </row>
    <row r="202" ht="16.5">
      <c r="C202" s="329"/>
    </row>
    <row r="203" ht="16.5">
      <c r="C203" s="329"/>
    </row>
    <row r="204" ht="16.5">
      <c r="C204" s="329"/>
    </row>
    <row r="205" ht="16.5">
      <c r="C205" s="329"/>
    </row>
    <row r="206" ht="16.5">
      <c r="C206" s="329"/>
    </row>
    <row r="217" spans="2:5" ht="16.5">
      <c r="B217" s="362"/>
      <c r="C217" s="363"/>
      <c r="D217" s="364"/>
      <c r="E217" s="302"/>
    </row>
    <row r="267" spans="2:5" ht="16.5">
      <c r="B267" s="323"/>
      <c r="C267" s="329"/>
      <c r="D267" s="361"/>
      <c r="E267" s="365"/>
    </row>
    <row r="268" spans="2:5" ht="16.5">
      <c r="B268" s="362"/>
      <c r="C268" s="363"/>
      <c r="D268" s="364"/>
      <c r="E268" s="302"/>
    </row>
    <row r="269" spans="2:5" ht="16.5">
      <c r="B269" s="323"/>
      <c r="C269" s="363"/>
      <c r="D269" s="364"/>
      <c r="E269" s="366"/>
    </row>
    <row r="270" spans="2:5" ht="16.5">
      <c r="B270" s="362"/>
      <c r="C270" s="363"/>
      <c r="D270" s="364"/>
      <c r="E270" s="302"/>
    </row>
    <row r="271" spans="2:5" ht="16.5">
      <c r="B271" s="323"/>
      <c r="C271" s="329"/>
      <c r="D271" s="361"/>
      <c r="E271" s="302"/>
    </row>
    <row r="272" spans="2:5" ht="17.25">
      <c r="B272" s="358"/>
      <c r="C272" s="359"/>
      <c r="D272" s="360"/>
      <c r="E272" s="302"/>
    </row>
    <row r="273" spans="2:5" ht="16.5">
      <c r="B273" s="323"/>
      <c r="C273" s="329"/>
      <c r="D273" s="367"/>
      <c r="E273" s="302"/>
    </row>
    <row r="274" spans="2:5" ht="17.25">
      <c r="B274" s="323"/>
      <c r="C274" s="342"/>
      <c r="D274" s="368"/>
      <c r="E274" s="302"/>
    </row>
    <row r="275" spans="2:5" ht="16.5">
      <c r="B275" s="323"/>
      <c r="C275" s="329"/>
      <c r="D275" s="361"/>
      <c r="E275" s="302"/>
    </row>
    <row r="320" spans="2:5" ht="16.5">
      <c r="B320" s="323"/>
      <c r="C320" s="329"/>
      <c r="D320" s="361"/>
      <c r="E320" s="365"/>
    </row>
    <row r="321" spans="2:5" ht="16.5">
      <c r="B321" s="362"/>
      <c r="C321" s="363"/>
      <c r="D321" s="364"/>
      <c r="E321" s="302"/>
    </row>
    <row r="322" spans="2:5" ht="16.5">
      <c r="B322" s="323"/>
      <c r="C322" s="363"/>
      <c r="D322" s="364"/>
      <c r="E322" s="366"/>
    </row>
    <row r="323" spans="2:5" ht="16.5">
      <c r="B323" s="362"/>
      <c r="C323" s="363"/>
      <c r="D323" s="364"/>
      <c r="E323" s="302"/>
    </row>
    <row r="324" spans="2:5" ht="16.5">
      <c r="B324" s="323"/>
      <c r="C324" s="329"/>
      <c r="D324" s="361"/>
      <c r="E324" s="302"/>
    </row>
    <row r="340" ht="16.5">
      <c r="C340" s="329"/>
    </row>
    <row r="361" spans="2:5" ht="16.5">
      <c r="B361" s="323"/>
      <c r="C361" s="329"/>
      <c r="D361" s="361"/>
      <c r="E361" s="302"/>
    </row>
    <row r="362" spans="2:5" ht="17.25">
      <c r="B362" s="323"/>
      <c r="C362" s="342"/>
      <c r="D362" s="368"/>
      <c r="E362" s="330"/>
    </row>
    <row r="363" spans="2:5" ht="17.25">
      <c r="B363" s="323"/>
      <c r="C363" s="342"/>
      <c r="D363" s="368"/>
      <c r="E363" s="330"/>
    </row>
    <row r="364" spans="2:5" ht="16.5">
      <c r="B364" s="323"/>
      <c r="C364" s="329"/>
      <c r="D364" s="361"/>
      <c r="E364" s="302"/>
    </row>
    <row r="365" spans="2:5" ht="17.25">
      <c r="B365" s="323"/>
      <c r="C365" s="342"/>
      <c r="D365" s="368"/>
      <c r="E365" s="302"/>
    </row>
    <row r="366" spans="2:5" ht="16.5">
      <c r="B366" s="323"/>
      <c r="C366" s="329"/>
      <c r="D366" s="361"/>
      <c r="E366" s="302"/>
    </row>
    <row r="367" spans="2:5" ht="16.5">
      <c r="B367" s="323"/>
      <c r="C367" s="329"/>
      <c r="D367" s="361"/>
      <c r="E367" s="302"/>
    </row>
    <row r="368" spans="2:5" ht="16.5">
      <c r="B368" s="323"/>
      <c r="C368" s="329"/>
      <c r="D368" s="361"/>
      <c r="E368" s="302"/>
    </row>
    <row r="369" spans="2:5" ht="16.5">
      <c r="B369" s="323"/>
      <c r="C369" s="329"/>
      <c r="D369" s="361"/>
      <c r="E369" s="302"/>
    </row>
    <row r="370" spans="2:5" ht="16.5">
      <c r="B370" s="323"/>
      <c r="C370" s="329"/>
      <c r="D370" s="361"/>
      <c r="E370" s="302"/>
    </row>
    <row r="371" spans="2:5" ht="17.25">
      <c r="B371" s="323"/>
      <c r="C371" s="342"/>
      <c r="D371" s="368"/>
      <c r="E371" s="330"/>
    </row>
    <row r="372" spans="2:5" ht="16.5">
      <c r="B372" s="323"/>
      <c r="C372" s="329"/>
      <c r="D372" s="361"/>
      <c r="E372" s="302"/>
    </row>
    <row r="373" spans="2:5" ht="16.5">
      <c r="B373" s="323"/>
      <c r="C373" s="329"/>
      <c r="D373" s="361"/>
      <c r="E373" s="302"/>
    </row>
    <row r="374" spans="2:5" ht="16.5">
      <c r="B374" s="323"/>
      <c r="C374" s="329"/>
      <c r="D374" s="361"/>
      <c r="E374" s="365"/>
    </row>
    <row r="375" spans="2:5" ht="16.5">
      <c r="B375" s="362"/>
      <c r="C375" s="363"/>
      <c r="D375" s="364"/>
      <c r="E375" s="302"/>
    </row>
    <row r="376" spans="2:5" ht="16.5">
      <c r="B376" s="323"/>
      <c r="C376" s="363"/>
      <c r="D376" s="364"/>
      <c r="E376" s="366"/>
    </row>
    <row r="377" spans="2:5" ht="16.5">
      <c r="B377" s="362"/>
      <c r="C377" s="363"/>
      <c r="D377" s="364"/>
      <c r="E377" s="302"/>
    </row>
    <row r="378" spans="2:5" ht="16.5">
      <c r="B378" s="323"/>
      <c r="C378" s="329"/>
      <c r="D378" s="361"/>
      <c r="E378" s="302"/>
    </row>
    <row r="379" spans="2:5" ht="17.25">
      <c r="B379" s="323"/>
      <c r="C379" s="342"/>
      <c r="D379" s="368"/>
      <c r="E379" s="302"/>
    </row>
    <row r="380" spans="2:5" ht="16.5">
      <c r="B380" s="323"/>
      <c r="C380" s="329"/>
      <c r="D380" s="361"/>
      <c r="E380" s="302"/>
    </row>
    <row r="381" spans="2:5" ht="16.5">
      <c r="B381" s="323"/>
      <c r="C381" s="329"/>
      <c r="D381" s="361"/>
      <c r="E381" s="302"/>
    </row>
    <row r="382" spans="2:5" ht="16.5">
      <c r="B382" s="323"/>
      <c r="C382" s="329"/>
      <c r="D382" s="361"/>
      <c r="E382" s="302"/>
    </row>
    <row r="383" spans="2:5" ht="16.5">
      <c r="B383" s="323"/>
      <c r="C383" s="329"/>
      <c r="D383" s="361"/>
      <c r="E383" s="302"/>
    </row>
    <row r="384" spans="2:5" ht="17.25">
      <c r="B384" s="323"/>
      <c r="C384" s="342"/>
      <c r="D384" s="368"/>
      <c r="E384" s="330"/>
    </row>
    <row r="385" spans="2:5" ht="16.5">
      <c r="B385" s="323"/>
      <c r="C385" s="329"/>
      <c r="D385" s="361"/>
      <c r="E385" s="302"/>
    </row>
    <row r="386" spans="2:5" ht="17.25">
      <c r="B386" s="323"/>
      <c r="C386" s="342"/>
      <c r="D386" s="368"/>
      <c r="E386" s="302"/>
    </row>
    <row r="387" spans="2:5" ht="16.5">
      <c r="B387" s="323"/>
      <c r="C387" s="329"/>
      <c r="D387" s="361"/>
      <c r="E387" s="302"/>
    </row>
    <row r="388" spans="2:5" ht="16.5">
      <c r="B388" s="323"/>
      <c r="C388" s="329"/>
      <c r="D388" s="361"/>
      <c r="E388" s="302"/>
    </row>
    <row r="389" spans="2:5" ht="16.5">
      <c r="B389" s="323"/>
      <c r="C389" s="329"/>
      <c r="D389" s="361"/>
      <c r="E389" s="302"/>
    </row>
    <row r="390" spans="2:5" ht="16.5">
      <c r="B390" s="323"/>
      <c r="C390" s="329"/>
      <c r="D390" s="361"/>
      <c r="E390" s="302"/>
    </row>
    <row r="391" spans="2:5" ht="16.5">
      <c r="B391" s="323"/>
      <c r="C391" s="329"/>
      <c r="D391" s="361"/>
      <c r="E391" s="302"/>
    </row>
    <row r="392" spans="2:5" ht="16.5">
      <c r="B392" s="323"/>
      <c r="C392" s="329"/>
      <c r="D392" s="361"/>
      <c r="E392" s="302"/>
    </row>
    <row r="393" spans="2:5" ht="16.5">
      <c r="B393" s="323"/>
      <c r="C393" s="329"/>
      <c r="D393" s="361"/>
      <c r="E393" s="302"/>
    </row>
    <row r="394" spans="2:5" ht="16.5">
      <c r="B394" s="323"/>
      <c r="C394" s="329"/>
      <c r="D394" s="361"/>
      <c r="E394" s="302"/>
    </row>
    <row r="395" spans="2:5" ht="16.5">
      <c r="B395" s="323"/>
      <c r="C395" s="329"/>
      <c r="D395" s="361"/>
      <c r="E395" s="302"/>
    </row>
    <row r="396" spans="2:5" ht="16.5">
      <c r="B396" s="323"/>
      <c r="C396" s="329"/>
      <c r="D396" s="361"/>
      <c r="E396" s="302"/>
    </row>
    <row r="397" spans="2:5" ht="16.5">
      <c r="B397" s="323"/>
      <c r="C397" s="329"/>
      <c r="D397" s="361"/>
      <c r="E397" s="302"/>
    </row>
    <row r="398" spans="2:5" ht="16.5">
      <c r="B398" s="323"/>
      <c r="C398" s="329"/>
      <c r="D398" s="361"/>
      <c r="E398" s="302"/>
    </row>
    <row r="399" spans="2:5" ht="16.5">
      <c r="B399" s="323"/>
      <c r="C399" s="329"/>
      <c r="D399" s="361"/>
      <c r="E399" s="302"/>
    </row>
    <row r="400" spans="2:5" ht="16.5">
      <c r="B400" s="323"/>
      <c r="C400" s="329"/>
      <c r="D400" s="361"/>
      <c r="E400" s="302"/>
    </row>
    <row r="401" spans="2:5" ht="17.25">
      <c r="B401" s="323"/>
      <c r="C401" s="342"/>
      <c r="D401" s="368"/>
      <c r="E401" s="330"/>
    </row>
    <row r="402" spans="2:5" ht="16.5">
      <c r="B402" s="323"/>
      <c r="C402" s="329"/>
      <c r="D402" s="361"/>
      <c r="E402" s="302"/>
    </row>
    <row r="403" spans="2:5" ht="17.25">
      <c r="B403" s="323"/>
      <c r="C403" s="342"/>
      <c r="D403" s="368"/>
      <c r="E403" s="302"/>
    </row>
    <row r="404" spans="2:5" ht="16.5">
      <c r="B404" s="323"/>
      <c r="C404" s="329"/>
      <c r="D404" s="361"/>
      <c r="E404" s="302"/>
    </row>
    <row r="405" spans="2:5" ht="16.5">
      <c r="B405" s="323"/>
      <c r="C405" s="329"/>
      <c r="D405" s="361"/>
      <c r="E405" s="302"/>
    </row>
    <row r="406" spans="2:5" ht="16.5">
      <c r="B406" s="323"/>
      <c r="C406" s="329"/>
      <c r="D406" s="361"/>
      <c r="E406" s="302"/>
    </row>
    <row r="407" spans="2:5" ht="16.5">
      <c r="B407" s="323"/>
      <c r="C407" s="329"/>
      <c r="D407" s="361"/>
      <c r="E407" s="302"/>
    </row>
    <row r="408" spans="2:5" ht="16.5">
      <c r="B408" s="323"/>
      <c r="C408" s="329"/>
      <c r="D408" s="361"/>
      <c r="E408" s="302"/>
    </row>
    <row r="409" spans="2:5" ht="16.5">
      <c r="B409" s="323"/>
      <c r="C409" s="329"/>
      <c r="D409" s="361"/>
      <c r="E409" s="302"/>
    </row>
    <row r="410" spans="2:5" ht="16.5">
      <c r="B410" s="323"/>
      <c r="C410" s="329"/>
      <c r="D410" s="361"/>
      <c r="E410" s="302"/>
    </row>
    <row r="411" spans="2:5" ht="16.5">
      <c r="B411" s="323"/>
      <c r="C411" s="329"/>
      <c r="D411" s="361"/>
      <c r="E411" s="302"/>
    </row>
    <row r="412" spans="2:5" ht="16.5">
      <c r="B412" s="323"/>
      <c r="C412" s="329"/>
      <c r="D412" s="361"/>
      <c r="E412" s="302"/>
    </row>
    <row r="413" spans="2:5" ht="16.5">
      <c r="B413" s="323"/>
      <c r="C413" s="329"/>
      <c r="D413" s="361"/>
      <c r="E413" s="302"/>
    </row>
    <row r="414" spans="2:5" ht="16.5">
      <c r="B414" s="323"/>
      <c r="C414" s="329"/>
      <c r="D414" s="361"/>
      <c r="E414" s="302"/>
    </row>
    <row r="415" spans="2:5" ht="16.5">
      <c r="B415" s="323"/>
      <c r="C415" s="329"/>
      <c r="D415" s="361"/>
      <c r="E415" s="302"/>
    </row>
    <row r="416" spans="2:5" ht="16.5">
      <c r="B416" s="323"/>
      <c r="C416" s="329"/>
      <c r="D416" s="361"/>
      <c r="E416" s="302"/>
    </row>
    <row r="417" spans="2:5" ht="16.5">
      <c r="B417" s="323"/>
      <c r="C417" s="329"/>
      <c r="D417" s="361"/>
      <c r="E417" s="302"/>
    </row>
    <row r="418" spans="2:5" ht="16.5">
      <c r="B418" s="323"/>
      <c r="C418" s="329"/>
      <c r="D418" s="361"/>
      <c r="E418" s="302"/>
    </row>
    <row r="419" spans="2:5" ht="16.5">
      <c r="B419" s="323"/>
      <c r="C419" s="329"/>
      <c r="D419" s="361"/>
      <c r="E419" s="302"/>
    </row>
    <row r="420" spans="2:5" ht="16.5">
      <c r="B420" s="323"/>
      <c r="C420" s="329"/>
      <c r="D420" s="361"/>
      <c r="E420" s="302"/>
    </row>
    <row r="421" spans="2:5" ht="16.5">
      <c r="B421" s="323"/>
      <c r="C421" s="329"/>
      <c r="D421" s="361"/>
      <c r="E421" s="302"/>
    </row>
    <row r="422" spans="2:5" ht="16.5">
      <c r="B422" s="323"/>
      <c r="C422" s="329"/>
      <c r="D422" s="361"/>
      <c r="E422" s="302"/>
    </row>
    <row r="423" spans="2:5" ht="16.5">
      <c r="B423" s="323"/>
      <c r="C423" s="329"/>
      <c r="D423" s="361"/>
      <c r="E423" s="302"/>
    </row>
    <row r="424" spans="2:5" ht="16.5">
      <c r="B424" s="323"/>
      <c r="C424" s="329"/>
      <c r="D424" s="361"/>
      <c r="E424" s="302"/>
    </row>
    <row r="425" spans="2:5" ht="16.5">
      <c r="B425" s="323"/>
      <c r="C425" s="329"/>
      <c r="D425" s="361"/>
      <c r="E425" s="302"/>
    </row>
    <row r="426" spans="2:5" ht="16.5">
      <c r="B426" s="323"/>
      <c r="C426" s="329"/>
      <c r="D426" s="361"/>
      <c r="E426" s="302"/>
    </row>
    <row r="427" spans="2:5" ht="16.5">
      <c r="B427" s="323"/>
      <c r="C427" s="329"/>
      <c r="D427" s="361"/>
      <c r="E427" s="302"/>
    </row>
    <row r="428" spans="2:5" ht="16.5">
      <c r="B428" s="323"/>
      <c r="C428" s="329"/>
      <c r="D428" s="361"/>
      <c r="E428" s="302"/>
    </row>
    <row r="429" spans="2:5" ht="16.5">
      <c r="B429" s="323"/>
      <c r="C429" s="329"/>
      <c r="D429" s="361"/>
      <c r="E429" s="302"/>
    </row>
    <row r="430" spans="2:5" ht="16.5">
      <c r="B430" s="323"/>
      <c r="C430" s="329"/>
      <c r="D430" s="361"/>
      <c r="E430" s="302"/>
    </row>
    <row r="431" spans="2:5" ht="16.5">
      <c r="B431" s="323"/>
      <c r="C431" s="329"/>
      <c r="D431" s="361"/>
      <c r="E431" s="302"/>
    </row>
    <row r="432" spans="2:5" ht="16.5">
      <c r="B432" s="323"/>
      <c r="C432" s="329"/>
      <c r="D432" s="361"/>
      <c r="E432" s="302"/>
    </row>
    <row r="433" spans="2:5" ht="16.5">
      <c r="B433" s="323"/>
      <c r="C433" s="329"/>
      <c r="D433" s="361"/>
      <c r="E433" s="369"/>
    </row>
    <row r="434" spans="2:5" ht="17.25">
      <c r="B434" s="323"/>
      <c r="C434" s="342"/>
      <c r="D434" s="368"/>
      <c r="E434" s="330"/>
    </row>
    <row r="435" spans="2:5" ht="16.5">
      <c r="B435" s="323"/>
      <c r="C435" s="329"/>
      <c r="D435" s="361"/>
      <c r="E435" s="302"/>
    </row>
    <row r="436" spans="2:5" ht="17.25">
      <c r="B436" s="323"/>
      <c r="C436" s="342"/>
      <c r="D436" s="368"/>
      <c r="E436" s="302"/>
    </row>
    <row r="437" spans="2:5" ht="16.5">
      <c r="B437" s="323"/>
      <c r="C437" s="329"/>
      <c r="D437" s="367"/>
      <c r="E437" s="302"/>
    </row>
    <row r="438" spans="2:5" ht="16.5">
      <c r="B438" s="323"/>
      <c r="C438" s="329"/>
      <c r="D438" s="361"/>
      <c r="E438" s="302"/>
    </row>
    <row r="439" spans="2:5" ht="16.5">
      <c r="B439" s="323"/>
      <c r="C439" s="329"/>
      <c r="D439" s="361"/>
      <c r="E439" s="302"/>
    </row>
    <row r="440" spans="2:5" ht="16.5">
      <c r="B440" s="323"/>
      <c r="C440" s="329"/>
      <c r="D440" s="361"/>
      <c r="E440" s="302"/>
    </row>
    <row r="441" spans="2:5" ht="16.5">
      <c r="B441" s="323"/>
      <c r="C441" s="329"/>
      <c r="D441" s="361"/>
      <c r="E441" s="302"/>
    </row>
    <row r="442" spans="2:5" ht="16.5">
      <c r="B442" s="323"/>
      <c r="C442" s="329"/>
      <c r="D442" s="361"/>
      <c r="E442" s="302"/>
    </row>
    <row r="443" spans="2:5" ht="16.5">
      <c r="B443" s="323"/>
      <c r="C443" s="329"/>
      <c r="D443" s="361"/>
      <c r="E443" s="302"/>
    </row>
    <row r="444" spans="2:5" ht="16.5">
      <c r="B444" s="323"/>
      <c r="C444" s="329"/>
      <c r="D444" s="361"/>
      <c r="E444" s="302"/>
    </row>
    <row r="445" spans="2:5" ht="16.5">
      <c r="B445" s="323"/>
      <c r="C445" s="329"/>
      <c r="D445" s="361"/>
      <c r="E445" s="302"/>
    </row>
    <row r="446" spans="2:5" ht="16.5">
      <c r="B446" s="323"/>
      <c r="C446" s="329"/>
      <c r="D446" s="361"/>
      <c r="E446" s="302"/>
    </row>
    <row r="447" spans="2:5" ht="16.5">
      <c r="B447" s="323"/>
      <c r="C447" s="329"/>
      <c r="D447" s="361"/>
      <c r="E447" s="302"/>
    </row>
    <row r="448" spans="2:5" ht="16.5">
      <c r="B448" s="323"/>
      <c r="C448" s="329"/>
      <c r="D448" s="361"/>
      <c r="E448" s="302"/>
    </row>
    <row r="449" spans="2:5" ht="16.5">
      <c r="B449" s="323"/>
      <c r="C449" s="329"/>
      <c r="D449" s="361"/>
      <c r="E449" s="302"/>
    </row>
    <row r="450" spans="2:5" ht="16.5">
      <c r="B450" s="323"/>
      <c r="C450" s="329"/>
      <c r="D450" s="361"/>
      <c r="E450" s="302"/>
    </row>
    <row r="451" spans="2:5" ht="16.5">
      <c r="B451" s="323"/>
      <c r="C451" s="329"/>
      <c r="D451" s="361"/>
      <c r="E451" s="302"/>
    </row>
    <row r="452" spans="2:5" ht="17.25">
      <c r="B452" s="323"/>
      <c r="C452" s="342"/>
      <c r="D452" s="368"/>
      <c r="E452" s="330"/>
    </row>
    <row r="453" spans="2:5" ht="16.5">
      <c r="B453" s="323"/>
      <c r="C453" s="329"/>
      <c r="D453" s="367"/>
      <c r="E453" s="302"/>
    </row>
    <row r="459" ht="16.5">
      <c r="D459" s="319"/>
    </row>
    <row r="467" ht="16.5">
      <c r="E467" s="370"/>
    </row>
    <row r="473" spans="2:5" ht="16.5">
      <c r="B473" s="323"/>
      <c r="C473" s="329"/>
      <c r="D473" s="361"/>
      <c r="E473" s="365"/>
    </row>
    <row r="474" spans="2:5" ht="16.5">
      <c r="B474" s="362"/>
      <c r="C474" s="363"/>
      <c r="D474" s="364"/>
      <c r="E474" s="302"/>
    </row>
    <row r="475" spans="2:5" ht="16.5">
      <c r="B475" s="323"/>
      <c r="C475" s="363"/>
      <c r="D475" s="364"/>
      <c r="E475" s="366"/>
    </row>
    <row r="476" spans="2:5" ht="16.5">
      <c r="B476" s="362"/>
      <c r="C476" s="363"/>
      <c r="D476" s="364"/>
      <c r="E476" s="302"/>
    </row>
    <row r="477" spans="2:5" ht="16.5">
      <c r="B477" s="323"/>
      <c r="C477" s="329"/>
      <c r="D477" s="361"/>
      <c r="E477" s="302"/>
    </row>
    <row r="478" ht="16.5">
      <c r="D478" s="319"/>
    </row>
    <row r="487" ht="16.5">
      <c r="E487" s="370"/>
    </row>
    <row r="491" spans="2:5" ht="17.25">
      <c r="B491" s="323"/>
      <c r="C491" s="329"/>
      <c r="D491" s="368"/>
      <c r="E491" s="330"/>
    </row>
    <row r="492" spans="2:5" ht="17.25">
      <c r="B492" s="323"/>
      <c r="C492" s="329"/>
      <c r="D492" s="368"/>
      <c r="E492" s="330"/>
    </row>
    <row r="493" spans="2:5" ht="16.5">
      <c r="B493" s="323"/>
      <c r="C493" s="329"/>
      <c r="D493" s="361"/>
      <c r="E493" s="302"/>
    </row>
    <row r="510" spans="4:5" ht="17.25">
      <c r="D510" s="371"/>
      <c r="E510" s="301"/>
    </row>
    <row r="512" spans="4:5" ht="16.5">
      <c r="D512" s="367"/>
      <c r="E512" s="302"/>
    </row>
    <row r="513" spans="4:5" ht="16.5">
      <c r="D513" s="361"/>
      <c r="E513" s="302"/>
    </row>
    <row r="514" spans="4:5" ht="16.5">
      <c r="D514" s="361"/>
      <c r="E514" s="302"/>
    </row>
    <row r="515" spans="4:5" ht="16.5">
      <c r="D515" s="361"/>
      <c r="E515" s="302"/>
    </row>
    <row r="516" spans="4:5" ht="16.5">
      <c r="D516" s="361"/>
      <c r="E516" s="302"/>
    </row>
    <row r="517" spans="4:5" ht="16.5">
      <c r="D517" s="361"/>
      <c r="E517" s="302"/>
    </row>
    <row r="518" spans="4:5" ht="16.5">
      <c r="D518" s="361"/>
      <c r="E518" s="302"/>
    </row>
    <row r="519" spans="4:5" ht="16.5">
      <c r="D519" s="361"/>
      <c r="E519" s="302"/>
    </row>
    <row r="520" spans="4:5" ht="16.5">
      <c r="D520" s="361"/>
      <c r="E520" s="302"/>
    </row>
    <row r="521" spans="4:5" ht="16.5">
      <c r="D521" s="361"/>
      <c r="E521" s="302"/>
    </row>
    <row r="522" spans="4:5" ht="16.5">
      <c r="D522" s="361"/>
      <c r="E522" s="302"/>
    </row>
    <row r="523" spans="4:5" ht="16.5">
      <c r="D523" s="361"/>
      <c r="E523" s="369"/>
    </row>
    <row r="524" spans="4:5" ht="16.5">
      <c r="D524" s="361"/>
      <c r="E524" s="302"/>
    </row>
    <row r="525" spans="4:5" ht="16.5">
      <c r="D525" s="361"/>
      <c r="E525" s="302"/>
    </row>
    <row r="526" spans="2:5" ht="16.5">
      <c r="B526" s="323"/>
      <c r="C526" s="329"/>
      <c r="D526" s="361"/>
      <c r="E526" s="365"/>
    </row>
    <row r="527" spans="2:5" ht="16.5">
      <c r="B527" s="362"/>
      <c r="C527" s="363"/>
      <c r="D527" s="364"/>
      <c r="E527" s="302"/>
    </row>
    <row r="528" spans="2:5" ht="16.5">
      <c r="B528" s="323"/>
      <c r="C528" s="363"/>
      <c r="D528" s="364"/>
      <c r="E528" s="366"/>
    </row>
    <row r="529" spans="2:5" ht="16.5">
      <c r="B529" s="362"/>
      <c r="C529" s="363"/>
      <c r="D529" s="364"/>
      <c r="E529" s="302"/>
    </row>
    <row r="530" spans="2:5" ht="16.5">
      <c r="B530" s="323"/>
      <c r="C530" s="329"/>
      <c r="D530" s="361"/>
      <c r="E530" s="302"/>
    </row>
    <row r="531" ht="17.25">
      <c r="D531" s="371"/>
    </row>
    <row r="533" ht="16.5">
      <c r="D533" s="319"/>
    </row>
    <row r="580" spans="2:5" ht="16.5">
      <c r="B580" s="323"/>
      <c r="C580" s="329"/>
      <c r="D580" s="361"/>
      <c r="E580" s="365"/>
    </row>
    <row r="581" spans="2:5" ht="16.5">
      <c r="B581" s="362"/>
      <c r="C581" s="363"/>
      <c r="D581" s="364"/>
      <c r="E581" s="302"/>
    </row>
    <row r="582" spans="2:5" ht="16.5">
      <c r="B582" s="323"/>
      <c r="C582" s="363"/>
      <c r="D582" s="364"/>
      <c r="E582" s="366"/>
    </row>
    <row r="583" spans="2:5" ht="16.5">
      <c r="B583" s="362"/>
      <c r="C583" s="363"/>
      <c r="D583" s="364"/>
      <c r="E583" s="302"/>
    </row>
    <row r="584" spans="2:5" ht="16.5">
      <c r="B584" s="323"/>
      <c r="C584" s="329"/>
      <c r="D584" s="361"/>
      <c r="E584" s="302"/>
    </row>
    <row r="585" spans="2:5" ht="16.5">
      <c r="B585" s="323"/>
      <c r="C585" s="329"/>
      <c r="D585" s="361"/>
      <c r="E585" s="369"/>
    </row>
    <row r="586" spans="4:5" ht="16.5">
      <c r="D586" s="361"/>
      <c r="E586" s="302"/>
    </row>
    <row r="587" spans="4:5" ht="16.5">
      <c r="D587" s="361"/>
      <c r="E587" s="302"/>
    </row>
    <row r="588" spans="4:5" ht="16.5">
      <c r="D588" s="361"/>
      <c r="E588" s="302"/>
    </row>
    <row r="589" spans="4:5" ht="16.5">
      <c r="D589" s="361"/>
      <c r="E589" s="302"/>
    </row>
    <row r="590" spans="4:5" ht="17.25">
      <c r="D590" s="368"/>
      <c r="E590" s="330"/>
    </row>
    <row r="591" spans="4:5" ht="16.5">
      <c r="D591" s="361"/>
      <c r="E591" s="302"/>
    </row>
    <row r="592" spans="4:5" ht="16.5">
      <c r="D592" s="361"/>
      <c r="E592" s="302"/>
    </row>
    <row r="593" spans="4:5" ht="16.5">
      <c r="D593" s="367"/>
      <c r="E593" s="302"/>
    </row>
    <row r="594" spans="4:5" ht="16.5">
      <c r="D594" s="361"/>
      <c r="E594" s="302"/>
    </row>
    <row r="595" spans="4:5" ht="16.5">
      <c r="D595" s="361"/>
      <c r="E595" s="302"/>
    </row>
    <row r="596" spans="4:5" ht="16.5">
      <c r="D596" s="361"/>
      <c r="E596" s="302"/>
    </row>
    <row r="597" spans="4:5" ht="16.5">
      <c r="D597" s="361"/>
      <c r="E597" s="302"/>
    </row>
    <row r="598" spans="4:5" ht="16.5">
      <c r="D598" s="361"/>
      <c r="E598" s="302"/>
    </row>
    <row r="599" spans="4:5" ht="16.5">
      <c r="D599" s="361"/>
      <c r="E599" s="302"/>
    </row>
    <row r="600" spans="4:5" ht="16.5">
      <c r="D600" s="361"/>
      <c r="E600" s="302"/>
    </row>
    <row r="601" spans="4:5" ht="16.5">
      <c r="D601" s="367"/>
      <c r="E601" s="302"/>
    </row>
    <row r="617" spans="4:5" ht="16.5">
      <c r="D617" s="361"/>
      <c r="E617" s="302"/>
    </row>
    <row r="620" spans="1:5" s="293" customFormat="1" ht="17.25">
      <c r="A620" s="280"/>
      <c r="C620" s="294"/>
      <c r="D620" s="295"/>
      <c r="E620" s="356"/>
    </row>
  </sheetData>
  <mergeCells count="4">
    <mergeCell ref="B1:D1"/>
    <mergeCell ref="B2:E2"/>
    <mergeCell ref="B3:E3"/>
    <mergeCell ref="B4:E4"/>
  </mergeCells>
  <printOptions horizontalCentered="1"/>
  <pageMargins left="0.7874015748031497" right="0.7874015748031497" top="0.3937007874015748" bottom="0.3937007874015748" header="0.5118110236220472" footer="0.11811023622047245"/>
  <pageSetup horizontalDpi="600" verticalDpi="600" orientation="portrait" paperSize="9" scale="80" r:id="rId1"/>
  <headerFooter alignWithMargins="0">
    <oddFooter>&amp;R&amp;P</oddFooter>
  </headerFooter>
  <rowBreaks count="1" manualBreakCount="1">
    <brk id="21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58"/>
  <sheetViews>
    <sheetView view="pageBreakPreview" zoomScaleSheetLayoutView="100" workbookViewId="0" topLeftCell="A1">
      <selection activeCell="B1" sqref="B1:I1"/>
    </sheetView>
  </sheetViews>
  <sheetFormatPr defaultColWidth="9.00390625" defaultRowHeight="12.75"/>
  <cols>
    <col min="1" max="1" width="3.375" style="85" bestFit="1" customWidth="1"/>
    <col min="2" max="2" width="3.75390625" style="577" customWidth="1"/>
    <col min="3" max="3" width="30.625" style="578" bestFit="1" customWidth="1"/>
    <col min="4" max="4" width="7.75390625" style="578" bestFit="1" customWidth="1"/>
    <col min="5" max="5" width="6.375" style="578" bestFit="1" customWidth="1"/>
    <col min="6" max="6" width="7.00390625" style="578" bestFit="1" customWidth="1"/>
    <col min="7" max="7" width="11.375" style="578" bestFit="1" customWidth="1"/>
    <col min="8" max="8" width="10.125" style="578" bestFit="1" customWidth="1"/>
    <col min="9" max="9" width="11.00390625" style="578" bestFit="1" customWidth="1"/>
    <col min="10" max="10" width="12.625" style="578" bestFit="1" customWidth="1"/>
    <col min="11" max="11" width="6.25390625" style="578" bestFit="1" customWidth="1"/>
    <col min="12" max="12" width="6.25390625" style="578" customWidth="1"/>
    <col min="13" max="13" width="12.75390625" style="578" bestFit="1" customWidth="1"/>
    <col min="14" max="14" width="12.125" style="578" bestFit="1" customWidth="1"/>
    <col min="15" max="15" width="10.875" style="578" customWidth="1"/>
    <col min="16" max="16" width="9.25390625" style="578" customWidth="1"/>
    <col min="17" max="17" width="10.375" style="578" bestFit="1" customWidth="1"/>
    <col min="18" max="18" width="10.25390625" style="578" customWidth="1"/>
    <col min="19" max="16384" width="9.125" style="578" customWidth="1"/>
  </cols>
  <sheetData>
    <row r="1" spans="1:17" s="575" customFormat="1" ht="31.5" customHeight="1">
      <c r="A1" s="134"/>
      <c r="B1" s="1015" t="s">
        <v>8</v>
      </c>
      <c r="C1" s="1015"/>
      <c r="D1" s="1015"/>
      <c r="E1" s="1015"/>
      <c r="F1" s="1015"/>
      <c r="G1" s="1015"/>
      <c r="H1" s="1015"/>
      <c r="I1" s="1015"/>
      <c r="N1" s="1020"/>
      <c r="O1" s="1020"/>
      <c r="P1" s="1020"/>
      <c r="Q1" s="1020"/>
    </row>
    <row r="2" spans="1:17" s="576" customFormat="1" ht="24.75" customHeight="1">
      <c r="A2" s="206"/>
      <c r="B2" s="1021" t="s">
        <v>692</v>
      </c>
      <c r="C2" s="1021"/>
      <c r="D2" s="1021"/>
      <c r="E2" s="1021"/>
      <c r="F2" s="1021"/>
      <c r="G2" s="1021"/>
      <c r="H2" s="1021"/>
      <c r="I2" s="1021"/>
      <c r="J2" s="1021"/>
      <c r="K2" s="1021"/>
      <c r="L2" s="1021"/>
      <c r="M2" s="1021"/>
      <c r="N2" s="1021"/>
      <c r="O2" s="1021"/>
      <c r="P2" s="1021"/>
      <c r="Q2" s="1021"/>
    </row>
    <row r="3" spans="1:17" s="576" customFormat="1" ht="24.75" customHeight="1">
      <c r="A3" s="206"/>
      <c r="B3" s="1021" t="s">
        <v>344</v>
      </c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</row>
    <row r="4" spans="15:17" ht="17.25">
      <c r="O4" s="1026" t="s">
        <v>246</v>
      </c>
      <c r="P4" s="1026"/>
      <c r="Q4" s="1026"/>
    </row>
    <row r="5" spans="1:17" s="579" customFormat="1" ht="17.25" thickBot="1">
      <c r="A5" s="85"/>
      <c r="B5" s="1016" t="s">
        <v>470</v>
      </c>
      <c r="C5" s="1016"/>
      <c r="D5" s="579" t="s">
        <v>471</v>
      </c>
      <c r="E5" s="579" t="s">
        <v>472</v>
      </c>
      <c r="F5" s="579" t="s">
        <v>473</v>
      </c>
      <c r="G5" s="579" t="s">
        <v>474</v>
      </c>
      <c r="H5" s="579" t="s">
        <v>475</v>
      </c>
      <c r="I5" s="579" t="s">
        <v>476</v>
      </c>
      <c r="J5" s="579" t="s">
        <v>477</v>
      </c>
      <c r="K5" s="579" t="s">
        <v>478</v>
      </c>
      <c r="L5" s="579" t="s">
        <v>479</v>
      </c>
      <c r="M5" s="579" t="s">
        <v>480</v>
      </c>
      <c r="N5" s="579" t="s">
        <v>481</v>
      </c>
      <c r="O5" s="579" t="s">
        <v>482</v>
      </c>
      <c r="P5" s="579" t="s">
        <v>483</v>
      </c>
      <c r="Q5" s="579" t="s">
        <v>519</v>
      </c>
    </row>
    <row r="6" spans="1:17" s="358" customFormat="1" ht="24.75" customHeight="1" thickBot="1">
      <c r="A6" s="1017"/>
      <c r="B6" s="1022" t="s">
        <v>644</v>
      </c>
      <c r="C6" s="1023"/>
      <c r="D6" s="1018" t="s">
        <v>645</v>
      </c>
      <c r="E6" s="1018" t="s">
        <v>646</v>
      </c>
      <c r="F6" s="581" t="s">
        <v>647</v>
      </c>
      <c r="G6" s="1018" t="s">
        <v>648</v>
      </c>
      <c r="H6" s="580" t="s">
        <v>649</v>
      </c>
      <c r="I6" s="580" t="s">
        <v>650</v>
      </c>
      <c r="J6" s="580" t="s">
        <v>651</v>
      </c>
      <c r="K6" s="580" t="s">
        <v>652</v>
      </c>
      <c r="L6" s="580" t="s">
        <v>653</v>
      </c>
      <c r="M6" s="580" t="s">
        <v>654</v>
      </c>
      <c r="N6" s="581" t="s">
        <v>655</v>
      </c>
      <c r="O6" s="1013" t="s">
        <v>442</v>
      </c>
      <c r="P6" s="1014"/>
      <c r="Q6" s="1018" t="s">
        <v>238</v>
      </c>
    </row>
    <row r="7" spans="1:17" s="358" customFormat="1" ht="24.75" customHeight="1" thickBot="1">
      <c r="A7" s="1017"/>
      <c r="B7" s="1024"/>
      <c r="C7" s="1025"/>
      <c r="D7" s="1019"/>
      <c r="E7" s="1019"/>
      <c r="F7" s="583" t="s">
        <v>656</v>
      </c>
      <c r="G7" s="1019"/>
      <c r="H7" s="582" t="s">
        <v>657</v>
      </c>
      <c r="I7" s="582" t="s">
        <v>658</v>
      </c>
      <c r="J7" s="582" t="s">
        <v>659</v>
      </c>
      <c r="K7" s="582" t="s">
        <v>660</v>
      </c>
      <c r="L7" s="582"/>
      <c r="M7" s="582" t="s">
        <v>661</v>
      </c>
      <c r="N7" s="583" t="s">
        <v>662</v>
      </c>
      <c r="O7" s="584" t="s">
        <v>663</v>
      </c>
      <c r="P7" s="584" t="s">
        <v>664</v>
      </c>
      <c r="Q7" s="1019"/>
    </row>
    <row r="8" spans="1:17" s="323" customFormat="1" ht="34.5" customHeight="1">
      <c r="A8" s="585">
        <v>1</v>
      </c>
      <c r="B8" s="577" t="s">
        <v>665</v>
      </c>
      <c r="C8" s="323" t="s">
        <v>666</v>
      </c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>
        <v>2000</v>
      </c>
      <c r="P8" s="365">
        <v>444</v>
      </c>
      <c r="Q8" s="365">
        <f aca="true" t="shared" si="0" ref="Q8:Q43">SUM(D8:P8)</f>
        <v>2444</v>
      </c>
    </row>
    <row r="9" spans="1:17" s="328" customFormat="1" ht="18" customHeight="1">
      <c r="A9" s="585">
        <v>2</v>
      </c>
      <c r="B9" s="586"/>
      <c r="C9" s="328" t="s">
        <v>667</v>
      </c>
      <c r="D9" s="587"/>
      <c r="E9" s="587"/>
      <c r="F9" s="587"/>
      <c r="G9" s="587"/>
      <c r="H9" s="587"/>
      <c r="I9" s="587"/>
      <c r="J9" s="587"/>
      <c r="K9" s="587"/>
      <c r="L9" s="587"/>
      <c r="M9" s="587"/>
      <c r="N9" s="587"/>
      <c r="O9" s="587"/>
      <c r="P9" s="587"/>
      <c r="Q9" s="587">
        <f t="shared" si="0"/>
        <v>0</v>
      </c>
    </row>
    <row r="10" spans="1:17" s="577" customFormat="1" ht="18" customHeight="1">
      <c r="A10" s="85">
        <v>3</v>
      </c>
      <c r="C10" s="588" t="s">
        <v>378</v>
      </c>
      <c r="D10" s="589">
        <f aca="true" t="shared" si="1" ref="D10:P10">SUM(D8:D9)</f>
        <v>0</v>
      </c>
      <c r="E10" s="589">
        <f t="shared" si="1"/>
        <v>0</v>
      </c>
      <c r="F10" s="589">
        <f t="shared" si="1"/>
        <v>0</v>
      </c>
      <c r="G10" s="589">
        <f t="shared" si="1"/>
        <v>0</v>
      </c>
      <c r="H10" s="589">
        <f t="shared" si="1"/>
        <v>0</v>
      </c>
      <c r="I10" s="589">
        <f t="shared" si="1"/>
        <v>0</v>
      </c>
      <c r="J10" s="589">
        <f t="shared" si="1"/>
        <v>0</v>
      </c>
      <c r="K10" s="589">
        <f t="shared" si="1"/>
        <v>0</v>
      </c>
      <c r="L10" s="589">
        <f t="shared" si="1"/>
        <v>0</v>
      </c>
      <c r="M10" s="589">
        <f t="shared" si="1"/>
        <v>0</v>
      </c>
      <c r="N10" s="589">
        <f t="shared" si="1"/>
        <v>0</v>
      </c>
      <c r="O10" s="589">
        <f t="shared" si="1"/>
        <v>2000</v>
      </c>
      <c r="P10" s="589">
        <f t="shared" si="1"/>
        <v>444</v>
      </c>
      <c r="Q10" s="589">
        <f t="shared" si="0"/>
        <v>2444</v>
      </c>
    </row>
    <row r="11" spans="1:17" s="323" customFormat="1" ht="34.5" customHeight="1">
      <c r="A11" s="585">
        <v>4</v>
      </c>
      <c r="B11" s="577" t="s">
        <v>286</v>
      </c>
      <c r="C11" s="323" t="s">
        <v>666</v>
      </c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>
        <v>2000</v>
      </c>
      <c r="P11" s="365">
        <v>1495</v>
      </c>
      <c r="Q11" s="365">
        <f t="shared" si="0"/>
        <v>3495</v>
      </c>
    </row>
    <row r="12" spans="1:17" s="328" customFormat="1" ht="18" customHeight="1">
      <c r="A12" s="85">
        <v>5</v>
      </c>
      <c r="B12" s="586"/>
      <c r="C12" s="328" t="s">
        <v>667</v>
      </c>
      <c r="D12" s="587"/>
      <c r="E12" s="587"/>
      <c r="F12" s="587"/>
      <c r="G12" s="587"/>
      <c r="H12" s="587"/>
      <c r="I12" s="587">
        <v>30</v>
      </c>
      <c r="J12" s="587"/>
      <c r="K12" s="587"/>
      <c r="L12" s="587"/>
      <c r="M12" s="587"/>
      <c r="N12" s="587"/>
      <c r="O12" s="587"/>
      <c r="P12" s="365">
        <v>-30</v>
      </c>
      <c r="Q12" s="587">
        <f t="shared" si="0"/>
        <v>0</v>
      </c>
    </row>
    <row r="13" spans="1:17" s="577" customFormat="1" ht="18" customHeight="1">
      <c r="A13" s="585">
        <v>6</v>
      </c>
      <c r="C13" s="588" t="s">
        <v>378</v>
      </c>
      <c r="D13" s="589">
        <f aca="true" t="shared" si="2" ref="D13:P13">SUM(D11:D12)</f>
        <v>0</v>
      </c>
      <c r="E13" s="589">
        <f t="shared" si="2"/>
        <v>0</v>
      </c>
      <c r="F13" s="589">
        <f t="shared" si="2"/>
        <v>0</v>
      </c>
      <c r="G13" s="589">
        <f t="shared" si="2"/>
        <v>0</v>
      </c>
      <c r="H13" s="589">
        <f t="shared" si="2"/>
        <v>0</v>
      </c>
      <c r="I13" s="589">
        <f t="shared" si="2"/>
        <v>30</v>
      </c>
      <c r="J13" s="589">
        <f t="shared" si="2"/>
        <v>0</v>
      </c>
      <c r="K13" s="589">
        <f t="shared" si="2"/>
        <v>0</v>
      </c>
      <c r="L13" s="589">
        <f t="shared" si="2"/>
        <v>0</v>
      </c>
      <c r="M13" s="589">
        <f t="shared" si="2"/>
        <v>0</v>
      </c>
      <c r="N13" s="589">
        <f t="shared" si="2"/>
        <v>0</v>
      </c>
      <c r="O13" s="589">
        <f t="shared" si="2"/>
        <v>2000</v>
      </c>
      <c r="P13" s="589">
        <f t="shared" si="2"/>
        <v>1465</v>
      </c>
      <c r="Q13" s="589">
        <f t="shared" si="0"/>
        <v>3495</v>
      </c>
    </row>
    <row r="14" spans="1:17" s="323" customFormat="1" ht="34.5" customHeight="1">
      <c r="A14" s="85">
        <v>7</v>
      </c>
      <c r="B14" s="577" t="s">
        <v>668</v>
      </c>
      <c r="C14" s="323" t="s">
        <v>666</v>
      </c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>
        <v>2000</v>
      </c>
      <c r="P14" s="365">
        <v>700</v>
      </c>
      <c r="Q14" s="365">
        <f t="shared" si="0"/>
        <v>2700</v>
      </c>
    </row>
    <row r="15" spans="1:17" s="328" customFormat="1" ht="18" customHeight="1">
      <c r="A15" s="585">
        <v>8</v>
      </c>
      <c r="B15" s="586"/>
      <c r="C15" s="328" t="s">
        <v>667</v>
      </c>
      <c r="D15" s="587">
        <v>200</v>
      </c>
      <c r="E15" s="587"/>
      <c r="F15" s="587"/>
      <c r="G15" s="587">
        <v>350</v>
      </c>
      <c r="H15" s="587"/>
      <c r="I15" s="587">
        <v>30</v>
      </c>
      <c r="J15" s="587"/>
      <c r="K15" s="587"/>
      <c r="L15" s="587"/>
      <c r="M15" s="587"/>
      <c r="N15" s="587">
        <v>160</v>
      </c>
      <c r="O15" s="587">
        <v>-40</v>
      </c>
      <c r="P15" s="365">
        <v>-700</v>
      </c>
      <c r="Q15" s="587">
        <f t="shared" si="0"/>
        <v>0</v>
      </c>
    </row>
    <row r="16" spans="1:17" s="577" customFormat="1" ht="18" customHeight="1">
      <c r="A16" s="85">
        <v>9</v>
      </c>
      <c r="C16" s="588" t="s">
        <v>378</v>
      </c>
      <c r="D16" s="589">
        <f aca="true" t="shared" si="3" ref="D16:P16">SUM(D14:D15)</f>
        <v>200</v>
      </c>
      <c r="E16" s="589">
        <f t="shared" si="3"/>
        <v>0</v>
      </c>
      <c r="F16" s="589">
        <f t="shared" si="3"/>
        <v>0</v>
      </c>
      <c r="G16" s="589">
        <f t="shared" si="3"/>
        <v>350</v>
      </c>
      <c r="H16" s="589">
        <f t="shared" si="3"/>
        <v>0</v>
      </c>
      <c r="I16" s="589">
        <f t="shared" si="3"/>
        <v>30</v>
      </c>
      <c r="J16" s="589">
        <f t="shared" si="3"/>
        <v>0</v>
      </c>
      <c r="K16" s="589">
        <f t="shared" si="3"/>
        <v>0</v>
      </c>
      <c r="L16" s="589">
        <f t="shared" si="3"/>
        <v>0</v>
      </c>
      <c r="M16" s="589">
        <f t="shared" si="3"/>
        <v>0</v>
      </c>
      <c r="N16" s="589">
        <f t="shared" si="3"/>
        <v>160</v>
      </c>
      <c r="O16" s="589">
        <f t="shared" si="3"/>
        <v>1960</v>
      </c>
      <c r="P16" s="589">
        <f t="shared" si="3"/>
        <v>0</v>
      </c>
      <c r="Q16" s="589">
        <f t="shared" si="0"/>
        <v>2700</v>
      </c>
    </row>
    <row r="17" spans="1:17" s="323" customFormat="1" ht="34.5" customHeight="1">
      <c r="A17" s="585">
        <v>10</v>
      </c>
      <c r="B17" s="577" t="s">
        <v>669</v>
      </c>
      <c r="C17" s="323" t="s">
        <v>666</v>
      </c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>
        <v>2000</v>
      </c>
      <c r="P17" s="365">
        <v>1351</v>
      </c>
      <c r="Q17" s="365">
        <f t="shared" si="0"/>
        <v>3351</v>
      </c>
    </row>
    <row r="18" spans="1:17" s="328" customFormat="1" ht="18" customHeight="1">
      <c r="A18" s="85">
        <v>11</v>
      </c>
      <c r="B18" s="586"/>
      <c r="C18" s="328" t="s">
        <v>667</v>
      </c>
      <c r="D18" s="587">
        <v>100</v>
      </c>
      <c r="E18" s="587"/>
      <c r="F18" s="587"/>
      <c r="G18" s="587"/>
      <c r="H18" s="587"/>
      <c r="I18" s="587">
        <v>800</v>
      </c>
      <c r="J18" s="587"/>
      <c r="K18" s="587"/>
      <c r="L18" s="587"/>
      <c r="M18" s="587"/>
      <c r="N18" s="587">
        <v>60</v>
      </c>
      <c r="O18" s="587"/>
      <c r="P18" s="365">
        <v>-960</v>
      </c>
      <c r="Q18" s="587">
        <f t="shared" si="0"/>
        <v>0</v>
      </c>
    </row>
    <row r="19" spans="1:17" s="577" customFormat="1" ht="18" customHeight="1">
      <c r="A19" s="585">
        <v>12</v>
      </c>
      <c r="C19" s="588" t="s">
        <v>378</v>
      </c>
      <c r="D19" s="589">
        <f aca="true" t="shared" si="4" ref="D19:P19">SUM(D17:D18)</f>
        <v>100</v>
      </c>
      <c r="E19" s="589">
        <f t="shared" si="4"/>
        <v>0</v>
      </c>
      <c r="F19" s="589">
        <f t="shared" si="4"/>
        <v>0</v>
      </c>
      <c r="G19" s="589">
        <f t="shared" si="4"/>
        <v>0</v>
      </c>
      <c r="H19" s="589">
        <f t="shared" si="4"/>
        <v>0</v>
      </c>
      <c r="I19" s="589">
        <f t="shared" si="4"/>
        <v>800</v>
      </c>
      <c r="J19" s="589">
        <f t="shared" si="4"/>
        <v>0</v>
      </c>
      <c r="K19" s="589">
        <f t="shared" si="4"/>
        <v>0</v>
      </c>
      <c r="L19" s="589">
        <f t="shared" si="4"/>
        <v>0</v>
      </c>
      <c r="M19" s="589">
        <f t="shared" si="4"/>
        <v>0</v>
      </c>
      <c r="N19" s="589">
        <f t="shared" si="4"/>
        <v>60</v>
      </c>
      <c r="O19" s="589">
        <f t="shared" si="4"/>
        <v>2000</v>
      </c>
      <c r="P19" s="589">
        <f t="shared" si="4"/>
        <v>391</v>
      </c>
      <c r="Q19" s="589">
        <f t="shared" si="0"/>
        <v>3351</v>
      </c>
    </row>
    <row r="20" spans="1:18" s="323" customFormat="1" ht="34.5" customHeight="1">
      <c r="A20" s="85">
        <v>13</v>
      </c>
      <c r="B20" s="577" t="s">
        <v>670</v>
      </c>
      <c r="C20" s="323" t="s">
        <v>666</v>
      </c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>
        <v>2000</v>
      </c>
      <c r="P20" s="365">
        <v>691</v>
      </c>
      <c r="Q20" s="365">
        <f t="shared" si="0"/>
        <v>2691</v>
      </c>
      <c r="R20" s="590"/>
    </row>
    <row r="21" spans="1:17" s="328" customFormat="1" ht="18" customHeight="1">
      <c r="A21" s="585">
        <v>14</v>
      </c>
      <c r="B21" s="586"/>
      <c r="C21" s="328" t="s">
        <v>667</v>
      </c>
      <c r="D21" s="587">
        <v>100</v>
      </c>
      <c r="E21" s="587"/>
      <c r="F21" s="587"/>
      <c r="G21" s="587"/>
      <c r="H21" s="587"/>
      <c r="I21" s="587">
        <v>30</v>
      </c>
      <c r="J21" s="587"/>
      <c r="K21" s="587"/>
      <c r="L21" s="587"/>
      <c r="M21" s="587"/>
      <c r="N21" s="587">
        <v>70</v>
      </c>
      <c r="O21" s="587"/>
      <c r="P21" s="365">
        <v>-200</v>
      </c>
      <c r="Q21" s="587">
        <f t="shared" si="0"/>
        <v>0</v>
      </c>
    </row>
    <row r="22" spans="1:17" s="577" customFormat="1" ht="18" customHeight="1">
      <c r="A22" s="85">
        <v>15</v>
      </c>
      <c r="C22" s="588" t="s">
        <v>378</v>
      </c>
      <c r="D22" s="591">
        <f aca="true" t="shared" si="5" ref="D22:P22">SUM(D20:D21)</f>
        <v>100</v>
      </c>
      <c r="E22" s="591">
        <f t="shared" si="5"/>
        <v>0</v>
      </c>
      <c r="F22" s="591">
        <f t="shared" si="5"/>
        <v>0</v>
      </c>
      <c r="G22" s="591">
        <f t="shared" si="5"/>
        <v>0</v>
      </c>
      <c r="H22" s="591">
        <f t="shared" si="5"/>
        <v>0</v>
      </c>
      <c r="I22" s="591">
        <f t="shared" si="5"/>
        <v>30</v>
      </c>
      <c r="J22" s="591">
        <f t="shared" si="5"/>
        <v>0</v>
      </c>
      <c r="K22" s="591">
        <f t="shared" si="5"/>
        <v>0</v>
      </c>
      <c r="L22" s="591">
        <f t="shared" si="5"/>
        <v>0</v>
      </c>
      <c r="M22" s="591">
        <f t="shared" si="5"/>
        <v>0</v>
      </c>
      <c r="N22" s="591">
        <f t="shared" si="5"/>
        <v>70</v>
      </c>
      <c r="O22" s="591">
        <f t="shared" si="5"/>
        <v>2000</v>
      </c>
      <c r="P22" s="591">
        <f t="shared" si="5"/>
        <v>491</v>
      </c>
      <c r="Q22" s="589">
        <f t="shared" si="0"/>
        <v>2691</v>
      </c>
    </row>
    <row r="23" spans="1:17" s="323" customFormat="1" ht="34.5" customHeight="1">
      <c r="A23" s="585">
        <v>16</v>
      </c>
      <c r="B23" s="577" t="s">
        <v>671</v>
      </c>
      <c r="C23" s="323" t="s">
        <v>666</v>
      </c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>
        <v>2000</v>
      </c>
      <c r="P23" s="365">
        <v>2111</v>
      </c>
      <c r="Q23" s="365">
        <f t="shared" si="0"/>
        <v>4111</v>
      </c>
    </row>
    <row r="24" spans="1:17" s="328" customFormat="1" ht="18" customHeight="1">
      <c r="A24" s="85">
        <v>17</v>
      </c>
      <c r="B24" s="586"/>
      <c r="C24" s="328" t="s">
        <v>667</v>
      </c>
      <c r="D24" s="587">
        <v>100</v>
      </c>
      <c r="E24" s="587"/>
      <c r="F24" s="587"/>
      <c r="G24" s="587">
        <v>2916</v>
      </c>
      <c r="H24" s="587"/>
      <c r="I24" s="587"/>
      <c r="J24" s="587"/>
      <c r="K24" s="587"/>
      <c r="L24" s="587"/>
      <c r="M24" s="587"/>
      <c r="N24" s="587">
        <v>220</v>
      </c>
      <c r="O24" s="587">
        <v>-1125</v>
      </c>
      <c r="P24" s="365">
        <v>-2111</v>
      </c>
      <c r="Q24" s="587">
        <f t="shared" si="0"/>
        <v>0</v>
      </c>
    </row>
    <row r="25" spans="1:17" s="577" customFormat="1" ht="18" customHeight="1">
      <c r="A25" s="585">
        <v>18</v>
      </c>
      <c r="C25" s="588" t="s">
        <v>378</v>
      </c>
      <c r="D25" s="591">
        <f aca="true" t="shared" si="6" ref="D25:P25">SUM(D23:D24)</f>
        <v>100</v>
      </c>
      <c r="E25" s="591">
        <f t="shared" si="6"/>
        <v>0</v>
      </c>
      <c r="F25" s="591">
        <f t="shared" si="6"/>
        <v>0</v>
      </c>
      <c r="G25" s="591">
        <f t="shared" si="6"/>
        <v>2916</v>
      </c>
      <c r="H25" s="591">
        <f t="shared" si="6"/>
        <v>0</v>
      </c>
      <c r="I25" s="591">
        <f t="shared" si="6"/>
        <v>0</v>
      </c>
      <c r="J25" s="591">
        <f t="shared" si="6"/>
        <v>0</v>
      </c>
      <c r="K25" s="591">
        <f t="shared" si="6"/>
        <v>0</v>
      </c>
      <c r="L25" s="591">
        <f t="shared" si="6"/>
        <v>0</v>
      </c>
      <c r="M25" s="591">
        <f t="shared" si="6"/>
        <v>0</v>
      </c>
      <c r="N25" s="591">
        <f t="shared" si="6"/>
        <v>220</v>
      </c>
      <c r="O25" s="591">
        <f t="shared" si="6"/>
        <v>875</v>
      </c>
      <c r="P25" s="591">
        <f t="shared" si="6"/>
        <v>0</v>
      </c>
      <c r="Q25" s="589">
        <f t="shared" si="0"/>
        <v>4111</v>
      </c>
    </row>
    <row r="26" spans="1:17" s="323" customFormat="1" ht="34.5" customHeight="1">
      <c r="A26" s="85">
        <v>19</v>
      </c>
      <c r="B26" s="577" t="s">
        <v>672</v>
      </c>
      <c r="C26" s="323" t="s">
        <v>666</v>
      </c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>
        <v>2000</v>
      </c>
      <c r="P26" s="365">
        <v>1179</v>
      </c>
      <c r="Q26" s="365">
        <f t="shared" si="0"/>
        <v>3179</v>
      </c>
    </row>
    <row r="27" spans="1:17" s="328" customFormat="1" ht="18" customHeight="1">
      <c r="A27" s="585">
        <v>20</v>
      </c>
      <c r="B27" s="586"/>
      <c r="C27" s="328" t="s">
        <v>667</v>
      </c>
      <c r="D27" s="587">
        <v>100</v>
      </c>
      <c r="E27" s="587"/>
      <c r="F27" s="587"/>
      <c r="G27" s="587"/>
      <c r="H27" s="587"/>
      <c r="I27" s="587"/>
      <c r="J27" s="587"/>
      <c r="K27" s="587"/>
      <c r="L27" s="587"/>
      <c r="M27" s="587"/>
      <c r="N27" s="587"/>
      <c r="O27" s="587"/>
      <c r="P27" s="365">
        <v>-100</v>
      </c>
      <c r="Q27" s="587">
        <f t="shared" si="0"/>
        <v>0</v>
      </c>
    </row>
    <row r="28" spans="1:17" s="577" customFormat="1" ht="18" customHeight="1">
      <c r="A28" s="85">
        <v>21</v>
      </c>
      <c r="C28" s="588" t="s">
        <v>378</v>
      </c>
      <c r="D28" s="592">
        <f aca="true" t="shared" si="7" ref="D28:P28">SUM(D26:D27)</f>
        <v>100</v>
      </c>
      <c r="E28" s="592">
        <f t="shared" si="7"/>
        <v>0</v>
      </c>
      <c r="F28" s="592">
        <f t="shared" si="7"/>
        <v>0</v>
      </c>
      <c r="G28" s="592">
        <f t="shared" si="7"/>
        <v>0</v>
      </c>
      <c r="H28" s="592">
        <f t="shared" si="7"/>
        <v>0</v>
      </c>
      <c r="I28" s="592">
        <f t="shared" si="7"/>
        <v>0</v>
      </c>
      <c r="J28" s="592">
        <f t="shared" si="7"/>
        <v>0</v>
      </c>
      <c r="K28" s="592">
        <f t="shared" si="7"/>
        <v>0</v>
      </c>
      <c r="L28" s="592">
        <f t="shared" si="7"/>
        <v>0</v>
      </c>
      <c r="M28" s="592">
        <f t="shared" si="7"/>
        <v>0</v>
      </c>
      <c r="N28" s="592">
        <f t="shared" si="7"/>
        <v>0</v>
      </c>
      <c r="O28" s="592">
        <f t="shared" si="7"/>
        <v>2000</v>
      </c>
      <c r="P28" s="592">
        <f t="shared" si="7"/>
        <v>1079</v>
      </c>
      <c r="Q28" s="589">
        <f t="shared" si="0"/>
        <v>3179</v>
      </c>
    </row>
    <row r="29" spans="1:17" s="323" customFormat="1" ht="34.5" customHeight="1">
      <c r="A29" s="585">
        <v>22</v>
      </c>
      <c r="B29" s="577" t="s">
        <v>673</v>
      </c>
      <c r="C29" s="323" t="s">
        <v>666</v>
      </c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>
        <v>2000</v>
      </c>
      <c r="P29" s="365">
        <v>809</v>
      </c>
      <c r="Q29" s="365">
        <f t="shared" si="0"/>
        <v>2809</v>
      </c>
    </row>
    <row r="30" spans="1:17" s="328" customFormat="1" ht="18" customHeight="1">
      <c r="A30" s="85">
        <v>23</v>
      </c>
      <c r="B30" s="586"/>
      <c r="C30" s="328" t="s">
        <v>667</v>
      </c>
      <c r="D30" s="587">
        <v>100</v>
      </c>
      <c r="E30" s="587"/>
      <c r="F30" s="587"/>
      <c r="G30" s="587"/>
      <c r="H30" s="587"/>
      <c r="I30" s="587"/>
      <c r="J30" s="587"/>
      <c r="K30" s="587"/>
      <c r="L30" s="587"/>
      <c r="M30" s="587"/>
      <c r="N30" s="587"/>
      <c r="O30" s="587"/>
      <c r="P30" s="365">
        <v>-100</v>
      </c>
      <c r="Q30" s="587">
        <f t="shared" si="0"/>
        <v>0</v>
      </c>
    </row>
    <row r="31" spans="1:17" s="577" customFormat="1" ht="18" customHeight="1">
      <c r="A31" s="585">
        <v>24</v>
      </c>
      <c r="C31" s="588" t="s">
        <v>378</v>
      </c>
      <c r="D31" s="589">
        <f aca="true" t="shared" si="8" ref="D31:P31">SUM(D29:D30)</f>
        <v>100</v>
      </c>
      <c r="E31" s="589">
        <f t="shared" si="8"/>
        <v>0</v>
      </c>
      <c r="F31" s="589">
        <f t="shared" si="8"/>
        <v>0</v>
      </c>
      <c r="G31" s="589">
        <f t="shared" si="8"/>
        <v>0</v>
      </c>
      <c r="H31" s="589">
        <f t="shared" si="8"/>
        <v>0</v>
      </c>
      <c r="I31" s="589">
        <f t="shared" si="8"/>
        <v>0</v>
      </c>
      <c r="J31" s="589">
        <f t="shared" si="8"/>
        <v>0</v>
      </c>
      <c r="K31" s="589">
        <f t="shared" si="8"/>
        <v>0</v>
      </c>
      <c r="L31" s="589">
        <f t="shared" si="8"/>
        <v>0</v>
      </c>
      <c r="M31" s="589">
        <f t="shared" si="8"/>
        <v>0</v>
      </c>
      <c r="N31" s="589">
        <f t="shared" si="8"/>
        <v>0</v>
      </c>
      <c r="O31" s="589">
        <f t="shared" si="8"/>
        <v>2000</v>
      </c>
      <c r="P31" s="589">
        <f t="shared" si="8"/>
        <v>709</v>
      </c>
      <c r="Q31" s="589">
        <f t="shared" si="0"/>
        <v>2809</v>
      </c>
    </row>
    <row r="32" spans="1:17" s="323" customFormat="1" ht="36" customHeight="1">
      <c r="A32" s="85">
        <v>25</v>
      </c>
      <c r="B32" s="577" t="s">
        <v>674</v>
      </c>
      <c r="C32" s="323" t="s">
        <v>666</v>
      </c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>
        <v>2000</v>
      </c>
      <c r="P32" s="365">
        <v>714</v>
      </c>
      <c r="Q32" s="365">
        <f t="shared" si="0"/>
        <v>2714</v>
      </c>
    </row>
    <row r="33" spans="1:17" s="328" customFormat="1" ht="18" customHeight="1">
      <c r="A33" s="585">
        <v>26</v>
      </c>
      <c r="B33" s="586"/>
      <c r="C33" s="328" t="s">
        <v>667</v>
      </c>
      <c r="D33" s="587">
        <v>100</v>
      </c>
      <c r="E33" s="587"/>
      <c r="F33" s="587"/>
      <c r="G33" s="587">
        <v>79</v>
      </c>
      <c r="H33" s="587"/>
      <c r="I33" s="587"/>
      <c r="J33" s="587"/>
      <c r="K33" s="587"/>
      <c r="L33" s="587"/>
      <c r="M33" s="587"/>
      <c r="N33" s="587"/>
      <c r="O33" s="587"/>
      <c r="P33" s="365">
        <v>-179</v>
      </c>
      <c r="Q33" s="587">
        <f t="shared" si="0"/>
        <v>0</v>
      </c>
    </row>
    <row r="34" spans="1:17" s="577" customFormat="1" ht="18" customHeight="1">
      <c r="A34" s="85">
        <v>27</v>
      </c>
      <c r="C34" s="588" t="s">
        <v>378</v>
      </c>
      <c r="D34" s="589">
        <f aca="true" t="shared" si="9" ref="D34:P34">SUM(D32:D33)</f>
        <v>100</v>
      </c>
      <c r="E34" s="589">
        <f t="shared" si="9"/>
        <v>0</v>
      </c>
      <c r="F34" s="589">
        <f t="shared" si="9"/>
        <v>0</v>
      </c>
      <c r="G34" s="589">
        <f t="shared" si="9"/>
        <v>79</v>
      </c>
      <c r="H34" s="589">
        <f t="shared" si="9"/>
        <v>0</v>
      </c>
      <c r="I34" s="589">
        <f t="shared" si="9"/>
        <v>0</v>
      </c>
      <c r="J34" s="589">
        <f t="shared" si="9"/>
        <v>0</v>
      </c>
      <c r="K34" s="589">
        <f t="shared" si="9"/>
        <v>0</v>
      </c>
      <c r="L34" s="589">
        <f t="shared" si="9"/>
        <v>0</v>
      </c>
      <c r="M34" s="589">
        <f t="shared" si="9"/>
        <v>0</v>
      </c>
      <c r="N34" s="589">
        <f t="shared" si="9"/>
        <v>0</v>
      </c>
      <c r="O34" s="589">
        <f t="shared" si="9"/>
        <v>2000</v>
      </c>
      <c r="P34" s="589">
        <f t="shared" si="9"/>
        <v>535</v>
      </c>
      <c r="Q34" s="589">
        <f t="shared" si="0"/>
        <v>2714</v>
      </c>
    </row>
    <row r="35" spans="1:17" s="323" customFormat="1" ht="36" customHeight="1">
      <c r="A35" s="585">
        <v>28</v>
      </c>
      <c r="B35" s="577" t="s">
        <v>675</v>
      </c>
      <c r="C35" s="323" t="s">
        <v>666</v>
      </c>
      <c r="D35" s="365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365">
        <v>2000</v>
      </c>
      <c r="P35" s="365">
        <v>508</v>
      </c>
      <c r="Q35" s="365">
        <f t="shared" si="0"/>
        <v>2508</v>
      </c>
    </row>
    <row r="36" spans="1:17" s="328" customFormat="1" ht="18" customHeight="1">
      <c r="A36" s="85">
        <v>29</v>
      </c>
      <c r="B36" s="586"/>
      <c r="C36" s="328" t="s">
        <v>667</v>
      </c>
      <c r="D36" s="587"/>
      <c r="E36" s="587"/>
      <c r="F36" s="587"/>
      <c r="G36" s="587"/>
      <c r="H36" s="587"/>
      <c r="I36" s="587">
        <v>148</v>
      </c>
      <c r="J36" s="587"/>
      <c r="K36" s="587"/>
      <c r="L36" s="587"/>
      <c r="M36" s="587"/>
      <c r="N36" s="587"/>
      <c r="O36" s="587"/>
      <c r="P36" s="365">
        <v>-148</v>
      </c>
      <c r="Q36" s="587">
        <f t="shared" si="0"/>
        <v>0</v>
      </c>
    </row>
    <row r="37" spans="1:17" s="577" customFormat="1" ht="18" customHeight="1">
      <c r="A37" s="585">
        <v>30</v>
      </c>
      <c r="C37" s="588" t="s">
        <v>378</v>
      </c>
      <c r="D37" s="591">
        <f aca="true" t="shared" si="10" ref="D37:P37">SUM(D35:D36)</f>
        <v>0</v>
      </c>
      <c r="E37" s="591">
        <f t="shared" si="10"/>
        <v>0</v>
      </c>
      <c r="F37" s="591">
        <f t="shared" si="10"/>
        <v>0</v>
      </c>
      <c r="G37" s="591">
        <f t="shared" si="10"/>
        <v>0</v>
      </c>
      <c r="H37" s="591">
        <f t="shared" si="10"/>
        <v>0</v>
      </c>
      <c r="I37" s="591">
        <f t="shared" si="10"/>
        <v>148</v>
      </c>
      <c r="J37" s="591">
        <f t="shared" si="10"/>
        <v>0</v>
      </c>
      <c r="K37" s="591">
        <f t="shared" si="10"/>
        <v>0</v>
      </c>
      <c r="L37" s="591">
        <f t="shared" si="10"/>
        <v>0</v>
      </c>
      <c r="M37" s="591">
        <f t="shared" si="10"/>
        <v>0</v>
      </c>
      <c r="N37" s="591">
        <f t="shared" si="10"/>
        <v>0</v>
      </c>
      <c r="O37" s="591">
        <f t="shared" si="10"/>
        <v>2000</v>
      </c>
      <c r="P37" s="591">
        <f t="shared" si="10"/>
        <v>360</v>
      </c>
      <c r="Q37" s="589">
        <f t="shared" si="0"/>
        <v>2508</v>
      </c>
    </row>
    <row r="38" spans="1:17" s="323" customFormat="1" ht="36" customHeight="1">
      <c r="A38" s="85">
        <v>31</v>
      </c>
      <c r="B38" s="577" t="s">
        <v>293</v>
      </c>
      <c r="C38" s="323" t="s">
        <v>666</v>
      </c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>
        <v>2000</v>
      </c>
      <c r="P38" s="365">
        <v>1707</v>
      </c>
      <c r="Q38" s="365">
        <f t="shared" si="0"/>
        <v>3707</v>
      </c>
    </row>
    <row r="39" spans="1:17" s="328" customFormat="1" ht="18" customHeight="1">
      <c r="A39" s="585">
        <v>32</v>
      </c>
      <c r="B39" s="586"/>
      <c r="C39" s="328" t="s">
        <v>667</v>
      </c>
      <c r="D39" s="587">
        <v>900</v>
      </c>
      <c r="E39" s="587"/>
      <c r="F39" s="587"/>
      <c r="G39" s="587"/>
      <c r="H39" s="587"/>
      <c r="I39" s="587">
        <v>30</v>
      </c>
      <c r="J39" s="587"/>
      <c r="K39" s="587"/>
      <c r="L39" s="587"/>
      <c r="M39" s="587"/>
      <c r="N39" s="587"/>
      <c r="O39" s="587"/>
      <c r="P39" s="365">
        <v>-930</v>
      </c>
      <c r="Q39" s="587">
        <f t="shared" si="0"/>
        <v>0</v>
      </c>
    </row>
    <row r="40" spans="1:17" s="577" customFormat="1" ht="18" customHeight="1">
      <c r="A40" s="85">
        <v>33</v>
      </c>
      <c r="C40" s="588" t="s">
        <v>378</v>
      </c>
      <c r="D40" s="591">
        <f aca="true" t="shared" si="11" ref="D40:P40">SUM(D38:D39)</f>
        <v>900</v>
      </c>
      <c r="E40" s="591">
        <f t="shared" si="11"/>
        <v>0</v>
      </c>
      <c r="F40" s="591">
        <f t="shared" si="11"/>
        <v>0</v>
      </c>
      <c r="G40" s="591">
        <f t="shared" si="11"/>
        <v>0</v>
      </c>
      <c r="H40" s="591">
        <f t="shared" si="11"/>
        <v>0</v>
      </c>
      <c r="I40" s="591">
        <f t="shared" si="11"/>
        <v>30</v>
      </c>
      <c r="J40" s="591">
        <f t="shared" si="11"/>
        <v>0</v>
      </c>
      <c r="K40" s="591">
        <f t="shared" si="11"/>
        <v>0</v>
      </c>
      <c r="L40" s="591">
        <f t="shared" si="11"/>
        <v>0</v>
      </c>
      <c r="M40" s="591">
        <f t="shared" si="11"/>
        <v>0</v>
      </c>
      <c r="N40" s="591">
        <f t="shared" si="11"/>
        <v>0</v>
      </c>
      <c r="O40" s="591">
        <f t="shared" si="11"/>
        <v>2000</v>
      </c>
      <c r="P40" s="591">
        <f t="shared" si="11"/>
        <v>777</v>
      </c>
      <c r="Q40" s="589">
        <f t="shared" si="0"/>
        <v>3707</v>
      </c>
    </row>
    <row r="41" spans="1:17" s="323" customFormat="1" ht="36" customHeight="1">
      <c r="A41" s="585">
        <v>34</v>
      </c>
      <c r="B41" s="577" t="s">
        <v>294</v>
      </c>
      <c r="C41" s="323" t="s">
        <v>666</v>
      </c>
      <c r="D41" s="365"/>
      <c r="E41" s="365"/>
      <c r="F41" s="365"/>
      <c r="G41" s="365"/>
      <c r="H41" s="365"/>
      <c r="I41" s="365"/>
      <c r="J41" s="365"/>
      <c r="K41" s="365"/>
      <c r="L41" s="365"/>
      <c r="M41" s="365"/>
      <c r="N41" s="365"/>
      <c r="O41" s="365">
        <v>2000</v>
      </c>
      <c r="P41" s="365">
        <v>393</v>
      </c>
      <c r="Q41" s="365">
        <f t="shared" si="0"/>
        <v>2393</v>
      </c>
    </row>
    <row r="42" spans="1:17" s="328" customFormat="1" ht="18" customHeight="1">
      <c r="A42" s="85">
        <v>35</v>
      </c>
      <c r="B42" s="586"/>
      <c r="C42" s="328" t="s">
        <v>667</v>
      </c>
      <c r="D42" s="587">
        <v>100</v>
      </c>
      <c r="E42" s="587"/>
      <c r="F42" s="587"/>
      <c r="G42" s="587"/>
      <c r="H42" s="587"/>
      <c r="I42" s="587"/>
      <c r="J42" s="587"/>
      <c r="K42" s="587"/>
      <c r="L42" s="587"/>
      <c r="M42" s="587"/>
      <c r="N42" s="587">
        <v>600</v>
      </c>
      <c r="O42" s="587">
        <v>-307</v>
      </c>
      <c r="P42" s="365">
        <v>-393</v>
      </c>
      <c r="Q42" s="587">
        <f t="shared" si="0"/>
        <v>0</v>
      </c>
    </row>
    <row r="43" spans="1:17" s="594" customFormat="1" ht="36" customHeight="1" thickBot="1">
      <c r="A43" s="593">
        <v>36</v>
      </c>
      <c r="C43" s="594" t="s">
        <v>378</v>
      </c>
      <c r="D43" s="595">
        <f aca="true" t="shared" si="12" ref="D43:P43">SUM(D41:D42)</f>
        <v>100</v>
      </c>
      <c r="E43" s="595">
        <f t="shared" si="12"/>
        <v>0</v>
      </c>
      <c r="F43" s="595">
        <f t="shared" si="12"/>
        <v>0</v>
      </c>
      <c r="G43" s="595">
        <f t="shared" si="12"/>
        <v>0</v>
      </c>
      <c r="H43" s="595">
        <f t="shared" si="12"/>
        <v>0</v>
      </c>
      <c r="I43" s="595">
        <f t="shared" si="12"/>
        <v>0</v>
      </c>
      <c r="J43" s="595">
        <f t="shared" si="12"/>
        <v>0</v>
      </c>
      <c r="K43" s="595">
        <f t="shared" si="12"/>
        <v>0</v>
      </c>
      <c r="L43" s="595">
        <f t="shared" si="12"/>
        <v>0</v>
      </c>
      <c r="M43" s="595">
        <f t="shared" si="12"/>
        <v>0</v>
      </c>
      <c r="N43" s="595">
        <f t="shared" si="12"/>
        <v>600</v>
      </c>
      <c r="O43" s="595">
        <f t="shared" si="12"/>
        <v>1693</v>
      </c>
      <c r="P43" s="595">
        <f t="shared" si="12"/>
        <v>0</v>
      </c>
      <c r="Q43" s="596">
        <f t="shared" si="0"/>
        <v>2393</v>
      </c>
    </row>
    <row r="44" spans="1:17" s="323" customFormat="1" ht="24.75" customHeight="1">
      <c r="A44" s="85">
        <v>37</v>
      </c>
      <c r="B44" s="597"/>
      <c r="C44" s="598" t="s">
        <v>666</v>
      </c>
      <c r="D44" s="599">
        <f aca="true" t="shared" si="13" ref="D44:Q44">SUM(D41,D38,D35,D32,D29,D26,D23,D20,D17,D14,D11,D8)</f>
        <v>0</v>
      </c>
      <c r="E44" s="599">
        <f t="shared" si="13"/>
        <v>0</v>
      </c>
      <c r="F44" s="599">
        <f t="shared" si="13"/>
        <v>0</v>
      </c>
      <c r="G44" s="599">
        <f t="shared" si="13"/>
        <v>0</v>
      </c>
      <c r="H44" s="599">
        <f t="shared" si="13"/>
        <v>0</v>
      </c>
      <c r="I44" s="599">
        <f t="shared" si="13"/>
        <v>0</v>
      </c>
      <c r="J44" s="599">
        <f t="shared" si="13"/>
        <v>0</v>
      </c>
      <c r="K44" s="599">
        <f t="shared" si="13"/>
        <v>0</v>
      </c>
      <c r="L44" s="599">
        <f t="shared" si="13"/>
        <v>0</v>
      </c>
      <c r="M44" s="599">
        <f t="shared" si="13"/>
        <v>0</v>
      </c>
      <c r="N44" s="599">
        <f t="shared" si="13"/>
        <v>0</v>
      </c>
      <c r="O44" s="599">
        <f t="shared" si="13"/>
        <v>24000</v>
      </c>
      <c r="P44" s="599">
        <f t="shared" si="13"/>
        <v>12102</v>
      </c>
      <c r="Q44" s="600">
        <f t="shared" si="13"/>
        <v>36102</v>
      </c>
    </row>
    <row r="45" spans="1:17" s="328" customFormat="1" ht="24.75" customHeight="1">
      <c r="A45" s="585">
        <v>38</v>
      </c>
      <c r="B45" s="601"/>
      <c r="C45" s="328" t="s">
        <v>667</v>
      </c>
      <c r="D45" s="587">
        <f aca="true" t="shared" si="14" ref="D45:Q45">SUM(D42,D39,D36,D33,D30,D27,D24,D21,D18,D15,D12,D9)</f>
        <v>1800</v>
      </c>
      <c r="E45" s="587">
        <f t="shared" si="14"/>
        <v>0</v>
      </c>
      <c r="F45" s="587">
        <f t="shared" si="14"/>
        <v>0</v>
      </c>
      <c r="G45" s="587">
        <f t="shared" si="14"/>
        <v>3345</v>
      </c>
      <c r="H45" s="587">
        <f t="shared" si="14"/>
        <v>0</v>
      </c>
      <c r="I45" s="587">
        <f t="shared" si="14"/>
        <v>1068</v>
      </c>
      <c r="J45" s="587">
        <f t="shared" si="14"/>
        <v>0</v>
      </c>
      <c r="K45" s="587">
        <f t="shared" si="14"/>
        <v>0</v>
      </c>
      <c r="L45" s="587">
        <f t="shared" si="14"/>
        <v>0</v>
      </c>
      <c r="M45" s="587">
        <f t="shared" si="14"/>
        <v>0</v>
      </c>
      <c r="N45" s="587">
        <f t="shared" si="14"/>
        <v>1110</v>
      </c>
      <c r="O45" s="587">
        <f t="shared" si="14"/>
        <v>-1472</v>
      </c>
      <c r="P45" s="587">
        <f t="shared" si="14"/>
        <v>-5851</v>
      </c>
      <c r="Q45" s="602">
        <f t="shared" si="14"/>
        <v>0</v>
      </c>
    </row>
    <row r="46" spans="1:17" s="577" customFormat="1" ht="24.75" customHeight="1" thickBot="1">
      <c r="A46" s="85">
        <v>39</v>
      </c>
      <c r="B46" s="603"/>
      <c r="C46" s="604" t="s">
        <v>676</v>
      </c>
      <c r="D46" s="605">
        <f aca="true" t="shared" si="15" ref="D46:P46">SUM(D44:D45)</f>
        <v>1800</v>
      </c>
      <c r="E46" s="605">
        <f t="shared" si="15"/>
        <v>0</v>
      </c>
      <c r="F46" s="605">
        <f t="shared" si="15"/>
        <v>0</v>
      </c>
      <c r="G46" s="605">
        <f t="shared" si="15"/>
        <v>3345</v>
      </c>
      <c r="H46" s="605">
        <f t="shared" si="15"/>
        <v>0</v>
      </c>
      <c r="I46" s="605">
        <f t="shared" si="15"/>
        <v>1068</v>
      </c>
      <c r="J46" s="605">
        <f t="shared" si="15"/>
        <v>0</v>
      </c>
      <c r="K46" s="605">
        <f t="shared" si="15"/>
        <v>0</v>
      </c>
      <c r="L46" s="605">
        <f t="shared" si="15"/>
        <v>0</v>
      </c>
      <c r="M46" s="605">
        <f t="shared" si="15"/>
        <v>0</v>
      </c>
      <c r="N46" s="605">
        <f t="shared" si="15"/>
        <v>1110</v>
      </c>
      <c r="O46" s="605">
        <f t="shared" si="15"/>
        <v>22528</v>
      </c>
      <c r="P46" s="605">
        <f t="shared" si="15"/>
        <v>6251</v>
      </c>
      <c r="Q46" s="606">
        <f>SUM(D46:P46)</f>
        <v>36102</v>
      </c>
    </row>
    <row r="47" spans="4:17" ht="17.25">
      <c r="D47" s="607"/>
      <c r="E47" s="607"/>
      <c r="F47" s="607"/>
      <c r="G47" s="607"/>
      <c r="H47" s="607"/>
      <c r="I47" s="607"/>
      <c r="J47" s="607"/>
      <c r="K47" s="607"/>
      <c r="L47" s="607"/>
      <c r="M47" s="607"/>
      <c r="N47" s="607"/>
      <c r="O47" s="607"/>
      <c r="P47" s="607"/>
      <c r="Q47" s="607"/>
    </row>
    <row r="48" spans="4:17" ht="17.25">
      <c r="D48" s="607"/>
      <c r="E48" s="607"/>
      <c r="F48" s="607"/>
      <c r="G48" s="607"/>
      <c r="H48" s="607"/>
      <c r="I48" s="607"/>
      <c r="J48" s="607"/>
      <c r="K48" s="607"/>
      <c r="L48" s="607"/>
      <c r="M48" s="607"/>
      <c r="N48" s="607"/>
      <c r="O48" s="607"/>
      <c r="P48" s="607"/>
      <c r="Q48" s="607"/>
    </row>
    <row r="49" spans="4:17" ht="17.25">
      <c r="D49" s="607"/>
      <c r="E49" s="607"/>
      <c r="F49" s="607"/>
      <c r="G49" s="607"/>
      <c r="H49" s="607"/>
      <c r="I49" s="607"/>
      <c r="J49" s="607"/>
      <c r="K49" s="607"/>
      <c r="L49" s="607"/>
      <c r="M49" s="607"/>
      <c r="N49" s="607"/>
      <c r="O49" s="607"/>
      <c r="P49" s="607"/>
      <c r="Q49" s="607"/>
    </row>
    <row r="50" spans="4:17" ht="17.25">
      <c r="D50" s="607"/>
      <c r="E50" s="607"/>
      <c r="F50" s="607"/>
      <c r="G50" s="607"/>
      <c r="H50" s="607"/>
      <c r="I50" s="607"/>
      <c r="J50" s="607"/>
      <c r="K50" s="607"/>
      <c r="L50" s="607"/>
      <c r="M50" s="607"/>
      <c r="N50" s="607"/>
      <c r="O50" s="607"/>
      <c r="P50" s="607"/>
      <c r="Q50" s="607"/>
    </row>
    <row r="51" spans="4:17" ht="17.25">
      <c r="D51" s="607"/>
      <c r="E51" s="607"/>
      <c r="F51" s="607"/>
      <c r="G51" s="607"/>
      <c r="H51" s="607"/>
      <c r="I51" s="607"/>
      <c r="J51" s="607"/>
      <c r="K51" s="607"/>
      <c r="L51" s="607"/>
      <c r="M51" s="607"/>
      <c r="N51" s="607"/>
      <c r="O51" s="607"/>
      <c r="P51" s="607"/>
      <c r="Q51" s="607"/>
    </row>
    <row r="52" spans="4:17" ht="17.25">
      <c r="D52" s="607"/>
      <c r="E52" s="607"/>
      <c r="F52" s="607"/>
      <c r="G52" s="607"/>
      <c r="H52" s="607"/>
      <c r="I52" s="607"/>
      <c r="J52" s="607"/>
      <c r="K52" s="607"/>
      <c r="L52" s="607"/>
      <c r="M52" s="607"/>
      <c r="N52" s="607"/>
      <c r="O52" s="607"/>
      <c r="P52" s="607"/>
      <c r="Q52" s="607"/>
    </row>
    <row r="53" spans="3:17" ht="17.25">
      <c r="C53" s="577"/>
      <c r="D53" s="607"/>
      <c r="E53" s="607"/>
      <c r="F53" s="607"/>
      <c r="G53" s="607"/>
      <c r="H53" s="607"/>
      <c r="I53" s="607"/>
      <c r="J53" s="607"/>
      <c r="K53" s="607"/>
      <c r="L53" s="607"/>
      <c r="M53" s="607"/>
      <c r="N53" s="607"/>
      <c r="O53" s="607"/>
      <c r="P53" s="607"/>
      <c r="Q53" s="607"/>
    </row>
    <row r="54" spans="4:17" ht="17.25">
      <c r="D54" s="608"/>
      <c r="E54" s="608"/>
      <c r="F54" s="608"/>
      <c r="G54" s="608"/>
      <c r="H54" s="608"/>
      <c r="I54" s="608"/>
      <c r="J54" s="608"/>
      <c r="K54" s="608"/>
      <c r="L54" s="608"/>
      <c r="M54" s="608"/>
      <c r="N54" s="608"/>
      <c r="O54" s="609"/>
      <c r="P54" s="609"/>
      <c r="Q54" s="608"/>
    </row>
    <row r="55" spans="4:17" ht="17.25">
      <c r="D55" s="607"/>
      <c r="E55" s="607"/>
      <c r="F55" s="607"/>
      <c r="G55" s="607"/>
      <c r="H55" s="607"/>
      <c r="I55" s="607"/>
      <c r="J55" s="607"/>
      <c r="K55" s="607"/>
      <c r="L55" s="607"/>
      <c r="M55" s="607"/>
      <c r="N55" s="610"/>
      <c r="O55" s="610"/>
      <c r="P55" s="610"/>
      <c r="Q55" s="610"/>
    </row>
    <row r="56" spans="3:17" ht="17.25">
      <c r="C56" s="607"/>
      <c r="D56" s="607"/>
      <c r="E56" s="607"/>
      <c r="F56" s="607"/>
      <c r="G56" s="607"/>
      <c r="H56" s="607"/>
      <c r="I56" s="607"/>
      <c r="J56" s="607"/>
      <c r="K56" s="607"/>
      <c r="L56" s="607"/>
      <c r="M56" s="610"/>
      <c r="N56" s="610"/>
      <c r="O56" s="610"/>
      <c r="P56" s="610"/>
      <c r="Q56" s="607"/>
    </row>
    <row r="57" spans="4:17" ht="17.25">
      <c r="D57" s="607"/>
      <c r="E57" s="607"/>
      <c r="F57" s="607"/>
      <c r="G57" s="607"/>
      <c r="H57" s="607"/>
      <c r="I57" s="607"/>
      <c r="J57" s="607"/>
      <c r="K57" s="607"/>
      <c r="L57" s="607"/>
      <c r="M57" s="610"/>
      <c r="N57" s="610"/>
      <c r="O57" s="610"/>
      <c r="P57" s="610"/>
      <c r="Q57" s="607"/>
    </row>
    <row r="58" spans="4:17" ht="17.25">
      <c r="D58" s="607"/>
      <c r="E58" s="607"/>
      <c r="F58" s="607"/>
      <c r="G58" s="607"/>
      <c r="H58" s="607"/>
      <c r="I58" s="607"/>
      <c r="J58" s="607"/>
      <c r="K58" s="607"/>
      <c r="L58" s="607"/>
      <c r="M58" s="607"/>
      <c r="N58" s="607"/>
      <c r="O58" s="607"/>
      <c r="P58" s="607"/>
      <c r="Q58" s="607"/>
    </row>
  </sheetData>
  <mergeCells count="13">
    <mergeCell ref="Q6:Q7"/>
    <mergeCell ref="N1:Q1"/>
    <mergeCell ref="B2:Q2"/>
    <mergeCell ref="B3:Q3"/>
    <mergeCell ref="G6:G7"/>
    <mergeCell ref="E6:E7"/>
    <mergeCell ref="D6:D7"/>
    <mergeCell ref="B6:C7"/>
    <mergeCell ref="O4:Q4"/>
    <mergeCell ref="O6:P6"/>
    <mergeCell ref="B1:I1"/>
    <mergeCell ref="B5:C5"/>
    <mergeCell ref="A6:A7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4">
    <pageSetUpPr fitToPage="1"/>
  </sheetPr>
  <dimension ref="A1:F85"/>
  <sheetViews>
    <sheetView view="pageBreakPreview" zoomScaleSheetLayoutView="100" workbookViewId="0" topLeftCell="A1">
      <selection activeCell="B1" sqref="B1:C1"/>
    </sheetView>
  </sheetViews>
  <sheetFormatPr defaultColWidth="9.00390625" defaultRowHeight="12.75"/>
  <cols>
    <col min="1" max="1" width="3.00390625" style="846" bestFit="1" customWidth="1"/>
    <col min="2" max="2" width="39.125" style="166" customWidth="1"/>
    <col min="3" max="3" width="14.625" style="851" bestFit="1" customWidth="1"/>
    <col min="4" max="4" width="10.875" style="851" bestFit="1" customWidth="1"/>
    <col min="5" max="5" width="14.00390625" style="851" bestFit="1" customWidth="1"/>
    <col min="6" max="6" width="28.75390625" style="852" customWidth="1"/>
    <col min="7" max="7" width="12.125" style="166" customWidth="1"/>
    <col min="8" max="8" width="12.875" style="166" customWidth="1"/>
    <col min="9" max="16384" width="31.25390625" style="166" customWidth="1"/>
  </cols>
  <sheetData>
    <row r="1" spans="2:4" ht="16.5">
      <c r="B1" s="1033" t="s">
        <v>9</v>
      </c>
      <c r="C1" s="1033"/>
      <c r="D1" s="850"/>
    </row>
    <row r="2" spans="2:6" ht="17.25">
      <c r="B2" s="899" t="s">
        <v>329</v>
      </c>
      <c r="C2" s="899"/>
      <c r="D2" s="899"/>
      <c r="E2" s="899"/>
      <c r="F2" s="899"/>
    </row>
    <row r="3" spans="2:6" ht="17.25">
      <c r="B3" s="899" t="s">
        <v>714</v>
      </c>
      <c r="C3" s="899"/>
      <c r="D3" s="899"/>
      <c r="E3" s="899"/>
      <c r="F3" s="899"/>
    </row>
    <row r="4" spans="2:6" ht="17.25" thickBot="1">
      <c r="B4" s="846" t="s">
        <v>470</v>
      </c>
      <c r="C4" s="853" t="s">
        <v>471</v>
      </c>
      <c r="D4" s="853" t="s">
        <v>472</v>
      </c>
      <c r="E4" s="853" t="s">
        <v>473</v>
      </c>
      <c r="F4" s="846" t="s">
        <v>474</v>
      </c>
    </row>
    <row r="5" spans="2:6" ht="50.25" thickBot="1">
      <c r="B5" s="854" t="s">
        <v>247</v>
      </c>
      <c r="C5" s="855" t="s">
        <v>715</v>
      </c>
      <c r="D5" s="855" t="s">
        <v>426</v>
      </c>
      <c r="E5" s="855" t="s">
        <v>716</v>
      </c>
      <c r="F5" s="856" t="s">
        <v>717</v>
      </c>
    </row>
    <row r="6" spans="1:6" ht="17.25">
      <c r="A6" s="846">
        <v>1</v>
      </c>
      <c r="B6" s="1034" t="s">
        <v>563</v>
      </c>
      <c r="C6" s="1035"/>
      <c r="D6" s="857"/>
      <c r="E6" s="857"/>
      <c r="F6" s="858"/>
    </row>
    <row r="7" spans="1:6" ht="16.5">
      <c r="A7" s="846">
        <v>2</v>
      </c>
      <c r="B7" s="859" t="s">
        <v>718</v>
      </c>
      <c r="C7" s="857">
        <v>33.5</v>
      </c>
      <c r="D7" s="857"/>
      <c r="E7" s="857">
        <f aca="true" t="shared" si="0" ref="E7:E12">C7</f>
        <v>33.5</v>
      </c>
      <c r="F7" s="858" t="s">
        <v>719</v>
      </c>
    </row>
    <row r="8" spans="1:6" ht="16.5">
      <c r="A8" s="846">
        <v>3</v>
      </c>
      <c r="B8" s="859" t="s">
        <v>615</v>
      </c>
      <c r="C8" s="857">
        <v>62.5</v>
      </c>
      <c r="D8" s="857"/>
      <c r="E8" s="857">
        <f t="shared" si="0"/>
        <v>62.5</v>
      </c>
      <c r="F8" s="858" t="s">
        <v>719</v>
      </c>
    </row>
    <row r="9" spans="1:6" s="167" customFormat="1" ht="17.25">
      <c r="A9" s="846">
        <v>4</v>
      </c>
      <c r="B9" s="859" t="s">
        <v>720</v>
      </c>
      <c r="C9" s="857">
        <v>75.5</v>
      </c>
      <c r="D9" s="857"/>
      <c r="E9" s="857">
        <f t="shared" si="0"/>
        <v>75.5</v>
      </c>
      <c r="F9" s="858" t="s">
        <v>719</v>
      </c>
    </row>
    <row r="10" spans="1:6" ht="16.5">
      <c r="A10" s="846">
        <v>5</v>
      </c>
      <c r="B10" s="859" t="s">
        <v>427</v>
      </c>
      <c r="C10" s="857">
        <v>54</v>
      </c>
      <c r="D10" s="857"/>
      <c r="E10" s="857">
        <f t="shared" si="0"/>
        <v>54</v>
      </c>
      <c r="F10" s="858" t="s">
        <v>719</v>
      </c>
    </row>
    <row r="11" spans="1:6" ht="16.5">
      <c r="A11" s="846">
        <v>6</v>
      </c>
      <c r="B11" s="859" t="s">
        <v>721</v>
      </c>
      <c r="C11" s="857">
        <v>55.5</v>
      </c>
      <c r="D11" s="857"/>
      <c r="E11" s="857">
        <f t="shared" si="0"/>
        <v>55.5</v>
      </c>
      <c r="F11" s="858" t="s">
        <v>719</v>
      </c>
    </row>
    <row r="12" spans="1:6" s="167" customFormat="1" ht="17.25">
      <c r="A12" s="846">
        <v>7</v>
      </c>
      <c r="B12" s="859" t="s">
        <v>428</v>
      </c>
      <c r="C12" s="857">
        <v>28</v>
      </c>
      <c r="D12" s="857"/>
      <c r="E12" s="857">
        <f t="shared" si="0"/>
        <v>28</v>
      </c>
      <c r="F12" s="858" t="s">
        <v>719</v>
      </c>
    </row>
    <row r="13" spans="1:6" ht="16.5">
      <c r="A13" s="846">
        <v>8</v>
      </c>
      <c r="B13" s="860" t="s">
        <v>432</v>
      </c>
      <c r="C13" s="857">
        <v>60</v>
      </c>
      <c r="D13" s="857"/>
      <c r="E13" s="857">
        <f aca="true" t="shared" si="1" ref="E13:E24">C13+D13</f>
        <v>60</v>
      </c>
      <c r="F13" s="858" t="s">
        <v>719</v>
      </c>
    </row>
    <row r="14" spans="1:6" ht="16.5">
      <c r="A14" s="846">
        <v>9</v>
      </c>
      <c r="B14" s="860" t="s">
        <v>433</v>
      </c>
      <c r="C14" s="857">
        <v>170</v>
      </c>
      <c r="D14" s="857"/>
      <c r="E14" s="857">
        <f t="shared" si="1"/>
        <v>170</v>
      </c>
      <c r="F14" s="858" t="s">
        <v>719</v>
      </c>
    </row>
    <row r="15" spans="1:6" ht="31.5" customHeight="1">
      <c r="A15" s="196">
        <v>10</v>
      </c>
      <c r="B15" s="861" t="s">
        <v>434</v>
      </c>
      <c r="C15" s="857">
        <v>47.5</v>
      </c>
      <c r="D15" s="857"/>
      <c r="E15" s="857">
        <f t="shared" si="1"/>
        <v>47.5</v>
      </c>
      <c r="F15" s="858" t="s">
        <v>719</v>
      </c>
    </row>
    <row r="16" spans="1:6" ht="33">
      <c r="A16" s="196">
        <v>11</v>
      </c>
      <c r="B16" s="861" t="s">
        <v>564</v>
      </c>
      <c r="C16" s="857">
        <v>0</v>
      </c>
      <c r="D16" s="857">
        <v>12.25</v>
      </c>
      <c r="E16" s="857">
        <f t="shared" si="1"/>
        <v>12.25</v>
      </c>
      <c r="F16" s="858" t="s">
        <v>719</v>
      </c>
    </row>
    <row r="17" spans="1:6" ht="16.5">
      <c r="A17" s="846">
        <v>12</v>
      </c>
      <c r="B17" s="860" t="s">
        <v>435</v>
      </c>
      <c r="C17" s="857">
        <v>32.25</v>
      </c>
      <c r="D17" s="857">
        <v>-6</v>
      </c>
      <c r="E17" s="857">
        <f t="shared" si="1"/>
        <v>26.25</v>
      </c>
      <c r="F17" s="858" t="s">
        <v>719</v>
      </c>
    </row>
    <row r="18" spans="1:6" ht="16.5">
      <c r="A18" s="846">
        <v>13</v>
      </c>
      <c r="B18" s="860" t="s">
        <v>296</v>
      </c>
      <c r="C18" s="857">
        <v>20</v>
      </c>
      <c r="D18" s="857"/>
      <c r="E18" s="857">
        <f t="shared" si="1"/>
        <v>20</v>
      </c>
      <c r="F18" s="858" t="s">
        <v>719</v>
      </c>
    </row>
    <row r="19" spans="1:6" ht="33">
      <c r="A19" s="196">
        <v>14</v>
      </c>
      <c r="B19" s="861" t="s">
        <v>436</v>
      </c>
      <c r="C19" s="857">
        <v>20</v>
      </c>
      <c r="D19" s="857"/>
      <c r="E19" s="857">
        <f t="shared" si="1"/>
        <v>20</v>
      </c>
      <c r="F19" s="858" t="s">
        <v>719</v>
      </c>
    </row>
    <row r="20" spans="1:6" ht="16.5">
      <c r="A20" s="846">
        <v>15</v>
      </c>
      <c r="B20" s="861" t="s">
        <v>565</v>
      </c>
      <c r="C20" s="862">
        <v>205.755</v>
      </c>
      <c r="D20" s="862">
        <v>-71.755</v>
      </c>
      <c r="E20" s="857">
        <f t="shared" si="1"/>
        <v>134</v>
      </c>
      <c r="F20" s="858" t="s">
        <v>732</v>
      </c>
    </row>
    <row r="21" spans="1:6" ht="16.5">
      <c r="A21" s="846">
        <v>16</v>
      </c>
      <c r="B21" s="861" t="s">
        <v>566</v>
      </c>
      <c r="C21" s="857">
        <v>0</v>
      </c>
      <c r="D21" s="857">
        <v>50</v>
      </c>
      <c r="E21" s="857">
        <f t="shared" si="1"/>
        <v>50</v>
      </c>
      <c r="F21" s="858" t="s">
        <v>719</v>
      </c>
    </row>
    <row r="22" spans="1:6" ht="16.5">
      <c r="A22" s="846">
        <v>17</v>
      </c>
      <c r="B22" s="861" t="s">
        <v>567</v>
      </c>
      <c r="C22" s="857">
        <v>0</v>
      </c>
      <c r="D22" s="857">
        <v>47.6</v>
      </c>
      <c r="E22" s="857">
        <f t="shared" si="1"/>
        <v>47.6</v>
      </c>
      <c r="F22" s="858" t="s">
        <v>719</v>
      </c>
    </row>
    <row r="23" spans="1:6" ht="54">
      <c r="A23" s="196">
        <v>18</v>
      </c>
      <c r="B23" s="861" t="s">
        <v>722</v>
      </c>
      <c r="C23" s="857">
        <v>0</v>
      </c>
      <c r="D23" s="857">
        <v>6.75</v>
      </c>
      <c r="E23" s="857">
        <f t="shared" si="1"/>
        <v>6.75</v>
      </c>
      <c r="F23" s="863" t="s">
        <v>723</v>
      </c>
    </row>
    <row r="24" spans="1:6" ht="17.25" thickBot="1">
      <c r="A24" s="846">
        <v>19</v>
      </c>
      <c r="B24" s="861" t="s">
        <v>724</v>
      </c>
      <c r="C24" s="857">
        <v>102</v>
      </c>
      <c r="D24" s="857"/>
      <c r="E24" s="857">
        <f t="shared" si="1"/>
        <v>102</v>
      </c>
      <c r="F24" s="858" t="s">
        <v>719</v>
      </c>
    </row>
    <row r="25" spans="1:6" ht="18" thickBot="1">
      <c r="A25" s="846">
        <v>20</v>
      </c>
      <c r="B25" s="864" t="s">
        <v>568</v>
      </c>
      <c r="C25" s="865">
        <f>SUM(C7:C24)</f>
        <v>966.505</v>
      </c>
      <c r="D25" s="865">
        <f>SUM(D7:D24)</f>
        <v>38.845000000000006</v>
      </c>
      <c r="E25" s="865">
        <f>SUM(E7:E24)</f>
        <v>1005.35</v>
      </c>
      <c r="F25" s="866"/>
    </row>
    <row r="26" spans="1:6" ht="16.5">
      <c r="A26" s="846">
        <v>21</v>
      </c>
      <c r="B26" s="1027" t="s">
        <v>598</v>
      </c>
      <c r="C26" s="1030">
        <v>253</v>
      </c>
      <c r="D26" s="1030">
        <v>-52</v>
      </c>
      <c r="E26" s="1030">
        <f>C26+D26</f>
        <v>201</v>
      </c>
      <c r="F26" s="867" t="s">
        <v>725</v>
      </c>
    </row>
    <row r="27" spans="2:6" ht="54">
      <c r="B27" s="1028"/>
      <c r="C27" s="1031"/>
      <c r="D27" s="1031"/>
      <c r="E27" s="1031"/>
      <c r="F27" s="868" t="s">
        <v>726</v>
      </c>
    </row>
    <row r="28" spans="2:6" ht="27">
      <c r="B28" s="1029"/>
      <c r="C28" s="1032"/>
      <c r="D28" s="1032"/>
      <c r="E28" s="1032"/>
      <c r="F28" s="869" t="s">
        <v>727</v>
      </c>
    </row>
    <row r="29" spans="1:6" ht="30.75" thickBot="1">
      <c r="A29" s="196">
        <v>22</v>
      </c>
      <c r="B29" s="870" t="s">
        <v>728</v>
      </c>
      <c r="C29" s="857">
        <v>8.5</v>
      </c>
      <c r="D29" s="862">
        <v>3.625</v>
      </c>
      <c r="E29" s="862">
        <f>C29+D29</f>
        <v>12.125</v>
      </c>
      <c r="F29" s="863" t="s">
        <v>729</v>
      </c>
    </row>
    <row r="30" spans="1:6" ht="18" thickBot="1">
      <c r="A30" s="846">
        <v>23</v>
      </c>
      <c r="B30" s="864" t="s">
        <v>328</v>
      </c>
      <c r="C30" s="865">
        <f>SUM(C25:C29)</f>
        <v>1228.005</v>
      </c>
      <c r="D30" s="865">
        <f>SUM(D25:D29)</f>
        <v>-9.529999999999994</v>
      </c>
      <c r="E30" s="865">
        <f>SUM(E25:E29)</f>
        <v>1218.475</v>
      </c>
      <c r="F30" s="866"/>
    </row>
    <row r="31" spans="1:6" ht="52.5" thickBot="1">
      <c r="A31" s="196">
        <v>24</v>
      </c>
      <c r="B31" s="871" t="s">
        <v>730</v>
      </c>
      <c r="C31" s="857">
        <v>1211.4</v>
      </c>
      <c r="D31" s="857">
        <v>-1211.4</v>
      </c>
      <c r="E31" s="857">
        <f>C31+D31</f>
        <v>0</v>
      </c>
      <c r="F31" s="858"/>
    </row>
    <row r="32" spans="1:6" ht="18" thickBot="1">
      <c r="A32" s="846">
        <v>25</v>
      </c>
      <c r="B32" s="864" t="s">
        <v>731</v>
      </c>
      <c r="C32" s="865">
        <f>SUM(C30:C31)</f>
        <v>2439.405</v>
      </c>
      <c r="D32" s="865">
        <f>SUM(D30:D31)</f>
        <v>-1220.93</v>
      </c>
      <c r="E32" s="865">
        <f>SUM(E30:E31)</f>
        <v>1218.475</v>
      </c>
      <c r="F32" s="872"/>
    </row>
    <row r="36" ht="16.5">
      <c r="F36" s="846"/>
    </row>
    <row r="37" spans="2:6" ht="16.5">
      <c r="B37" s="873"/>
      <c r="C37" s="857"/>
      <c r="D37" s="857"/>
      <c r="E37" s="857"/>
      <c r="F37" s="874"/>
    </row>
    <row r="38" spans="2:6" ht="16.5">
      <c r="B38" s="875"/>
      <c r="C38" s="876"/>
      <c r="D38" s="876"/>
      <c r="E38" s="876"/>
      <c r="F38" s="874"/>
    </row>
    <row r="39" spans="2:6" ht="16.5">
      <c r="B39" s="875"/>
      <c r="C39" s="876"/>
      <c r="D39" s="876"/>
      <c r="E39" s="876"/>
      <c r="F39" s="874"/>
    </row>
    <row r="40" spans="2:6" ht="16.5">
      <c r="B40" s="875"/>
      <c r="C40" s="876"/>
      <c r="D40" s="876"/>
      <c r="E40" s="876"/>
      <c r="F40" s="875"/>
    </row>
    <row r="41" spans="2:6" ht="16.5">
      <c r="B41" s="873"/>
      <c r="C41" s="857"/>
      <c r="D41" s="857"/>
      <c r="E41" s="857"/>
      <c r="F41" s="874"/>
    </row>
    <row r="42" spans="2:6" ht="16.5">
      <c r="B42" s="873"/>
      <c r="C42" s="857"/>
      <c r="D42" s="857"/>
      <c r="E42" s="857"/>
      <c r="F42" s="874"/>
    </row>
    <row r="43" spans="2:6" ht="16.5">
      <c r="B43" s="873"/>
      <c r="C43" s="857"/>
      <c r="D43" s="857"/>
      <c r="E43" s="857"/>
      <c r="F43" s="875"/>
    </row>
    <row r="45" ht="16.5">
      <c r="F45" s="846"/>
    </row>
    <row r="46" spans="1:6" s="167" customFormat="1" ht="17.25">
      <c r="A46" s="194"/>
      <c r="C46" s="877"/>
      <c r="D46" s="877"/>
      <c r="E46" s="877"/>
      <c r="F46" s="194"/>
    </row>
    <row r="47" ht="16.5">
      <c r="F47" s="846"/>
    </row>
    <row r="48" spans="1:6" s="167" customFormat="1" ht="17.25">
      <c r="A48" s="194"/>
      <c r="C48" s="877"/>
      <c r="D48" s="877"/>
      <c r="E48" s="877"/>
      <c r="F48" s="194"/>
    </row>
    <row r="49" ht="16.5">
      <c r="F49" s="846"/>
    </row>
    <row r="50" ht="16.5">
      <c r="F50" s="846"/>
    </row>
    <row r="51" spans="1:6" s="167" customFormat="1" ht="17.25">
      <c r="A51" s="194"/>
      <c r="C51" s="877"/>
      <c r="D51" s="877"/>
      <c r="E51" s="877"/>
      <c r="F51" s="194"/>
    </row>
    <row r="52" ht="16.5">
      <c r="F52" s="846"/>
    </row>
    <row r="53" ht="16.5">
      <c r="F53" s="846"/>
    </row>
    <row r="54" ht="16.5">
      <c r="F54" s="846"/>
    </row>
    <row r="55" ht="16.5">
      <c r="F55" s="846"/>
    </row>
    <row r="56" ht="16.5">
      <c r="F56" s="846"/>
    </row>
    <row r="59" ht="16.5">
      <c r="F59" s="846"/>
    </row>
    <row r="60" ht="16.5">
      <c r="F60" s="846"/>
    </row>
    <row r="61" ht="16.5">
      <c r="F61" s="846"/>
    </row>
    <row r="62" ht="16.5">
      <c r="F62" s="846"/>
    </row>
    <row r="63" ht="16.5">
      <c r="F63" s="846"/>
    </row>
    <row r="64" ht="16.5">
      <c r="F64" s="846"/>
    </row>
    <row r="65" ht="16.5">
      <c r="F65" s="846"/>
    </row>
    <row r="66" ht="16.5">
      <c r="F66" s="846"/>
    </row>
    <row r="67" ht="16.5">
      <c r="F67" s="846"/>
    </row>
    <row r="68" ht="16.5">
      <c r="F68" s="846"/>
    </row>
    <row r="69" spans="1:6" s="167" customFormat="1" ht="17.25">
      <c r="A69" s="194"/>
      <c r="C69" s="877"/>
      <c r="D69" s="877"/>
      <c r="E69" s="877"/>
      <c r="F69" s="194"/>
    </row>
    <row r="70" ht="16.5">
      <c r="F70" s="846"/>
    </row>
    <row r="71" ht="16.5">
      <c r="F71" s="846"/>
    </row>
    <row r="72" ht="16.5">
      <c r="F72" s="846"/>
    </row>
    <row r="73" ht="16.5">
      <c r="F73" s="846"/>
    </row>
    <row r="74" ht="16.5">
      <c r="F74" s="846"/>
    </row>
    <row r="78" ht="16.5">
      <c r="C78" s="878"/>
    </row>
    <row r="79" ht="16.5">
      <c r="C79" s="878"/>
    </row>
    <row r="80" ht="16.5">
      <c r="C80" s="878"/>
    </row>
    <row r="81" ht="16.5">
      <c r="C81" s="878"/>
    </row>
    <row r="82" ht="16.5">
      <c r="C82" s="878"/>
    </row>
    <row r="83" ht="16.5">
      <c r="C83" s="878"/>
    </row>
    <row r="84" ht="16.5">
      <c r="C84" s="878"/>
    </row>
    <row r="85" ht="16.5">
      <c r="C85" s="878"/>
    </row>
  </sheetData>
  <mergeCells count="8">
    <mergeCell ref="B1:C1"/>
    <mergeCell ref="B6:C6"/>
    <mergeCell ref="B2:F2"/>
    <mergeCell ref="B3:F3"/>
    <mergeCell ref="B26:B28"/>
    <mergeCell ref="C26:C28"/>
    <mergeCell ref="D26:D28"/>
    <mergeCell ref="E26:E28"/>
  </mergeCells>
  <printOptions horizontalCentered="1"/>
  <pageMargins left="0" right="0" top="0.7874015748031497" bottom="0.3937007874015748" header="0.5118110236220472" footer="0.5118110236220472"/>
  <pageSetup fitToHeight="2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0"/>
  <dimension ref="A1:Y80"/>
  <sheetViews>
    <sheetView view="pageBreakPreview" zoomScaleSheetLayoutView="100" workbookViewId="0" topLeftCell="A1">
      <selection activeCell="B1" sqref="B1:G1"/>
    </sheetView>
  </sheetViews>
  <sheetFormatPr defaultColWidth="9.00390625" defaultRowHeight="12.75"/>
  <cols>
    <col min="1" max="1" width="3.00390625" style="250" bestFit="1" customWidth="1"/>
    <col min="2" max="2" width="6.75390625" style="42" bestFit="1" customWidth="1"/>
    <col min="3" max="3" width="3.75390625" style="42" bestFit="1" customWidth="1"/>
    <col min="4" max="5" width="5.625" style="42" bestFit="1" customWidth="1"/>
    <col min="6" max="6" width="46.875" style="20" bestFit="1" customWidth="1"/>
    <col min="7" max="7" width="13.75390625" style="1" customWidth="1"/>
    <col min="8" max="9" width="13.75390625" style="20" customWidth="1"/>
    <col min="10" max="16384" width="9.125" style="20" customWidth="1"/>
  </cols>
  <sheetData>
    <row r="1" spans="2:7" ht="15">
      <c r="B1" s="901" t="s">
        <v>0</v>
      </c>
      <c r="C1" s="901"/>
      <c r="D1" s="901"/>
      <c r="E1" s="901"/>
      <c r="F1" s="901"/>
      <c r="G1" s="901"/>
    </row>
    <row r="2" spans="1:9" s="84" customFormat="1" ht="15">
      <c r="A2" s="250"/>
      <c r="B2" s="903" t="s">
        <v>278</v>
      </c>
      <c r="C2" s="903"/>
      <c r="D2" s="903"/>
      <c r="E2" s="903"/>
      <c r="F2" s="903"/>
      <c r="G2" s="903"/>
      <c r="H2" s="903"/>
      <c r="I2" s="903"/>
    </row>
    <row r="3" spans="1:9" s="84" customFormat="1" ht="15">
      <c r="A3" s="250"/>
      <c r="B3" s="904" t="s">
        <v>343</v>
      </c>
      <c r="C3" s="904"/>
      <c r="D3" s="904"/>
      <c r="E3" s="904"/>
      <c r="F3" s="904"/>
      <c r="G3" s="904"/>
      <c r="H3" s="904"/>
      <c r="I3" s="904"/>
    </row>
    <row r="4" spans="1:9" s="84" customFormat="1" ht="15">
      <c r="A4" s="250"/>
      <c r="B4" s="905" t="s">
        <v>344</v>
      </c>
      <c r="C4" s="905"/>
      <c r="D4" s="905"/>
      <c r="E4" s="905"/>
      <c r="F4" s="905"/>
      <c r="G4" s="905"/>
      <c r="H4" s="905"/>
      <c r="I4" s="905"/>
    </row>
    <row r="5" spans="2:9" ht="15">
      <c r="B5" s="85"/>
      <c r="C5" s="85"/>
      <c r="D5" s="85"/>
      <c r="E5" s="85"/>
      <c r="F5" s="85"/>
      <c r="G5" s="225"/>
      <c r="H5" s="902" t="s">
        <v>246</v>
      </c>
      <c r="I5" s="902"/>
    </row>
    <row r="6" spans="1:9" s="42" customFormat="1" ht="15.75" thickBot="1">
      <c r="A6" s="250"/>
      <c r="B6" s="86" t="s">
        <v>470</v>
      </c>
      <c r="C6" s="86" t="s">
        <v>471</v>
      </c>
      <c r="D6" s="86" t="s">
        <v>472</v>
      </c>
      <c r="E6" s="86" t="s">
        <v>473</v>
      </c>
      <c r="F6" s="86" t="s">
        <v>474</v>
      </c>
      <c r="G6" s="96" t="s">
        <v>475</v>
      </c>
      <c r="H6" s="42" t="s">
        <v>476</v>
      </c>
      <c r="I6" s="42" t="s">
        <v>477</v>
      </c>
    </row>
    <row r="7" spans="1:25" s="25" customFormat="1" ht="60" customHeight="1" thickBot="1">
      <c r="A7" s="251"/>
      <c r="B7" s="95" t="s">
        <v>283</v>
      </c>
      <c r="C7" s="95" t="s">
        <v>284</v>
      </c>
      <c r="D7" s="51" t="s">
        <v>302</v>
      </c>
      <c r="E7" s="51" t="s">
        <v>303</v>
      </c>
      <c r="F7" s="50" t="s">
        <v>247</v>
      </c>
      <c r="G7" s="52" t="s">
        <v>345</v>
      </c>
      <c r="H7" s="52" t="s">
        <v>426</v>
      </c>
      <c r="I7" s="52" t="s">
        <v>346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1:9" s="21" customFormat="1" ht="24.75" customHeight="1">
      <c r="A8" s="252">
        <v>1</v>
      </c>
      <c r="B8" s="131" t="s">
        <v>289</v>
      </c>
      <c r="C8" s="87"/>
      <c r="D8" s="87">
        <v>1</v>
      </c>
      <c r="E8" s="87"/>
      <c r="F8" s="88" t="s">
        <v>517</v>
      </c>
      <c r="G8" s="97">
        <f>SUM(G9:G13)</f>
        <v>2162435</v>
      </c>
      <c r="H8" s="97">
        <f>SUM(H9:H13)</f>
        <v>137503</v>
      </c>
      <c r="I8" s="132">
        <f>SUM(I9:I13)</f>
        <v>2299938</v>
      </c>
    </row>
    <row r="9" spans="1:9" ht="30">
      <c r="A9" s="250">
        <v>2</v>
      </c>
      <c r="B9" s="133"/>
      <c r="C9" s="134"/>
      <c r="D9" s="134"/>
      <c r="E9" s="134">
        <v>1</v>
      </c>
      <c r="F9" s="113" t="s">
        <v>580</v>
      </c>
      <c r="G9" s="4">
        <v>1629435</v>
      </c>
      <c r="H9" s="104"/>
      <c r="I9" s="121">
        <f>SUM(G9:H9)</f>
        <v>1629435</v>
      </c>
    </row>
    <row r="10" spans="1:9" ht="15">
      <c r="A10" s="250">
        <v>3</v>
      </c>
      <c r="B10" s="135"/>
      <c r="C10" s="85"/>
      <c r="D10" s="85"/>
      <c r="E10" s="85"/>
      <c r="F10" s="104" t="s">
        <v>408</v>
      </c>
      <c r="G10" s="4">
        <v>292500</v>
      </c>
      <c r="H10" s="104"/>
      <c r="I10" s="121">
        <f>SUM(G10:H10)</f>
        <v>292500</v>
      </c>
    </row>
    <row r="11" spans="1:9" ht="15" customHeight="1">
      <c r="A11" s="250">
        <v>4</v>
      </c>
      <c r="B11" s="135"/>
      <c r="C11" s="134"/>
      <c r="D11" s="134"/>
      <c r="E11" s="134"/>
      <c r="F11" s="113" t="s">
        <v>582</v>
      </c>
      <c r="G11" s="4">
        <v>109500</v>
      </c>
      <c r="H11" s="104"/>
      <c r="I11" s="121">
        <f>SUM(G11:H11)</f>
        <v>109500</v>
      </c>
    </row>
    <row r="12" spans="1:9" ht="15" customHeight="1">
      <c r="A12" s="250">
        <v>5</v>
      </c>
      <c r="B12" s="135"/>
      <c r="C12" s="134"/>
      <c r="D12" s="134"/>
      <c r="E12" s="134"/>
      <c r="F12" s="113" t="s">
        <v>583</v>
      </c>
      <c r="G12" s="4">
        <v>131000</v>
      </c>
      <c r="H12" s="104">
        <v>137503</v>
      </c>
      <c r="I12" s="121">
        <f>SUM(G12:H12)</f>
        <v>268503</v>
      </c>
    </row>
    <row r="13" spans="1:9" ht="15" customHeight="1">
      <c r="A13" s="250">
        <v>6</v>
      </c>
      <c r="B13" s="135"/>
      <c r="C13" s="134"/>
      <c r="D13" s="134"/>
      <c r="E13" s="134"/>
      <c r="F13" s="113" t="s">
        <v>485</v>
      </c>
      <c r="G13" s="4">
        <v>0</v>
      </c>
      <c r="H13" s="104"/>
      <c r="I13" s="121">
        <f>SUM(G13:H13)</f>
        <v>0</v>
      </c>
    </row>
    <row r="14" spans="1:9" s="21" customFormat="1" ht="24.75" customHeight="1">
      <c r="A14" s="252">
        <v>7</v>
      </c>
      <c r="B14" s="136"/>
      <c r="C14" s="89"/>
      <c r="D14" s="89">
        <v>2</v>
      </c>
      <c r="E14" s="89"/>
      <c r="F14" s="90" t="s">
        <v>581</v>
      </c>
      <c r="G14" s="98">
        <f>SUM(G15:G19)</f>
        <v>2197548</v>
      </c>
      <c r="H14" s="98">
        <f>SUM(H15:H19)</f>
        <v>1410323</v>
      </c>
      <c r="I14" s="137">
        <f>SUM(I15:I19)</f>
        <v>3607871</v>
      </c>
    </row>
    <row r="15" spans="1:9" ht="30">
      <c r="A15" s="250">
        <v>8</v>
      </c>
      <c r="B15" s="133" t="s">
        <v>289</v>
      </c>
      <c r="C15" s="134"/>
      <c r="D15" s="134"/>
      <c r="E15" s="134">
        <v>1</v>
      </c>
      <c r="F15" s="229" t="s">
        <v>569</v>
      </c>
      <c r="G15" s="4">
        <v>839566</v>
      </c>
      <c r="H15" s="104">
        <v>29708</v>
      </c>
      <c r="I15" s="121">
        <f>SUM(G15:H15)</f>
        <v>869274</v>
      </c>
    </row>
    <row r="16" spans="1:9" ht="15">
      <c r="A16" s="250">
        <v>9</v>
      </c>
      <c r="B16" s="133"/>
      <c r="C16" s="134">
        <v>7</v>
      </c>
      <c r="D16" s="134"/>
      <c r="E16" s="134"/>
      <c r="F16" s="229" t="s">
        <v>570</v>
      </c>
      <c r="G16" s="4">
        <v>163116</v>
      </c>
      <c r="H16" s="104"/>
      <c r="I16" s="121">
        <f>SUM(G16:H16)</f>
        <v>163116</v>
      </c>
    </row>
    <row r="17" spans="1:9" ht="30">
      <c r="A17" s="250">
        <v>10</v>
      </c>
      <c r="B17" s="133" t="s">
        <v>289</v>
      </c>
      <c r="C17" s="134"/>
      <c r="D17" s="134"/>
      <c r="E17" s="134">
        <v>2</v>
      </c>
      <c r="F17" s="229" t="s">
        <v>571</v>
      </c>
      <c r="G17" s="4">
        <v>994752</v>
      </c>
      <c r="H17" s="104">
        <v>1380615</v>
      </c>
      <c r="I17" s="121">
        <f>SUM(G17:H17)</f>
        <v>2375367</v>
      </c>
    </row>
    <row r="18" spans="1:9" ht="30">
      <c r="A18" s="250">
        <v>11</v>
      </c>
      <c r="B18" s="228" t="s">
        <v>555</v>
      </c>
      <c r="C18" s="134"/>
      <c r="D18" s="134"/>
      <c r="E18" s="134">
        <v>1</v>
      </c>
      <c r="F18" s="229" t="s">
        <v>572</v>
      </c>
      <c r="G18" s="4">
        <v>186114</v>
      </c>
      <c r="H18" s="104"/>
      <c r="I18" s="121">
        <f>SUM(G18:H18)</f>
        <v>186114</v>
      </c>
    </row>
    <row r="19" spans="1:9" ht="30">
      <c r="A19" s="250">
        <v>12</v>
      </c>
      <c r="B19" s="228" t="s">
        <v>555</v>
      </c>
      <c r="C19" s="134"/>
      <c r="D19" s="134"/>
      <c r="E19" s="134">
        <v>2</v>
      </c>
      <c r="F19" s="229" t="s">
        <v>573</v>
      </c>
      <c r="G19" s="4">
        <v>14000</v>
      </c>
      <c r="H19" s="104"/>
      <c r="I19" s="121">
        <f>SUM(G19:H19)</f>
        <v>14000</v>
      </c>
    </row>
    <row r="20" spans="1:9" s="21" customFormat="1" ht="24.75" customHeight="1">
      <c r="A20" s="252">
        <v>13</v>
      </c>
      <c r="B20" s="136" t="s">
        <v>289</v>
      </c>
      <c r="C20" s="89"/>
      <c r="D20" s="89">
        <v>3</v>
      </c>
      <c r="E20" s="89"/>
      <c r="F20" s="90" t="s">
        <v>484</v>
      </c>
      <c r="G20" s="98">
        <f>SUM(G28:G32,G21)</f>
        <v>5527500</v>
      </c>
      <c r="H20" s="98">
        <f>SUM(H28:H32,H21)</f>
        <v>0</v>
      </c>
      <c r="I20" s="137">
        <f>SUM(I28:I32,I21)</f>
        <v>5527500</v>
      </c>
    </row>
    <row r="21" spans="1:9" s="21" customFormat="1" ht="15">
      <c r="A21" s="250">
        <v>14</v>
      </c>
      <c r="B21" s="138" t="s">
        <v>289</v>
      </c>
      <c r="C21" s="115"/>
      <c r="D21" s="115"/>
      <c r="E21" s="115">
        <v>1</v>
      </c>
      <c r="F21" s="139" t="s">
        <v>319</v>
      </c>
      <c r="G21" s="5">
        <f>SUM(G22:G27)</f>
        <v>5260000</v>
      </c>
      <c r="H21" s="5">
        <f>SUM(H22:H27)</f>
        <v>0</v>
      </c>
      <c r="I21" s="140">
        <f>SUM(I22:I27)</f>
        <v>5260000</v>
      </c>
    </row>
    <row r="22" spans="1:9" ht="15">
      <c r="A22" s="250">
        <v>15</v>
      </c>
      <c r="B22" s="135"/>
      <c r="C22" s="85"/>
      <c r="D22" s="85"/>
      <c r="E22" s="85"/>
      <c r="F22" s="141" t="s">
        <v>196</v>
      </c>
      <c r="G22" s="4">
        <v>3800000</v>
      </c>
      <c r="H22" s="104"/>
      <c r="I22" s="121">
        <f>SUM(G22:H22)</f>
        <v>3800000</v>
      </c>
    </row>
    <row r="23" spans="1:9" ht="15">
      <c r="A23" s="250">
        <v>16</v>
      </c>
      <c r="B23" s="135"/>
      <c r="C23" s="85"/>
      <c r="D23" s="85"/>
      <c r="E23" s="85"/>
      <c r="F23" s="141" t="s">
        <v>197</v>
      </c>
      <c r="G23" s="4">
        <v>1100000</v>
      </c>
      <c r="H23" s="104"/>
      <c r="I23" s="121">
        <f aca="true" t="shared" si="0" ref="I23:I29">SUM(G23:H23)</f>
        <v>1100000</v>
      </c>
    </row>
    <row r="24" spans="1:9" ht="15">
      <c r="A24" s="250">
        <v>17</v>
      </c>
      <c r="B24" s="135"/>
      <c r="C24" s="85"/>
      <c r="D24" s="85"/>
      <c r="E24" s="85"/>
      <c r="F24" s="141" t="s">
        <v>199</v>
      </c>
      <c r="G24" s="4">
        <v>30000</v>
      </c>
      <c r="H24" s="104"/>
      <c r="I24" s="121">
        <f t="shared" si="0"/>
        <v>30000</v>
      </c>
    </row>
    <row r="25" spans="1:9" ht="15">
      <c r="A25" s="250">
        <v>18</v>
      </c>
      <c r="B25" s="135"/>
      <c r="C25" s="85"/>
      <c r="D25" s="85"/>
      <c r="E25" s="85"/>
      <c r="F25" s="141" t="s">
        <v>198</v>
      </c>
      <c r="G25" s="4">
        <v>140000</v>
      </c>
      <c r="H25" s="104"/>
      <c r="I25" s="121">
        <f t="shared" si="0"/>
        <v>140000</v>
      </c>
    </row>
    <row r="26" spans="1:9" ht="15">
      <c r="A26" s="250">
        <v>19</v>
      </c>
      <c r="B26" s="135"/>
      <c r="C26" s="85"/>
      <c r="D26" s="85"/>
      <c r="E26" s="85"/>
      <c r="F26" s="141" t="s">
        <v>611</v>
      </c>
      <c r="G26" s="4">
        <v>150000</v>
      </c>
      <c r="H26" s="104"/>
      <c r="I26" s="121">
        <f t="shared" si="0"/>
        <v>150000</v>
      </c>
    </row>
    <row r="27" spans="1:9" ht="15">
      <c r="A27" s="250">
        <v>20</v>
      </c>
      <c r="B27" s="135"/>
      <c r="C27" s="85"/>
      <c r="D27" s="85"/>
      <c r="E27" s="85"/>
      <c r="F27" s="141" t="s">
        <v>488</v>
      </c>
      <c r="G27" s="4">
        <v>40000</v>
      </c>
      <c r="H27" s="104"/>
      <c r="I27" s="121">
        <f t="shared" si="0"/>
        <v>40000</v>
      </c>
    </row>
    <row r="28" spans="1:9" s="21" customFormat="1" ht="24.75" customHeight="1">
      <c r="A28" s="252">
        <v>21</v>
      </c>
      <c r="B28" s="138" t="s">
        <v>289</v>
      </c>
      <c r="C28" s="115"/>
      <c r="D28" s="115"/>
      <c r="E28" s="115">
        <v>2</v>
      </c>
      <c r="F28" s="139" t="s">
        <v>320</v>
      </c>
      <c r="G28" s="5"/>
      <c r="H28" s="139"/>
      <c r="I28" s="121">
        <f t="shared" si="0"/>
        <v>0</v>
      </c>
    </row>
    <row r="29" spans="1:9" s="21" customFormat="1" ht="24.75" customHeight="1">
      <c r="A29" s="252">
        <v>22</v>
      </c>
      <c r="B29" s="138" t="s">
        <v>289</v>
      </c>
      <c r="C29" s="115"/>
      <c r="D29" s="115"/>
      <c r="E29" s="115">
        <v>3</v>
      </c>
      <c r="F29" s="139" t="s">
        <v>486</v>
      </c>
      <c r="G29" s="5"/>
      <c r="H29" s="139"/>
      <c r="I29" s="121">
        <f t="shared" si="0"/>
        <v>0</v>
      </c>
    </row>
    <row r="30" spans="1:9" s="21" customFormat="1" ht="24.75" customHeight="1">
      <c r="A30" s="252">
        <v>23</v>
      </c>
      <c r="B30" s="138" t="s">
        <v>289</v>
      </c>
      <c r="C30" s="115"/>
      <c r="D30" s="115"/>
      <c r="E30" s="115">
        <v>4</v>
      </c>
      <c r="F30" s="139" t="s">
        <v>193</v>
      </c>
      <c r="G30" s="5">
        <v>210000</v>
      </c>
      <c r="H30" s="139"/>
      <c r="I30" s="140">
        <f>SUM(G30:H30)</f>
        <v>210000</v>
      </c>
    </row>
    <row r="31" spans="1:9" s="21" customFormat="1" ht="24.75" customHeight="1">
      <c r="A31" s="252">
        <v>24</v>
      </c>
      <c r="B31" s="138" t="s">
        <v>289</v>
      </c>
      <c r="C31" s="115"/>
      <c r="D31" s="115"/>
      <c r="E31" s="115">
        <v>5</v>
      </c>
      <c r="F31" s="139" t="s">
        <v>307</v>
      </c>
      <c r="G31" s="5">
        <v>27500</v>
      </c>
      <c r="H31" s="139"/>
      <c r="I31" s="140">
        <f>SUM(G31:H31)</f>
        <v>27500</v>
      </c>
    </row>
    <row r="32" spans="1:9" s="21" customFormat="1" ht="24.75" customHeight="1">
      <c r="A32" s="252">
        <v>25</v>
      </c>
      <c r="B32" s="138" t="s">
        <v>289</v>
      </c>
      <c r="C32" s="115"/>
      <c r="D32" s="115"/>
      <c r="E32" s="115">
        <v>6</v>
      </c>
      <c r="F32" s="139" t="s">
        <v>521</v>
      </c>
      <c r="G32" s="5">
        <v>30000</v>
      </c>
      <c r="H32" s="139"/>
      <c r="I32" s="140">
        <f>SUM(G32:H32)</f>
        <v>30000</v>
      </c>
    </row>
    <row r="33" spans="1:9" s="21" customFormat="1" ht="24.75" customHeight="1">
      <c r="A33" s="252">
        <v>26</v>
      </c>
      <c r="B33" s="136"/>
      <c r="C33" s="89"/>
      <c r="D33" s="89">
        <v>4</v>
      </c>
      <c r="E33" s="89"/>
      <c r="F33" s="90" t="s">
        <v>245</v>
      </c>
      <c r="G33" s="98">
        <f>SUM(G34:G38)</f>
        <v>1467558</v>
      </c>
      <c r="H33" s="98">
        <f>SUM(H34:H38)</f>
        <v>0</v>
      </c>
      <c r="I33" s="137">
        <f>SUM(I34:I38)</f>
        <v>1467558</v>
      </c>
    </row>
    <row r="34" spans="1:9" ht="15">
      <c r="A34" s="250">
        <v>27</v>
      </c>
      <c r="B34" s="135">
        <v>6</v>
      </c>
      <c r="C34" s="85"/>
      <c r="D34" s="85"/>
      <c r="E34" s="85">
        <v>1</v>
      </c>
      <c r="F34" s="104" t="s">
        <v>522</v>
      </c>
      <c r="G34" s="4">
        <v>40000</v>
      </c>
      <c r="H34" s="104"/>
      <c r="I34" s="121">
        <f>SUM(G34:H34)</f>
        <v>40000</v>
      </c>
    </row>
    <row r="35" spans="1:9" ht="15">
      <c r="A35" s="250">
        <v>28</v>
      </c>
      <c r="B35" s="135">
        <v>6</v>
      </c>
      <c r="C35" s="85"/>
      <c r="D35" s="85"/>
      <c r="E35" s="85">
        <v>2</v>
      </c>
      <c r="F35" s="104" t="s">
        <v>523</v>
      </c>
      <c r="G35" s="4">
        <v>436000</v>
      </c>
      <c r="H35" s="104"/>
      <c r="I35" s="121">
        <f>SUM(G35:H35)</f>
        <v>436000</v>
      </c>
    </row>
    <row r="36" spans="1:9" ht="15">
      <c r="A36" s="250">
        <v>29</v>
      </c>
      <c r="B36" s="135">
        <v>6</v>
      </c>
      <c r="C36" s="85"/>
      <c r="D36" s="85"/>
      <c r="E36" s="85">
        <v>3</v>
      </c>
      <c r="F36" s="104" t="s">
        <v>487</v>
      </c>
      <c r="G36" s="4">
        <v>195800</v>
      </c>
      <c r="H36" s="104"/>
      <c r="I36" s="121">
        <f>SUM(G36:H36)</f>
        <v>195800</v>
      </c>
    </row>
    <row r="37" spans="1:9" ht="15">
      <c r="A37" s="250">
        <v>30</v>
      </c>
      <c r="B37" s="135">
        <v>6</v>
      </c>
      <c r="C37" s="85"/>
      <c r="D37" s="85"/>
      <c r="E37" s="85">
        <v>4</v>
      </c>
      <c r="F37" s="104" t="s">
        <v>308</v>
      </c>
      <c r="G37" s="4"/>
      <c r="H37" s="104"/>
      <c r="I37" s="121">
        <f>SUM(G37:H37)</f>
        <v>0</v>
      </c>
    </row>
    <row r="38" spans="1:9" ht="15">
      <c r="A38" s="250">
        <v>31</v>
      </c>
      <c r="B38" s="142" t="s">
        <v>555</v>
      </c>
      <c r="C38" s="85"/>
      <c r="D38" s="85"/>
      <c r="E38" s="85">
        <v>5</v>
      </c>
      <c r="F38" s="104" t="s">
        <v>600</v>
      </c>
      <c r="G38" s="4">
        <v>795758</v>
      </c>
      <c r="H38" s="104"/>
      <c r="I38" s="121">
        <f>SUM(G38:H38)</f>
        <v>795758</v>
      </c>
    </row>
    <row r="39" spans="1:9" s="21" customFormat="1" ht="24.75" customHeight="1">
      <c r="A39" s="252">
        <v>32</v>
      </c>
      <c r="B39" s="136"/>
      <c r="C39" s="89"/>
      <c r="D39" s="89">
        <v>5</v>
      </c>
      <c r="E39" s="89"/>
      <c r="F39" s="90" t="s">
        <v>465</v>
      </c>
      <c r="G39" s="98">
        <f>SUM(G40:G44)</f>
        <v>602000</v>
      </c>
      <c r="H39" s="98">
        <f>SUM(H40:H44)</f>
        <v>0</v>
      </c>
      <c r="I39" s="137">
        <f>SUM(I40:I44)</f>
        <v>602000</v>
      </c>
    </row>
    <row r="40" spans="1:9" ht="15">
      <c r="A40" s="250">
        <v>33</v>
      </c>
      <c r="B40" s="135">
        <v>6</v>
      </c>
      <c r="C40" s="85"/>
      <c r="D40" s="85"/>
      <c r="E40" s="85">
        <v>1</v>
      </c>
      <c r="F40" s="104" t="s">
        <v>309</v>
      </c>
      <c r="G40" s="4">
        <v>550000</v>
      </c>
      <c r="H40" s="104"/>
      <c r="I40" s="121">
        <f>SUM(G40:H40)</f>
        <v>550000</v>
      </c>
    </row>
    <row r="41" spans="1:9" ht="15">
      <c r="A41" s="250">
        <v>34</v>
      </c>
      <c r="B41" s="135">
        <v>6</v>
      </c>
      <c r="C41" s="85"/>
      <c r="D41" s="85"/>
      <c r="E41" s="85">
        <v>2</v>
      </c>
      <c r="F41" s="104" t="s">
        <v>310</v>
      </c>
      <c r="G41" s="4"/>
      <c r="H41" s="104"/>
      <c r="I41" s="121">
        <f>SUM(G41:H41)</f>
        <v>0</v>
      </c>
    </row>
    <row r="42" spans="1:9" ht="15">
      <c r="A42" s="250">
        <v>35</v>
      </c>
      <c r="B42" s="135">
        <v>6</v>
      </c>
      <c r="C42" s="85"/>
      <c r="D42" s="85"/>
      <c r="E42" s="85">
        <v>3</v>
      </c>
      <c r="F42" s="104" t="s">
        <v>311</v>
      </c>
      <c r="G42" s="4"/>
      <c r="H42" s="104"/>
      <c r="I42" s="121">
        <f>SUM(G42:H42)</f>
        <v>0</v>
      </c>
    </row>
    <row r="43" spans="1:9" ht="15">
      <c r="A43" s="250">
        <v>36</v>
      </c>
      <c r="B43" s="135">
        <v>6</v>
      </c>
      <c r="C43" s="85"/>
      <c r="D43" s="85"/>
      <c r="E43" s="85">
        <v>4</v>
      </c>
      <c r="F43" s="104" t="s">
        <v>518</v>
      </c>
      <c r="G43" s="4">
        <v>52000</v>
      </c>
      <c r="H43" s="104"/>
      <c r="I43" s="121">
        <f>SUM(G43:H43)</f>
        <v>52000</v>
      </c>
    </row>
    <row r="44" spans="1:9" ht="15">
      <c r="A44" s="250">
        <v>37</v>
      </c>
      <c r="B44" s="135"/>
      <c r="C44" s="85"/>
      <c r="D44" s="85"/>
      <c r="E44" s="85"/>
      <c r="F44" s="104" t="s">
        <v>560</v>
      </c>
      <c r="G44" s="4"/>
      <c r="H44" s="104"/>
      <c r="I44" s="121">
        <f>SUM(G44:H44)</f>
        <v>0</v>
      </c>
    </row>
    <row r="45" spans="1:9" s="21" customFormat="1" ht="30" customHeight="1">
      <c r="A45" s="252">
        <v>38</v>
      </c>
      <c r="B45" s="136"/>
      <c r="C45" s="89"/>
      <c r="D45" s="89">
        <v>6</v>
      </c>
      <c r="E45" s="89"/>
      <c r="F45" s="90" t="s">
        <v>321</v>
      </c>
      <c r="G45" s="98">
        <f>SUM(G46:G47)</f>
        <v>0</v>
      </c>
      <c r="H45" s="98">
        <f>SUM(H46:H47)</f>
        <v>0</v>
      </c>
      <c r="I45" s="137">
        <f>SUM(I46:I47)</f>
        <v>0</v>
      </c>
    </row>
    <row r="46" spans="1:9" ht="15">
      <c r="A46" s="250">
        <v>39</v>
      </c>
      <c r="B46" s="135">
        <v>6</v>
      </c>
      <c r="C46" s="85"/>
      <c r="D46" s="85"/>
      <c r="E46" s="85">
        <v>1</v>
      </c>
      <c r="F46" s="104" t="s">
        <v>586</v>
      </c>
      <c r="G46" s="4"/>
      <c r="H46" s="104"/>
      <c r="I46" s="121">
        <f aca="true" t="shared" si="1" ref="I46:I51">SUM(G46:H46)</f>
        <v>0</v>
      </c>
    </row>
    <row r="47" spans="1:9" ht="15">
      <c r="A47" s="250">
        <v>40</v>
      </c>
      <c r="B47" s="135">
        <v>6</v>
      </c>
      <c r="C47" s="85"/>
      <c r="D47" s="85"/>
      <c r="E47" s="85">
        <v>2</v>
      </c>
      <c r="F47" s="104" t="s">
        <v>587</v>
      </c>
      <c r="G47" s="4"/>
      <c r="H47" s="104"/>
      <c r="I47" s="121">
        <f t="shared" si="1"/>
        <v>0</v>
      </c>
    </row>
    <row r="48" spans="1:9" ht="30">
      <c r="A48" s="250">
        <v>41</v>
      </c>
      <c r="B48" s="133" t="s">
        <v>555</v>
      </c>
      <c r="C48" s="85"/>
      <c r="D48" s="85"/>
      <c r="E48" s="85">
        <v>1</v>
      </c>
      <c r="F48" s="229" t="s">
        <v>588</v>
      </c>
      <c r="G48" s="4"/>
      <c r="H48" s="104"/>
      <c r="I48" s="121">
        <f t="shared" si="1"/>
        <v>0</v>
      </c>
    </row>
    <row r="49" spans="1:9" ht="30">
      <c r="A49" s="250">
        <v>42</v>
      </c>
      <c r="B49" s="133" t="s">
        <v>555</v>
      </c>
      <c r="C49" s="85"/>
      <c r="D49" s="85"/>
      <c r="E49" s="85">
        <v>2</v>
      </c>
      <c r="F49" s="229" t="s">
        <v>589</v>
      </c>
      <c r="G49" s="4"/>
      <c r="H49" s="104"/>
      <c r="I49" s="121">
        <f t="shared" si="1"/>
        <v>0</v>
      </c>
    </row>
    <row r="50" spans="1:9" s="21" customFormat="1" ht="24.75" customHeight="1">
      <c r="A50" s="252">
        <v>43</v>
      </c>
      <c r="B50" s="136">
        <v>6</v>
      </c>
      <c r="C50" s="89"/>
      <c r="D50" s="89">
        <v>7</v>
      </c>
      <c r="E50" s="89"/>
      <c r="F50" s="90" t="s">
        <v>312</v>
      </c>
      <c r="G50" s="98"/>
      <c r="H50" s="90"/>
      <c r="I50" s="128">
        <f t="shared" si="1"/>
        <v>0</v>
      </c>
    </row>
    <row r="51" spans="1:9" s="21" customFormat="1" ht="24.75" customHeight="1">
      <c r="A51" s="252">
        <v>44</v>
      </c>
      <c r="B51" s="136">
        <v>7</v>
      </c>
      <c r="C51" s="89"/>
      <c r="D51" s="89">
        <v>9</v>
      </c>
      <c r="E51" s="89"/>
      <c r="F51" s="90" t="s">
        <v>339</v>
      </c>
      <c r="G51" s="98"/>
      <c r="H51" s="139"/>
      <c r="I51" s="121">
        <f t="shared" si="1"/>
        <v>0</v>
      </c>
    </row>
    <row r="52" spans="1:9" s="21" customFormat="1" ht="30">
      <c r="A52" s="250">
        <v>45</v>
      </c>
      <c r="B52" s="207"/>
      <c r="C52" s="208"/>
      <c r="D52" s="208">
        <v>10</v>
      </c>
      <c r="E52" s="208"/>
      <c r="F52" s="205" t="s">
        <v>232</v>
      </c>
      <c r="G52" s="114">
        <f>SUM(G62,G53)</f>
        <v>280886</v>
      </c>
      <c r="H52" s="114">
        <f>SUM(H62,H53)</f>
        <v>-22051</v>
      </c>
      <c r="I52" s="143">
        <f>SUM(I62,I53)</f>
        <v>258835</v>
      </c>
    </row>
    <row r="53" spans="1:9" s="21" customFormat="1" ht="15">
      <c r="A53" s="250">
        <v>46</v>
      </c>
      <c r="B53" s="138"/>
      <c r="C53" s="115"/>
      <c r="D53" s="115"/>
      <c r="E53" s="115">
        <v>1</v>
      </c>
      <c r="F53" s="139" t="s">
        <v>315</v>
      </c>
      <c r="G53" s="5">
        <f>SUM(G54:G61)</f>
        <v>280886</v>
      </c>
      <c r="H53" s="5">
        <f>SUM(H54:H61)</f>
        <v>-27318</v>
      </c>
      <c r="I53" s="140">
        <f>SUM(I54:I61)</f>
        <v>253568</v>
      </c>
    </row>
    <row r="54" spans="1:9" ht="15">
      <c r="A54" s="250">
        <v>47</v>
      </c>
      <c r="B54" s="135"/>
      <c r="C54" s="85"/>
      <c r="D54" s="85"/>
      <c r="E54" s="85"/>
      <c r="F54" s="141" t="s">
        <v>490</v>
      </c>
      <c r="G54" s="4"/>
      <c r="H54" s="104"/>
      <c r="I54" s="121">
        <f>SUM(G54:H54)</f>
        <v>0</v>
      </c>
    </row>
    <row r="55" spans="1:9" ht="15">
      <c r="A55" s="250">
        <v>48</v>
      </c>
      <c r="B55" s="135"/>
      <c r="C55" s="85"/>
      <c r="D55" s="85"/>
      <c r="E55" s="85"/>
      <c r="F55" s="141" t="s">
        <v>458</v>
      </c>
      <c r="G55" s="4"/>
      <c r="H55" s="104"/>
      <c r="I55" s="121">
        <f aca="true" t="shared" si="2" ref="I55:I61">SUM(G55:H55)</f>
        <v>0</v>
      </c>
    </row>
    <row r="56" spans="1:9" ht="15">
      <c r="A56" s="250">
        <v>49</v>
      </c>
      <c r="B56" s="135">
        <v>6</v>
      </c>
      <c r="C56" s="85"/>
      <c r="D56" s="85"/>
      <c r="E56" s="85"/>
      <c r="F56" s="141" t="s">
        <v>493</v>
      </c>
      <c r="G56" s="4"/>
      <c r="H56" s="104"/>
      <c r="I56" s="121">
        <f t="shared" si="2"/>
        <v>0</v>
      </c>
    </row>
    <row r="57" spans="1:9" ht="15">
      <c r="A57" s="250">
        <v>50</v>
      </c>
      <c r="B57" s="142" t="s">
        <v>575</v>
      </c>
      <c r="C57" s="85"/>
      <c r="D57" s="85"/>
      <c r="E57" s="85"/>
      <c r="F57" s="141" t="s">
        <v>494</v>
      </c>
      <c r="G57" s="4">
        <v>34459</v>
      </c>
      <c r="H57" s="104">
        <v>6066</v>
      </c>
      <c r="I57" s="121">
        <f t="shared" si="2"/>
        <v>40525</v>
      </c>
    </row>
    <row r="58" spans="1:9" ht="15">
      <c r="A58" s="250">
        <v>51</v>
      </c>
      <c r="B58" s="133">
        <v>5</v>
      </c>
      <c r="C58" s="85"/>
      <c r="D58" s="85"/>
      <c r="E58" s="85"/>
      <c r="F58" s="230" t="s">
        <v>306</v>
      </c>
      <c r="G58" s="4">
        <v>131843</v>
      </c>
      <c r="H58" s="104">
        <v>121</v>
      </c>
      <c r="I58" s="121">
        <f t="shared" si="2"/>
        <v>131964</v>
      </c>
    </row>
    <row r="59" spans="1:9" ht="15">
      <c r="A59" s="250">
        <v>52</v>
      </c>
      <c r="B59" s="133">
        <v>6</v>
      </c>
      <c r="C59" s="85"/>
      <c r="D59" s="85"/>
      <c r="E59" s="85"/>
      <c r="F59" s="230" t="s">
        <v>304</v>
      </c>
      <c r="G59" s="4">
        <v>114584</v>
      </c>
      <c r="H59" s="104">
        <v>-42934</v>
      </c>
      <c r="I59" s="121">
        <f t="shared" si="2"/>
        <v>71650</v>
      </c>
    </row>
    <row r="60" spans="1:9" ht="15">
      <c r="A60" s="250">
        <v>53</v>
      </c>
      <c r="B60" s="135">
        <v>6</v>
      </c>
      <c r="C60" s="85"/>
      <c r="D60" s="85"/>
      <c r="E60" s="85"/>
      <c r="F60" s="141" t="s">
        <v>559</v>
      </c>
      <c r="G60" s="4"/>
      <c r="H60" s="104">
        <v>8112</v>
      </c>
      <c r="I60" s="121">
        <f t="shared" si="2"/>
        <v>8112</v>
      </c>
    </row>
    <row r="61" spans="1:9" ht="15">
      <c r="A61" s="250">
        <v>54</v>
      </c>
      <c r="B61" s="135">
        <v>7</v>
      </c>
      <c r="C61" s="85"/>
      <c r="D61" s="85"/>
      <c r="E61" s="85"/>
      <c r="F61" s="141" t="s">
        <v>339</v>
      </c>
      <c r="G61" s="4"/>
      <c r="H61" s="104">
        <v>1317</v>
      </c>
      <c r="I61" s="121">
        <f t="shared" si="2"/>
        <v>1317</v>
      </c>
    </row>
    <row r="62" spans="1:9" s="21" customFormat="1" ht="15">
      <c r="A62" s="250">
        <v>55</v>
      </c>
      <c r="B62" s="138"/>
      <c r="C62" s="115"/>
      <c r="D62" s="115"/>
      <c r="E62" s="115">
        <v>2</v>
      </c>
      <c r="F62" s="139" t="s">
        <v>316</v>
      </c>
      <c r="G62" s="5">
        <f>SUM(G63:G68)</f>
        <v>0</v>
      </c>
      <c r="H62" s="5">
        <f>SUM(H63:H68)</f>
        <v>5267</v>
      </c>
      <c r="I62" s="140">
        <f>SUM(I63:I68)</f>
        <v>5267</v>
      </c>
    </row>
    <row r="63" spans="1:9" s="21" customFormat="1" ht="15">
      <c r="A63" s="250">
        <v>56</v>
      </c>
      <c r="B63" s="138"/>
      <c r="C63" s="115"/>
      <c r="D63" s="115"/>
      <c r="E63" s="115"/>
      <c r="F63" s="141" t="s">
        <v>490</v>
      </c>
      <c r="G63" s="4"/>
      <c r="H63" s="139"/>
      <c r="I63" s="121">
        <f aca="true" t="shared" si="3" ref="I63:I68">SUM(G63:H63)</f>
        <v>0</v>
      </c>
    </row>
    <row r="64" spans="1:9" s="21" customFormat="1" ht="15">
      <c r="A64" s="250">
        <v>57</v>
      </c>
      <c r="B64" s="138"/>
      <c r="C64" s="115"/>
      <c r="D64" s="115"/>
      <c r="E64" s="115"/>
      <c r="F64" s="141" t="s">
        <v>458</v>
      </c>
      <c r="G64" s="4"/>
      <c r="H64" s="139"/>
      <c r="I64" s="121">
        <f t="shared" si="3"/>
        <v>0</v>
      </c>
    </row>
    <row r="65" spans="1:9" s="21" customFormat="1" ht="15">
      <c r="A65" s="250">
        <v>58</v>
      </c>
      <c r="B65" s="135">
        <v>6</v>
      </c>
      <c r="C65" s="85"/>
      <c r="D65" s="115"/>
      <c r="E65" s="115"/>
      <c r="F65" s="141" t="s">
        <v>493</v>
      </c>
      <c r="G65" s="4"/>
      <c r="H65" s="139"/>
      <c r="I65" s="121">
        <f t="shared" si="3"/>
        <v>0</v>
      </c>
    </row>
    <row r="66" spans="1:9" s="21" customFormat="1" ht="15">
      <c r="A66" s="250">
        <v>59</v>
      </c>
      <c r="B66" s="142" t="s">
        <v>575</v>
      </c>
      <c r="C66" s="85"/>
      <c r="D66" s="115"/>
      <c r="E66" s="115"/>
      <c r="F66" s="141" t="s">
        <v>494</v>
      </c>
      <c r="G66" s="4"/>
      <c r="H66" s="104">
        <v>5267</v>
      </c>
      <c r="I66" s="121">
        <f t="shared" si="3"/>
        <v>5267</v>
      </c>
    </row>
    <row r="67" spans="1:9" s="21" customFormat="1" ht="30">
      <c r="A67" s="250">
        <v>60</v>
      </c>
      <c r="B67" s="228" t="s">
        <v>176</v>
      </c>
      <c r="C67" s="85"/>
      <c r="D67" s="115"/>
      <c r="E67" s="115"/>
      <c r="F67" s="230" t="s">
        <v>558</v>
      </c>
      <c r="G67" s="4"/>
      <c r="H67" s="139"/>
      <c r="I67" s="121">
        <f t="shared" si="3"/>
        <v>0</v>
      </c>
    </row>
    <row r="68" spans="1:9" s="21" customFormat="1" ht="15">
      <c r="A68" s="250">
        <v>61</v>
      </c>
      <c r="B68" s="135">
        <v>6</v>
      </c>
      <c r="C68" s="85"/>
      <c r="D68" s="115"/>
      <c r="E68" s="115"/>
      <c r="F68" s="141" t="s">
        <v>559</v>
      </c>
      <c r="G68" s="4"/>
      <c r="H68" s="139"/>
      <c r="I68" s="121">
        <f t="shared" si="3"/>
        <v>0</v>
      </c>
    </row>
    <row r="69" spans="1:9" s="21" customFormat="1" ht="24.75" customHeight="1" thickBot="1">
      <c r="A69" s="252">
        <v>62</v>
      </c>
      <c r="B69" s="144"/>
      <c r="C69" s="91"/>
      <c r="D69" s="91"/>
      <c r="E69" s="91"/>
      <c r="F69" s="92" t="s">
        <v>313</v>
      </c>
      <c r="G69" s="99">
        <f>SUM(G51,G50,G45,G39,G33,G20,G14,G8)+G52</f>
        <v>12237927</v>
      </c>
      <c r="H69" s="99">
        <f>SUM(H51,H50,H45,H39,H33,H20,H14,H8)+H52</f>
        <v>1525775</v>
      </c>
      <c r="I69" s="241">
        <f>SUM(I51,I50,I45,I39,I33,I20,I14,I8)+I52</f>
        <v>13763702</v>
      </c>
    </row>
    <row r="70" spans="1:9" s="21" customFormat="1" ht="24.75" customHeight="1" thickBot="1" thickTop="1">
      <c r="A70" s="252">
        <v>63</v>
      </c>
      <c r="B70" s="145"/>
      <c r="C70" s="93"/>
      <c r="D70" s="93"/>
      <c r="E70" s="93"/>
      <c r="F70" s="94" t="s">
        <v>314</v>
      </c>
      <c r="G70" s="100">
        <v>-1260883</v>
      </c>
      <c r="H70" s="94">
        <v>0</v>
      </c>
      <c r="I70" s="706">
        <v>-1260883</v>
      </c>
    </row>
    <row r="71" spans="1:9" s="21" customFormat="1" ht="24.75" customHeight="1" thickTop="1">
      <c r="A71" s="252">
        <v>64</v>
      </c>
      <c r="B71" s="136"/>
      <c r="C71" s="89"/>
      <c r="D71" s="89">
        <v>10</v>
      </c>
      <c r="E71" s="89">
        <v>2</v>
      </c>
      <c r="F71" s="90" t="s">
        <v>489</v>
      </c>
      <c r="G71" s="98">
        <f>SUM(G72,G74)</f>
        <v>1757738</v>
      </c>
      <c r="H71" s="98">
        <f>SUM(H72,H74)</f>
        <v>0</v>
      </c>
      <c r="I71" s="137">
        <f>SUM(I72,I74)</f>
        <v>1757738</v>
      </c>
    </row>
    <row r="72" spans="1:9" s="21" customFormat="1" ht="22.5" customHeight="1">
      <c r="A72" s="252">
        <v>65</v>
      </c>
      <c r="B72" s="138"/>
      <c r="C72" s="115"/>
      <c r="D72" s="115"/>
      <c r="E72" s="115">
        <v>1</v>
      </c>
      <c r="F72" s="146" t="s">
        <v>620</v>
      </c>
      <c r="G72" s="5">
        <f>SUM(G73)</f>
        <v>0</v>
      </c>
      <c r="H72" s="5">
        <f>SUM(H73)</f>
        <v>0</v>
      </c>
      <c r="I72" s="140">
        <f>SUM(I73)</f>
        <v>0</v>
      </c>
    </row>
    <row r="73" spans="1:9" ht="30">
      <c r="A73" s="250">
        <v>66</v>
      </c>
      <c r="B73" s="135">
        <v>6</v>
      </c>
      <c r="C73" s="85"/>
      <c r="D73" s="85"/>
      <c r="E73" s="85"/>
      <c r="F73" s="230" t="s">
        <v>590</v>
      </c>
      <c r="G73" s="4"/>
      <c r="H73" s="104"/>
      <c r="I73" s="121">
        <f>SUM(G73:H73)</f>
        <v>0</v>
      </c>
    </row>
    <row r="74" spans="1:9" ht="22.5" customHeight="1">
      <c r="A74" s="252">
        <v>67</v>
      </c>
      <c r="B74" s="135"/>
      <c r="C74" s="85"/>
      <c r="D74" s="85"/>
      <c r="E74" s="115">
        <v>2</v>
      </c>
      <c r="F74" s="146" t="s">
        <v>619</v>
      </c>
      <c r="G74" s="5">
        <f>SUM(G75:G76)</f>
        <v>1757738</v>
      </c>
      <c r="H74" s="5">
        <f>SUM(H75:H76)</f>
        <v>0</v>
      </c>
      <c r="I74" s="140">
        <f>SUM(I75:I76)</f>
        <v>1757738</v>
      </c>
    </row>
    <row r="75" spans="1:9" ht="15">
      <c r="A75" s="250">
        <v>68</v>
      </c>
      <c r="B75" s="135">
        <v>6</v>
      </c>
      <c r="C75" s="85"/>
      <c r="D75" s="85"/>
      <c r="E75" s="85"/>
      <c r="F75" s="141" t="s">
        <v>491</v>
      </c>
      <c r="G75" s="4">
        <v>850000</v>
      </c>
      <c r="H75" s="104"/>
      <c r="I75" s="121">
        <f>SUM(G75:H75)</f>
        <v>850000</v>
      </c>
    </row>
    <row r="76" spans="1:9" ht="15">
      <c r="A76" s="250">
        <v>69</v>
      </c>
      <c r="B76" s="135">
        <v>6</v>
      </c>
      <c r="C76" s="85"/>
      <c r="D76" s="85"/>
      <c r="E76" s="85"/>
      <c r="F76" s="117" t="s">
        <v>492</v>
      </c>
      <c r="G76" s="118">
        <v>907738</v>
      </c>
      <c r="H76" s="116"/>
      <c r="I76" s="128">
        <f>SUM(G76:H76)</f>
        <v>907738</v>
      </c>
    </row>
    <row r="77" spans="1:9" s="21" customFormat="1" ht="15">
      <c r="A77" s="250">
        <v>70</v>
      </c>
      <c r="B77" s="138"/>
      <c r="C77" s="115"/>
      <c r="D77" s="115"/>
      <c r="E77" s="115"/>
      <c r="F77" s="139" t="s">
        <v>431</v>
      </c>
      <c r="G77" s="5"/>
      <c r="H77" s="139"/>
      <c r="I77" s="260"/>
    </row>
    <row r="78" spans="1:9" ht="15">
      <c r="A78" s="250">
        <v>71</v>
      </c>
      <c r="B78" s="135"/>
      <c r="C78" s="85"/>
      <c r="D78" s="85"/>
      <c r="E78" s="85"/>
      <c r="F78" s="141" t="s">
        <v>281</v>
      </c>
      <c r="G78" s="4"/>
      <c r="H78" s="104"/>
      <c r="I78" s="121">
        <f>SUM(G78:H78)</f>
        <v>0</v>
      </c>
    </row>
    <row r="79" spans="1:9" ht="15">
      <c r="A79" s="250">
        <v>72</v>
      </c>
      <c r="B79" s="135"/>
      <c r="C79" s="85"/>
      <c r="D79" s="85"/>
      <c r="E79" s="85"/>
      <c r="F79" s="141" t="s">
        <v>494</v>
      </c>
      <c r="G79" s="4"/>
      <c r="H79" s="104"/>
      <c r="I79" s="121">
        <f>SUM(G79:H79)</f>
        <v>0</v>
      </c>
    </row>
    <row r="80" spans="1:9" s="237" customFormat="1" ht="24.75" customHeight="1" thickBot="1">
      <c r="A80" s="250">
        <v>73</v>
      </c>
      <c r="B80" s="233"/>
      <c r="C80" s="234"/>
      <c r="D80" s="234"/>
      <c r="E80" s="234"/>
      <c r="F80" s="235" t="s">
        <v>437</v>
      </c>
      <c r="G80" s="236">
        <f>SUM(G78:G79,G71,G69)</f>
        <v>13995665</v>
      </c>
      <c r="H80" s="236">
        <f>SUM(H78:H79,H71,H69)</f>
        <v>1525775</v>
      </c>
      <c r="I80" s="242">
        <f>SUM(I78:I79,I71,I69)</f>
        <v>15521440</v>
      </c>
    </row>
  </sheetData>
  <mergeCells count="5">
    <mergeCell ref="B1:G1"/>
    <mergeCell ref="H5:I5"/>
    <mergeCell ref="B2:I2"/>
    <mergeCell ref="B3:I3"/>
    <mergeCell ref="B4:I4"/>
  </mergeCells>
  <printOptions/>
  <pageMargins left="0" right="0" top="0.5905511811023623" bottom="0.3937007874015748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N90"/>
  <sheetViews>
    <sheetView view="pageBreakPreview" zoomScale="90" zoomScaleSheetLayoutView="90" workbookViewId="0" topLeftCell="A1">
      <selection activeCell="B1" sqref="B1:F1"/>
    </sheetView>
  </sheetViews>
  <sheetFormatPr defaultColWidth="9.00390625" defaultRowHeight="12.75"/>
  <cols>
    <col min="1" max="1" width="3.125" style="209" bestFit="1" customWidth="1"/>
    <col min="2" max="2" width="5.625" style="77" customWidth="1"/>
    <col min="3" max="3" width="4.625" style="33" customWidth="1"/>
    <col min="4" max="5" width="5.75390625" style="33" customWidth="1"/>
    <col min="6" max="6" width="55.875" style="24" bestFit="1" customWidth="1"/>
    <col min="7" max="7" width="14.875" style="24" customWidth="1"/>
    <col min="8" max="8" width="15.375" style="27" customWidth="1"/>
    <col min="9" max="9" width="14.75390625" style="27" customWidth="1"/>
    <col min="10" max="11" width="9.125" style="27" customWidth="1"/>
    <col min="12" max="12" width="11.25390625" style="27" bestFit="1" customWidth="1"/>
    <col min="13" max="13" width="9.125" style="27" customWidth="1"/>
    <col min="14" max="16384" width="9.125" style="24" customWidth="1"/>
  </cols>
  <sheetData>
    <row r="1" spans="2:8" ht="18">
      <c r="B1" s="907" t="s">
        <v>1</v>
      </c>
      <c r="C1" s="907"/>
      <c r="D1" s="907"/>
      <c r="E1" s="907"/>
      <c r="F1" s="907"/>
      <c r="G1" s="76"/>
      <c r="H1" s="76"/>
    </row>
    <row r="2" spans="2:9" ht="18">
      <c r="B2" s="908" t="s">
        <v>278</v>
      </c>
      <c r="C2" s="908"/>
      <c r="D2" s="908"/>
      <c r="E2" s="908"/>
      <c r="F2" s="908"/>
      <c r="G2" s="908"/>
      <c r="H2" s="908"/>
      <c r="I2" s="908"/>
    </row>
    <row r="3" spans="2:13" ht="18">
      <c r="B3" s="908" t="s">
        <v>373</v>
      </c>
      <c r="C3" s="908"/>
      <c r="D3" s="908"/>
      <c r="E3" s="908"/>
      <c r="F3" s="908"/>
      <c r="G3" s="908"/>
      <c r="H3" s="908"/>
      <c r="I3" s="908"/>
      <c r="J3" s="373"/>
      <c r="K3" s="373"/>
      <c r="L3" s="373"/>
      <c r="M3" s="373"/>
    </row>
    <row r="4" spans="2:13" ht="18">
      <c r="B4" s="908" t="s">
        <v>344</v>
      </c>
      <c r="C4" s="908"/>
      <c r="D4" s="908"/>
      <c r="E4" s="908"/>
      <c r="F4" s="908"/>
      <c r="G4" s="908"/>
      <c r="H4" s="908"/>
      <c r="I4" s="908"/>
      <c r="J4" s="55"/>
      <c r="K4" s="55"/>
      <c r="L4" s="55"/>
      <c r="M4" s="55"/>
    </row>
    <row r="5" spans="1:13" s="381" customFormat="1" ht="15">
      <c r="A5" s="209"/>
      <c r="B5" s="376"/>
      <c r="C5" s="377"/>
      <c r="D5" s="378"/>
      <c r="E5" s="377"/>
      <c r="F5" s="377"/>
      <c r="G5" s="379"/>
      <c r="H5" s="906" t="s">
        <v>246</v>
      </c>
      <c r="I5" s="906"/>
      <c r="J5" s="380"/>
      <c r="K5" s="380"/>
      <c r="L5" s="380"/>
      <c r="M5" s="380"/>
    </row>
    <row r="6" spans="1:13" s="378" customFormat="1" ht="15" thickBot="1">
      <c r="A6" s="209"/>
      <c r="B6" s="382" t="s">
        <v>470</v>
      </c>
      <c r="C6" s="378" t="s">
        <v>471</v>
      </c>
      <c r="D6" s="378" t="s">
        <v>472</v>
      </c>
      <c r="E6" s="378" t="s">
        <v>473</v>
      </c>
      <c r="F6" s="378" t="s">
        <v>474</v>
      </c>
      <c r="G6" s="383" t="s">
        <v>475</v>
      </c>
      <c r="H6" s="383" t="s">
        <v>476</v>
      </c>
      <c r="I6" s="384" t="s">
        <v>477</v>
      </c>
      <c r="J6" s="384"/>
      <c r="K6" s="384"/>
      <c r="L6" s="384"/>
      <c r="M6" s="384"/>
    </row>
    <row r="7" spans="1:13" s="215" customFormat="1" ht="57.75" thickBot="1">
      <c r="A7" s="212"/>
      <c r="B7" s="74" t="s">
        <v>323</v>
      </c>
      <c r="C7" s="67" t="s">
        <v>284</v>
      </c>
      <c r="D7" s="68" t="s">
        <v>302</v>
      </c>
      <c r="E7" s="68" t="s">
        <v>303</v>
      </c>
      <c r="F7" s="213" t="s">
        <v>247</v>
      </c>
      <c r="G7" s="51" t="s">
        <v>345</v>
      </c>
      <c r="H7" s="51" t="s">
        <v>426</v>
      </c>
      <c r="I7" s="372" t="s">
        <v>346</v>
      </c>
      <c r="J7" s="214"/>
      <c r="K7" s="214"/>
      <c r="L7" s="214"/>
      <c r="M7" s="214"/>
    </row>
    <row r="8" spans="1:14" s="23" customFormat="1" ht="25.5" customHeight="1">
      <c r="A8" s="209">
        <v>1</v>
      </c>
      <c r="B8" s="147" t="s">
        <v>574</v>
      </c>
      <c r="C8" s="148"/>
      <c r="D8" s="149"/>
      <c r="E8" s="148"/>
      <c r="F8" s="150" t="s">
        <v>468</v>
      </c>
      <c r="G8" s="150">
        <f>SUM(G9:G12)</f>
        <v>4283068</v>
      </c>
      <c r="H8" s="150">
        <f>SUM(H9:H12)</f>
        <v>152605</v>
      </c>
      <c r="I8" s="255">
        <f>SUM(I9:I12)</f>
        <v>4435673</v>
      </c>
      <c r="J8" s="29"/>
      <c r="K8" s="29"/>
      <c r="L8" s="29"/>
      <c r="M8" s="29"/>
      <c r="N8" s="29"/>
    </row>
    <row r="9" spans="1:9" ht="18">
      <c r="A9" s="209">
        <v>2</v>
      </c>
      <c r="B9" s="151"/>
      <c r="C9" s="28"/>
      <c r="D9" s="28">
        <v>1</v>
      </c>
      <c r="E9" s="28"/>
      <c r="F9" s="27" t="s">
        <v>299</v>
      </c>
      <c r="G9" s="27">
        <v>4269068</v>
      </c>
      <c r="H9" s="27">
        <v>147659</v>
      </c>
      <c r="I9" s="152">
        <f>SUM(G9:H9)</f>
        <v>4416727</v>
      </c>
    </row>
    <row r="10" spans="1:9" ht="18">
      <c r="A10" s="209">
        <v>3</v>
      </c>
      <c r="B10" s="151"/>
      <c r="C10" s="28"/>
      <c r="D10" s="28">
        <v>2</v>
      </c>
      <c r="E10" s="28"/>
      <c r="F10" s="27" t="s">
        <v>298</v>
      </c>
      <c r="G10" s="27"/>
      <c r="I10" s="152"/>
    </row>
    <row r="11" spans="1:9" ht="18">
      <c r="A11" s="209">
        <v>4</v>
      </c>
      <c r="B11" s="151"/>
      <c r="C11" s="28"/>
      <c r="D11" s="28"/>
      <c r="E11" s="28">
        <v>1</v>
      </c>
      <c r="F11" s="27" t="s">
        <v>599</v>
      </c>
      <c r="G11" s="27"/>
      <c r="H11" s="27">
        <v>386</v>
      </c>
      <c r="I11" s="152">
        <f>SUM(G11:H11)</f>
        <v>386</v>
      </c>
    </row>
    <row r="12" spans="1:9" ht="18">
      <c r="A12" s="209">
        <v>5</v>
      </c>
      <c r="B12" s="151"/>
      <c r="C12" s="28"/>
      <c r="D12" s="28"/>
      <c r="E12" s="28">
        <v>2</v>
      </c>
      <c r="F12" s="27" t="s">
        <v>177</v>
      </c>
      <c r="G12" s="27">
        <v>14000</v>
      </c>
      <c r="H12" s="27">
        <v>4560</v>
      </c>
      <c r="I12" s="152">
        <f>SUM(G12:H12)</f>
        <v>18560</v>
      </c>
    </row>
    <row r="13" spans="1:14" s="23" customFormat="1" ht="25.5" customHeight="1">
      <c r="A13" s="209">
        <v>6</v>
      </c>
      <c r="B13" s="153" t="s">
        <v>288</v>
      </c>
      <c r="C13" s="55"/>
      <c r="D13" s="28"/>
      <c r="E13" s="55"/>
      <c r="F13" s="29" t="s">
        <v>306</v>
      </c>
      <c r="G13" s="29">
        <f>SUM(G14:G15)</f>
        <v>1426264</v>
      </c>
      <c r="H13" s="29">
        <f>SUM(H14:H15)</f>
        <v>-75600</v>
      </c>
      <c r="I13" s="154">
        <f>SUM(I14:I15)</f>
        <v>1350664</v>
      </c>
      <c r="J13" s="29"/>
      <c r="K13" s="29"/>
      <c r="L13" s="29"/>
      <c r="M13" s="29"/>
      <c r="N13" s="29"/>
    </row>
    <row r="14" spans="1:9" ht="18">
      <c r="A14" s="209">
        <v>7</v>
      </c>
      <c r="B14" s="153"/>
      <c r="C14" s="55"/>
      <c r="D14" s="28">
        <v>1</v>
      </c>
      <c r="E14" s="55"/>
      <c r="F14" s="27" t="s">
        <v>299</v>
      </c>
      <c r="G14" s="27">
        <v>1426264</v>
      </c>
      <c r="H14" s="27">
        <v>-75600</v>
      </c>
      <c r="I14" s="152">
        <f>SUM(G14:H14)</f>
        <v>1350664</v>
      </c>
    </row>
    <row r="15" spans="1:9" ht="18">
      <c r="A15" s="209">
        <v>8</v>
      </c>
      <c r="B15" s="153"/>
      <c r="C15" s="55"/>
      <c r="D15" s="28">
        <v>2</v>
      </c>
      <c r="E15" s="55"/>
      <c r="F15" s="27" t="s">
        <v>298</v>
      </c>
      <c r="G15" s="27"/>
      <c r="H15" s="29"/>
      <c r="I15" s="152">
        <f>SUM(G15:H15)</f>
        <v>0</v>
      </c>
    </row>
    <row r="16" spans="1:14" s="23" customFormat="1" ht="25.5" customHeight="1">
      <c r="A16" s="209">
        <v>9</v>
      </c>
      <c r="B16" s="153" t="s">
        <v>289</v>
      </c>
      <c r="C16" s="55"/>
      <c r="D16" s="28"/>
      <c r="E16" s="55"/>
      <c r="F16" s="29" t="s">
        <v>304</v>
      </c>
      <c r="G16" s="29">
        <f>SUM(G17:G21)</f>
        <v>6281805</v>
      </c>
      <c r="H16" s="29">
        <f>SUM(H17:H21)</f>
        <v>2108067</v>
      </c>
      <c r="I16" s="154">
        <f>SUM(I17:I21)</f>
        <v>8389872</v>
      </c>
      <c r="J16" s="29"/>
      <c r="K16" s="29"/>
      <c r="L16" s="29"/>
      <c r="M16" s="29"/>
      <c r="N16" s="29"/>
    </row>
    <row r="17" spans="1:9" ht="18">
      <c r="A17" s="209">
        <v>10</v>
      </c>
      <c r="B17" s="153"/>
      <c r="C17" s="55"/>
      <c r="D17" s="28">
        <v>1</v>
      </c>
      <c r="E17" s="55"/>
      <c r="F17" s="27" t="s">
        <v>299</v>
      </c>
      <c r="G17" s="27">
        <v>3686640</v>
      </c>
      <c r="H17" s="27">
        <v>44223</v>
      </c>
      <c r="I17" s="152">
        <f>SUM(G17:H17)</f>
        <v>3730863</v>
      </c>
    </row>
    <row r="18" spans="1:9" ht="18">
      <c r="A18" s="209">
        <v>11</v>
      </c>
      <c r="B18" s="153"/>
      <c r="C18" s="55"/>
      <c r="D18" s="28"/>
      <c r="E18" s="55"/>
      <c r="F18" s="27" t="s">
        <v>528</v>
      </c>
      <c r="G18" s="27">
        <v>281589</v>
      </c>
      <c r="I18" s="152">
        <f>SUM(G18:H18)</f>
        <v>281589</v>
      </c>
    </row>
    <row r="19" spans="1:9" ht="18">
      <c r="A19" s="209">
        <v>12</v>
      </c>
      <c r="B19" s="153"/>
      <c r="C19" s="55"/>
      <c r="D19" s="28"/>
      <c r="E19" s="55"/>
      <c r="F19" s="27" t="s">
        <v>298</v>
      </c>
      <c r="G19" s="27"/>
      <c r="I19" s="152">
        <f>SUM(G19:H19)</f>
        <v>0</v>
      </c>
    </row>
    <row r="20" spans="1:9" ht="18">
      <c r="A20" s="209">
        <v>13</v>
      </c>
      <c r="B20" s="153"/>
      <c r="C20" s="55"/>
      <c r="D20" s="28"/>
      <c r="E20" s="28">
        <v>1</v>
      </c>
      <c r="F20" s="27" t="s">
        <v>599</v>
      </c>
      <c r="G20" s="27"/>
      <c r="H20" s="27">
        <v>11467</v>
      </c>
      <c r="I20" s="152">
        <f>SUM(G20:H20)</f>
        <v>11467</v>
      </c>
    </row>
    <row r="21" spans="1:13" s="40" customFormat="1" ht="18">
      <c r="A21" s="209">
        <v>14</v>
      </c>
      <c r="B21" s="155"/>
      <c r="C21" s="101"/>
      <c r="D21" s="35"/>
      <c r="E21" s="69">
        <v>2</v>
      </c>
      <c r="F21" s="35" t="s">
        <v>177</v>
      </c>
      <c r="G21" s="35">
        <v>2313576</v>
      </c>
      <c r="H21" s="35">
        <v>2052377</v>
      </c>
      <c r="I21" s="152">
        <f>SUM(G21:H21)</f>
        <v>4365953</v>
      </c>
      <c r="J21" s="35"/>
      <c r="K21" s="35"/>
      <c r="L21" s="35"/>
      <c r="M21" s="35"/>
    </row>
    <row r="22" spans="1:14" s="23" customFormat="1" ht="25.5" customHeight="1">
      <c r="A22" s="209">
        <v>15</v>
      </c>
      <c r="B22" s="153"/>
      <c r="C22" s="55"/>
      <c r="D22" s="28">
        <v>3</v>
      </c>
      <c r="E22" s="55"/>
      <c r="F22" s="29" t="s">
        <v>305</v>
      </c>
      <c r="G22" s="29"/>
      <c r="H22" s="29"/>
      <c r="I22" s="154"/>
      <c r="J22" s="29"/>
      <c r="K22" s="29"/>
      <c r="L22" s="29"/>
      <c r="M22" s="29"/>
      <c r="N22" s="29"/>
    </row>
    <row r="23" spans="1:9" ht="18">
      <c r="A23" s="209">
        <v>16</v>
      </c>
      <c r="B23" s="153"/>
      <c r="C23" s="55"/>
      <c r="D23" s="28"/>
      <c r="E23" s="55"/>
      <c r="F23" s="27" t="s">
        <v>179</v>
      </c>
      <c r="G23" s="27"/>
      <c r="I23" s="152">
        <f>SUM(G23:H23)</f>
        <v>0</v>
      </c>
    </row>
    <row r="24" spans="1:9" ht="18">
      <c r="A24" s="209">
        <v>17</v>
      </c>
      <c r="B24" s="153"/>
      <c r="C24" s="55"/>
      <c r="D24" s="28"/>
      <c r="E24" s="55"/>
      <c r="F24" s="27" t="s">
        <v>180</v>
      </c>
      <c r="G24" s="27"/>
      <c r="I24" s="152">
        <f>SUM(G24:H24)</f>
        <v>0</v>
      </c>
    </row>
    <row r="25" spans="1:14" s="23" customFormat="1" ht="25.5" customHeight="1">
      <c r="A25" s="209">
        <v>18</v>
      </c>
      <c r="B25" s="153"/>
      <c r="C25" s="55"/>
      <c r="D25" s="28">
        <v>4</v>
      </c>
      <c r="E25" s="55"/>
      <c r="F25" s="29" t="s">
        <v>326</v>
      </c>
      <c r="G25" s="29">
        <f>SUM(G31,G26)</f>
        <v>1447041</v>
      </c>
      <c r="H25" s="29">
        <f>SUM(H31,H26)</f>
        <v>-659297</v>
      </c>
      <c r="I25" s="154">
        <f>SUM(I31,I26)</f>
        <v>787744</v>
      </c>
      <c r="J25" s="29"/>
      <c r="K25" s="29"/>
      <c r="L25" s="29"/>
      <c r="M25" s="29"/>
      <c r="N25" s="29"/>
    </row>
    <row r="26" spans="1:14" s="23" customFormat="1" ht="18.75" customHeight="1">
      <c r="A26" s="209">
        <v>19</v>
      </c>
      <c r="B26" s="153"/>
      <c r="C26" s="55"/>
      <c r="D26" s="28"/>
      <c r="E26" s="55"/>
      <c r="F26" s="29" t="s">
        <v>502</v>
      </c>
      <c r="G26" s="29">
        <f>SUM(G27:G30)</f>
        <v>75376</v>
      </c>
      <c r="H26" s="29">
        <f>SUM(H27:H30)</f>
        <v>49704</v>
      </c>
      <c r="I26" s="154">
        <f>SUM(I27:I30)</f>
        <v>125080</v>
      </c>
      <c r="J26" s="29"/>
      <c r="K26" s="29"/>
      <c r="L26" s="29"/>
      <c r="M26" s="29"/>
      <c r="N26" s="29"/>
    </row>
    <row r="27" spans="1:9" ht="18">
      <c r="A27" s="209">
        <v>20</v>
      </c>
      <c r="B27" s="151"/>
      <c r="C27" s="28"/>
      <c r="D27" s="28"/>
      <c r="E27" s="28"/>
      <c r="F27" s="36" t="s">
        <v>55</v>
      </c>
      <c r="G27" s="27"/>
      <c r="H27" s="27">
        <v>15829</v>
      </c>
      <c r="I27" s="152">
        <f>SUM(G27:H27)</f>
        <v>15829</v>
      </c>
    </row>
    <row r="28" spans="1:9" ht="18">
      <c r="A28" s="209">
        <v>21</v>
      </c>
      <c r="B28" s="151"/>
      <c r="C28" s="28"/>
      <c r="D28" s="28"/>
      <c r="E28" s="28"/>
      <c r="F28" s="36" t="s">
        <v>181</v>
      </c>
      <c r="G28" s="27">
        <v>51376</v>
      </c>
      <c r="I28" s="152">
        <f>SUM(G28:H28)</f>
        <v>51376</v>
      </c>
    </row>
    <row r="29" spans="1:9" ht="18">
      <c r="A29" s="209">
        <v>22</v>
      </c>
      <c r="B29" s="151"/>
      <c r="C29" s="28"/>
      <c r="D29" s="28"/>
      <c r="E29" s="28"/>
      <c r="F29" s="36" t="s">
        <v>182</v>
      </c>
      <c r="G29" s="27">
        <v>24000</v>
      </c>
      <c r="H29" s="27">
        <v>4779</v>
      </c>
      <c r="I29" s="152">
        <f>SUM(G29:H29)</f>
        <v>28779</v>
      </c>
    </row>
    <row r="30" spans="1:9" ht="36">
      <c r="A30" s="842">
        <v>23</v>
      </c>
      <c r="B30" s="151"/>
      <c r="C30" s="28"/>
      <c r="D30" s="28"/>
      <c r="E30" s="28"/>
      <c r="F30" s="841" t="s">
        <v>54</v>
      </c>
      <c r="G30" s="27"/>
      <c r="H30" s="27">
        <v>29096</v>
      </c>
      <c r="I30" s="152">
        <f>SUM(G30:H30)</f>
        <v>29096</v>
      </c>
    </row>
    <row r="31" spans="1:9" ht="18">
      <c r="A31" s="209">
        <v>24</v>
      </c>
      <c r="B31" s="151"/>
      <c r="C31" s="28"/>
      <c r="D31" s="28"/>
      <c r="E31" s="28"/>
      <c r="F31" s="29" t="s">
        <v>503</v>
      </c>
      <c r="G31" s="29">
        <f>SUM(G32:G35)</f>
        <v>1371665</v>
      </c>
      <c r="H31" s="29">
        <f>SUM(H32:H35)</f>
        <v>-709001</v>
      </c>
      <c r="I31" s="154">
        <f>SUM(I32:I35)</f>
        <v>662664</v>
      </c>
    </row>
    <row r="32" spans="1:9" ht="18">
      <c r="A32" s="209">
        <v>25</v>
      </c>
      <c r="B32" s="151"/>
      <c r="C32" s="28"/>
      <c r="D32" s="28"/>
      <c r="E32" s="28"/>
      <c r="F32" s="36" t="s">
        <v>184</v>
      </c>
      <c r="G32" s="27">
        <v>783009</v>
      </c>
      <c r="H32" s="27">
        <v>-527476</v>
      </c>
      <c r="I32" s="152">
        <f>SUM(G32:H32)</f>
        <v>255533</v>
      </c>
    </row>
    <row r="33" spans="1:9" ht="18">
      <c r="A33" s="209">
        <v>26</v>
      </c>
      <c r="B33" s="151"/>
      <c r="C33" s="28"/>
      <c r="D33" s="28"/>
      <c r="E33" s="28"/>
      <c r="F33" s="36" t="s">
        <v>185</v>
      </c>
      <c r="G33" s="27">
        <v>257847</v>
      </c>
      <c r="I33" s="152">
        <f>SUM(G33:H33)</f>
        <v>257847</v>
      </c>
    </row>
    <row r="34" spans="1:9" ht="18">
      <c r="A34" s="209">
        <v>27</v>
      </c>
      <c r="B34" s="151"/>
      <c r="C34" s="28"/>
      <c r="D34" s="28"/>
      <c r="E34" s="28"/>
      <c r="F34" s="36" t="s">
        <v>186</v>
      </c>
      <c r="G34" s="27">
        <v>330809</v>
      </c>
      <c r="H34" s="27">
        <v>-181525</v>
      </c>
      <c r="I34" s="152">
        <f>SUM(G34:H34)</f>
        <v>149284</v>
      </c>
    </row>
    <row r="35" spans="1:9" ht="18">
      <c r="A35" s="209">
        <v>28</v>
      </c>
      <c r="B35" s="151"/>
      <c r="C35" s="28"/>
      <c r="D35" s="28"/>
      <c r="E35" s="28"/>
      <c r="F35" s="36" t="s">
        <v>183</v>
      </c>
      <c r="G35" s="27"/>
      <c r="I35" s="152">
        <f>SUM(G35:H35)</f>
        <v>0</v>
      </c>
    </row>
    <row r="36" spans="1:14" s="23" customFormat="1" ht="25.5" customHeight="1">
      <c r="A36" s="209">
        <v>29</v>
      </c>
      <c r="B36" s="153"/>
      <c r="C36" s="55"/>
      <c r="D36" s="28">
        <v>4</v>
      </c>
      <c r="E36" s="55"/>
      <c r="F36" s="29" t="s">
        <v>327</v>
      </c>
      <c r="G36" s="29">
        <v>50000</v>
      </c>
      <c r="H36" s="29"/>
      <c r="I36" s="154">
        <f>SUM(G36:H36)</f>
        <v>50000</v>
      </c>
      <c r="J36" s="29"/>
      <c r="K36" s="29"/>
      <c r="L36" s="29"/>
      <c r="M36" s="29"/>
      <c r="N36" s="29"/>
    </row>
    <row r="37" spans="1:14" s="23" customFormat="1" ht="34.5" customHeight="1">
      <c r="A37" s="209">
        <v>30</v>
      </c>
      <c r="B37" s="153" t="s">
        <v>290</v>
      </c>
      <c r="C37" s="55"/>
      <c r="D37" s="28"/>
      <c r="E37" s="55"/>
      <c r="F37" s="29" t="s">
        <v>334</v>
      </c>
      <c r="G37" s="29">
        <f>SUM(G38:G42)</f>
        <v>10632</v>
      </c>
      <c r="H37" s="29">
        <f>SUM(H38:H42)</f>
        <v>0</v>
      </c>
      <c r="I37" s="154">
        <f>SUM(I38:I42)</f>
        <v>10632</v>
      </c>
      <c r="J37" s="29"/>
      <c r="K37" s="29"/>
      <c r="L37" s="29"/>
      <c r="M37" s="29"/>
      <c r="N37" s="29"/>
    </row>
    <row r="38" spans="1:9" ht="18">
      <c r="A38" s="209">
        <v>31</v>
      </c>
      <c r="B38" s="151"/>
      <c r="C38" s="28"/>
      <c r="D38" s="28">
        <v>1</v>
      </c>
      <c r="E38" s="28"/>
      <c r="F38" s="36" t="s">
        <v>187</v>
      </c>
      <c r="G38" s="27"/>
      <c r="I38" s="152">
        <f>SUM(G38:H38)</f>
        <v>0</v>
      </c>
    </row>
    <row r="39" spans="1:9" ht="18">
      <c r="A39" s="209">
        <v>32</v>
      </c>
      <c r="B39" s="151"/>
      <c r="C39" s="28"/>
      <c r="D39" s="28"/>
      <c r="E39" s="28"/>
      <c r="F39" s="36" t="s">
        <v>188</v>
      </c>
      <c r="G39" s="27">
        <v>10632</v>
      </c>
      <c r="I39" s="152">
        <f>SUM(G39:H39)</f>
        <v>10632</v>
      </c>
    </row>
    <row r="40" spans="1:13" s="40" customFormat="1" ht="18">
      <c r="A40" s="209">
        <v>33</v>
      </c>
      <c r="B40" s="156"/>
      <c r="C40" s="69"/>
      <c r="D40" s="69">
        <v>2</v>
      </c>
      <c r="E40" s="69">
        <v>2</v>
      </c>
      <c r="F40" s="35" t="s">
        <v>189</v>
      </c>
      <c r="G40" s="35"/>
      <c r="H40" s="35"/>
      <c r="I40" s="152">
        <f>SUM(G40:H40)</f>
        <v>0</v>
      </c>
      <c r="J40" s="35"/>
      <c r="K40" s="35"/>
      <c r="L40" s="35"/>
      <c r="M40" s="35"/>
    </row>
    <row r="41" spans="1:9" ht="18">
      <c r="A41" s="209">
        <v>34</v>
      </c>
      <c r="B41" s="151"/>
      <c r="C41" s="28"/>
      <c r="D41" s="28">
        <v>2</v>
      </c>
      <c r="E41" s="28">
        <v>1</v>
      </c>
      <c r="F41" s="36" t="s">
        <v>469</v>
      </c>
      <c r="G41" s="27"/>
      <c r="I41" s="152">
        <f>SUM(G41:H41)</f>
        <v>0</v>
      </c>
    </row>
    <row r="42" spans="1:13" s="40" customFormat="1" ht="18.75" thickBot="1">
      <c r="A42" s="209">
        <v>35</v>
      </c>
      <c r="B42" s="156"/>
      <c r="C42" s="69"/>
      <c r="D42" s="69">
        <v>3</v>
      </c>
      <c r="E42" s="69"/>
      <c r="F42" s="41" t="s">
        <v>190</v>
      </c>
      <c r="G42" s="35"/>
      <c r="H42" s="35"/>
      <c r="I42" s="152">
        <f>SUM(G42:H42)</f>
        <v>0</v>
      </c>
      <c r="J42" s="35"/>
      <c r="K42" s="35"/>
      <c r="L42" s="35"/>
      <c r="M42" s="35"/>
    </row>
    <row r="43" spans="1:9" s="32" customFormat="1" ht="24" customHeight="1" thickBot="1">
      <c r="A43" s="210">
        <v>36</v>
      </c>
      <c r="B43" s="83"/>
      <c r="C43" s="70"/>
      <c r="D43" s="72"/>
      <c r="E43" s="70"/>
      <c r="F43" s="30" t="s">
        <v>461</v>
      </c>
      <c r="G43" s="30">
        <f>SUM(G37,G36,G25,G16,G13,G8)</f>
        <v>13498810</v>
      </c>
      <c r="H43" s="30">
        <f>SUM(H37,H36,H25,H16,H13,H8)</f>
        <v>1525775</v>
      </c>
      <c r="I43" s="34">
        <f>SUM(I37,I36,I25,I16,I13,I8)</f>
        <v>15024585</v>
      </c>
    </row>
    <row r="44" spans="1:13" s="76" customFormat="1" ht="24" customHeight="1">
      <c r="A44" s="209">
        <v>37</v>
      </c>
      <c r="B44" s="151"/>
      <c r="C44" s="28"/>
      <c r="D44" s="28">
        <v>5</v>
      </c>
      <c r="E44" s="28"/>
      <c r="F44" s="78" t="s">
        <v>462</v>
      </c>
      <c r="G44" s="78"/>
      <c r="H44" s="373"/>
      <c r="I44" s="375"/>
      <c r="J44" s="78"/>
      <c r="K44" s="78"/>
      <c r="L44" s="78"/>
      <c r="M44" s="78"/>
    </row>
    <row r="45" spans="1:13" s="76" customFormat="1" ht="18" customHeight="1">
      <c r="A45" s="209">
        <v>38</v>
      </c>
      <c r="B45" s="151"/>
      <c r="C45" s="28"/>
      <c r="D45" s="28"/>
      <c r="E45" s="28"/>
      <c r="F45" s="78" t="s">
        <v>504</v>
      </c>
      <c r="G45" s="78"/>
      <c r="H45" s="373"/>
      <c r="I45" s="375"/>
      <c r="J45" s="78"/>
      <c r="K45" s="78"/>
      <c r="L45" s="78"/>
      <c r="M45" s="78"/>
    </row>
    <row r="46" spans="1:9" ht="18">
      <c r="A46" s="209">
        <v>39</v>
      </c>
      <c r="B46" s="151" t="s">
        <v>289</v>
      </c>
      <c r="C46" s="28"/>
      <c r="D46" s="28"/>
      <c r="E46" s="28"/>
      <c r="F46" s="36" t="s">
        <v>192</v>
      </c>
      <c r="G46" s="27">
        <v>309804</v>
      </c>
      <c r="H46" s="32"/>
      <c r="I46" s="152">
        <f>SUM(G46:H46)</f>
        <v>309804</v>
      </c>
    </row>
    <row r="47" spans="1:9" ht="18">
      <c r="A47" s="209">
        <v>40</v>
      </c>
      <c r="B47" s="151"/>
      <c r="C47" s="28"/>
      <c r="D47" s="28"/>
      <c r="E47" s="28"/>
      <c r="F47" s="78" t="s">
        <v>505</v>
      </c>
      <c r="G47" s="27"/>
      <c r="H47" s="32"/>
      <c r="I47" s="152"/>
    </row>
    <row r="48" spans="1:9" ht="18">
      <c r="A48" s="209">
        <v>41</v>
      </c>
      <c r="B48" s="151"/>
      <c r="C48" s="28"/>
      <c r="D48" s="28"/>
      <c r="E48" s="28"/>
      <c r="F48" s="36" t="s">
        <v>192</v>
      </c>
      <c r="G48" s="27">
        <v>180811</v>
      </c>
      <c r="H48" s="32"/>
      <c r="I48" s="152">
        <f>SUM(G48:H48)</f>
        <v>180811</v>
      </c>
    </row>
    <row r="49" spans="1:13" s="81" customFormat="1" ht="18" customHeight="1" thickBot="1">
      <c r="A49" s="209">
        <v>42</v>
      </c>
      <c r="B49" s="157" t="s">
        <v>290</v>
      </c>
      <c r="C49" s="71"/>
      <c r="D49" s="71"/>
      <c r="E49" s="71"/>
      <c r="F49" s="36" t="s">
        <v>613</v>
      </c>
      <c r="G49" s="80">
        <v>6240</v>
      </c>
      <c r="H49" s="79"/>
      <c r="I49" s="158">
        <f>SUM(G49:H49)</f>
        <v>6240</v>
      </c>
      <c r="J49" s="79"/>
      <c r="K49" s="79"/>
      <c r="L49" s="79"/>
      <c r="M49" s="79"/>
    </row>
    <row r="50" spans="1:9" s="32" customFormat="1" ht="24" customHeight="1" thickBot="1">
      <c r="A50" s="210">
        <v>43</v>
      </c>
      <c r="B50" s="83"/>
      <c r="C50" s="70"/>
      <c r="D50" s="72"/>
      <c r="E50" s="70"/>
      <c r="F50" s="30" t="s">
        <v>322</v>
      </c>
      <c r="G50" s="30">
        <f>SUM(G43:G49)</f>
        <v>13995665</v>
      </c>
      <c r="H50" s="30">
        <f>SUM(H43:H49)</f>
        <v>1525775</v>
      </c>
      <c r="I50" s="34">
        <f>SUM(I43:I49)</f>
        <v>15521440</v>
      </c>
    </row>
    <row r="51" spans="1:13" s="76" customFormat="1" ht="25.5" customHeight="1">
      <c r="A51" s="209">
        <v>44</v>
      </c>
      <c r="B51" s="151"/>
      <c r="C51" s="28"/>
      <c r="D51" s="28">
        <v>6</v>
      </c>
      <c r="E51" s="28"/>
      <c r="F51" s="78" t="s">
        <v>191</v>
      </c>
      <c r="G51" s="78"/>
      <c r="H51" s="373"/>
      <c r="I51" s="375"/>
      <c r="J51" s="78"/>
      <c r="K51" s="78"/>
      <c r="L51" s="78"/>
      <c r="M51" s="78"/>
    </row>
    <row r="52" spans="1:9" ht="18">
      <c r="A52" s="209">
        <v>45</v>
      </c>
      <c r="B52" s="151"/>
      <c r="C52" s="28"/>
      <c r="D52" s="28"/>
      <c r="E52" s="28"/>
      <c r="F52" s="36" t="s">
        <v>337</v>
      </c>
      <c r="G52" s="27"/>
      <c r="H52" s="32"/>
      <c r="I52" s="152">
        <f>SUM(G52:H52)</f>
        <v>0</v>
      </c>
    </row>
    <row r="53" spans="1:13" s="81" customFormat="1" ht="18.75" customHeight="1" thickBot="1">
      <c r="A53" s="209">
        <v>46</v>
      </c>
      <c r="B53" s="157"/>
      <c r="C53" s="71"/>
      <c r="D53" s="71"/>
      <c r="E53" s="71"/>
      <c r="F53" s="36" t="s">
        <v>338</v>
      </c>
      <c r="G53" s="79"/>
      <c r="H53" s="374"/>
      <c r="I53" s="152">
        <f>SUM(G53:H53)</f>
        <v>0</v>
      </c>
      <c r="J53" s="79"/>
      <c r="K53" s="79"/>
      <c r="L53" s="79"/>
      <c r="M53" s="79"/>
    </row>
    <row r="54" spans="1:9" s="32" customFormat="1" ht="25.5" customHeight="1" thickBot="1">
      <c r="A54" s="210">
        <v>47</v>
      </c>
      <c r="B54" s="83"/>
      <c r="C54" s="70"/>
      <c r="D54" s="72"/>
      <c r="E54" s="70"/>
      <c r="F54" s="30" t="s">
        <v>438</v>
      </c>
      <c r="G54" s="30">
        <f>SUM(G50:G53)</f>
        <v>13995665</v>
      </c>
      <c r="H54" s="30">
        <f>SUM(H50:H53)</f>
        <v>1525775</v>
      </c>
      <c r="I54" s="34">
        <f>SUM(I50:I53)</f>
        <v>15521440</v>
      </c>
    </row>
    <row r="55" spans="2:8" ht="18">
      <c r="B55" s="75"/>
      <c r="C55" s="28"/>
      <c r="D55" s="28"/>
      <c r="E55" s="28"/>
      <c r="F55" s="27"/>
      <c r="G55" s="27"/>
      <c r="H55" s="32"/>
    </row>
    <row r="56" spans="2:6" ht="18">
      <c r="B56" s="75"/>
      <c r="C56" s="28"/>
      <c r="D56" s="28"/>
      <c r="E56" s="28"/>
      <c r="F56" s="27"/>
    </row>
    <row r="57" spans="2:6" ht="18">
      <c r="B57" s="75"/>
      <c r="C57" s="28"/>
      <c r="D57" s="28"/>
      <c r="E57" s="28"/>
      <c r="F57" s="27"/>
    </row>
    <row r="58" spans="2:6" ht="18">
      <c r="B58" s="75"/>
      <c r="C58" s="28"/>
      <c r="D58" s="28"/>
      <c r="E58" s="28"/>
      <c r="F58" s="27"/>
    </row>
    <row r="59" spans="2:6" ht="18">
      <c r="B59" s="82"/>
      <c r="C59" s="55"/>
      <c r="D59" s="28"/>
      <c r="E59" s="55"/>
      <c r="F59" s="29"/>
    </row>
    <row r="60" spans="2:6" ht="18">
      <c r="B60" s="75"/>
      <c r="C60" s="28"/>
      <c r="D60" s="28"/>
      <c r="E60" s="28"/>
      <c r="F60" s="27"/>
    </row>
    <row r="61" spans="2:6" ht="18">
      <c r="B61" s="75"/>
      <c r="C61" s="28"/>
      <c r="D61" s="28"/>
      <c r="E61" s="28"/>
      <c r="F61" s="27"/>
    </row>
    <row r="70" spans="1:13" s="23" customFormat="1" ht="18">
      <c r="A70" s="211"/>
      <c r="B70" s="73"/>
      <c r="C70" s="26"/>
      <c r="D70" s="33"/>
      <c r="E70" s="26"/>
      <c r="H70" s="29"/>
      <c r="I70" s="29"/>
      <c r="J70" s="29"/>
      <c r="K70" s="29"/>
      <c r="L70" s="29"/>
      <c r="M70" s="29"/>
    </row>
    <row r="75" spans="1:13" s="23" customFormat="1" ht="18">
      <c r="A75" s="211"/>
      <c r="B75" s="73"/>
      <c r="C75" s="26"/>
      <c r="D75" s="33"/>
      <c r="E75" s="26"/>
      <c r="H75" s="29"/>
      <c r="I75" s="29"/>
      <c r="J75" s="29"/>
      <c r="K75" s="29"/>
      <c r="L75" s="29"/>
      <c r="M75" s="29"/>
    </row>
    <row r="77" spans="1:13" s="23" customFormat="1" ht="18">
      <c r="A77" s="211"/>
      <c r="B77" s="73"/>
      <c r="C77" s="26"/>
      <c r="D77" s="33"/>
      <c r="E77" s="26"/>
      <c r="H77" s="29"/>
      <c r="I77" s="29"/>
      <c r="J77" s="29"/>
      <c r="K77" s="29"/>
      <c r="L77" s="29"/>
      <c r="M77" s="29"/>
    </row>
    <row r="84" ht="18">
      <c r="F84" s="27"/>
    </row>
    <row r="85" ht="18">
      <c r="F85" s="27"/>
    </row>
    <row r="86" ht="18">
      <c r="F86" s="27"/>
    </row>
    <row r="87" ht="18">
      <c r="F87" s="27"/>
    </row>
    <row r="88" ht="18">
      <c r="F88" s="27"/>
    </row>
    <row r="89" ht="18">
      <c r="F89" s="27"/>
    </row>
    <row r="90" ht="18">
      <c r="F90" s="27"/>
    </row>
  </sheetData>
  <mergeCells count="5">
    <mergeCell ref="H5:I5"/>
    <mergeCell ref="B1:F1"/>
    <mergeCell ref="B2:I2"/>
    <mergeCell ref="B3:I3"/>
    <mergeCell ref="B4:I4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5"/>
  <dimension ref="A1:W148"/>
  <sheetViews>
    <sheetView view="pageBreakPreview" zoomScaleSheetLayoutView="100" workbookViewId="0" topLeftCell="A3">
      <selection activeCell="B3" sqref="B3:E3"/>
    </sheetView>
  </sheetViews>
  <sheetFormatPr defaultColWidth="9.00390625" defaultRowHeight="12.75"/>
  <cols>
    <col min="1" max="1" width="3.625" style="710" bestFit="1" customWidth="1"/>
    <col min="2" max="2" width="4.625" style="15" customWidth="1"/>
    <col min="3" max="3" width="3.875" style="15" bestFit="1" customWidth="1"/>
    <col min="4" max="4" width="37.00390625" style="1" customWidth="1"/>
    <col min="5" max="5" width="10.00390625" style="1" customWidth="1"/>
    <col min="6" max="6" width="9.25390625" style="1" bestFit="1" customWidth="1"/>
    <col min="7" max="7" width="10.00390625" style="1" customWidth="1"/>
    <col min="8" max="8" width="8.25390625" style="1" bestFit="1" customWidth="1"/>
    <col min="9" max="10" width="11.25390625" style="1" customWidth="1"/>
    <col min="11" max="11" width="10.875" style="1" customWidth="1"/>
    <col min="12" max="12" width="8.25390625" style="39" bestFit="1" customWidth="1"/>
    <col min="13" max="13" width="9.00390625" style="39" bestFit="1" customWidth="1"/>
    <col min="14" max="14" width="9.375" style="8" bestFit="1" customWidth="1"/>
    <col min="15" max="15" width="12.75390625" style="1" customWidth="1"/>
    <col min="16" max="16" width="8.75390625" style="1" customWidth="1"/>
    <col min="17" max="16384" width="9.125" style="1" customWidth="1"/>
  </cols>
  <sheetData>
    <row r="1" ht="15" hidden="1">
      <c r="B1" s="15" t="s">
        <v>282</v>
      </c>
    </row>
    <row r="2" ht="15" hidden="1"/>
    <row r="3" spans="1:15" s="170" customFormat="1" ht="13.5">
      <c r="A3" s="710"/>
      <c r="B3" s="888" t="s">
        <v>2</v>
      </c>
      <c r="C3" s="888"/>
      <c r="D3" s="888"/>
      <c r="E3" s="888"/>
      <c r="L3" s="171"/>
      <c r="M3" s="171"/>
      <c r="N3" s="172"/>
      <c r="O3" s="171"/>
    </row>
    <row r="4" spans="1:15" s="53" customFormat="1" ht="14.25">
      <c r="A4" s="710"/>
      <c r="B4" s="890" t="s">
        <v>239</v>
      </c>
      <c r="C4" s="890"/>
      <c r="D4" s="890"/>
      <c r="E4" s="890"/>
      <c r="F4" s="890"/>
      <c r="G4" s="890"/>
      <c r="H4" s="890"/>
      <c r="I4" s="890"/>
      <c r="J4" s="890"/>
      <c r="K4" s="890"/>
      <c r="L4" s="890"/>
      <c r="M4" s="890"/>
      <c r="N4" s="890"/>
      <c r="O4" s="890"/>
    </row>
    <row r="5" spans="1:23" s="53" customFormat="1" ht="15">
      <c r="A5" s="710"/>
      <c r="B5" s="891" t="s">
        <v>374</v>
      </c>
      <c r="C5" s="891"/>
      <c r="D5" s="891"/>
      <c r="E5" s="891"/>
      <c r="F5" s="891"/>
      <c r="G5" s="891"/>
      <c r="H5" s="891"/>
      <c r="I5" s="891"/>
      <c r="J5" s="891"/>
      <c r="K5" s="891"/>
      <c r="L5" s="891"/>
      <c r="M5" s="891"/>
      <c r="N5" s="891"/>
      <c r="O5" s="891"/>
      <c r="P5" s="54"/>
      <c r="Q5" s="54"/>
      <c r="R5" s="54"/>
      <c r="S5" s="54"/>
      <c r="T5" s="54"/>
      <c r="U5" s="54"/>
      <c r="V5" s="54"/>
      <c r="W5" s="54"/>
    </row>
    <row r="6" spans="1:23" s="53" customFormat="1" ht="14.25">
      <c r="A6" s="710"/>
      <c r="B6" s="49"/>
      <c r="C6" s="49"/>
      <c r="L6" s="910" t="s">
        <v>246</v>
      </c>
      <c r="M6" s="910"/>
      <c r="N6" s="910"/>
      <c r="O6" s="910"/>
      <c r="P6" s="54"/>
      <c r="Q6" s="54"/>
      <c r="R6" s="54"/>
      <c r="S6" s="54"/>
      <c r="T6" s="54"/>
      <c r="U6" s="54"/>
      <c r="V6" s="54"/>
      <c r="W6" s="54"/>
    </row>
    <row r="7" spans="1:23" s="222" customFormat="1" ht="14.25" thickBot="1">
      <c r="A7" s="710"/>
      <c r="B7" s="169" t="s">
        <v>470</v>
      </c>
      <c r="C7" s="169" t="s">
        <v>471</v>
      </c>
      <c r="D7" s="222" t="s">
        <v>472</v>
      </c>
      <c r="E7" s="222" t="s">
        <v>473</v>
      </c>
      <c r="F7" s="222" t="s">
        <v>474</v>
      </c>
      <c r="G7" s="222" t="s">
        <v>475</v>
      </c>
      <c r="H7" s="222" t="s">
        <v>476</v>
      </c>
      <c r="I7" s="222" t="s">
        <v>477</v>
      </c>
      <c r="J7" s="222" t="s">
        <v>478</v>
      </c>
      <c r="K7" s="222" t="s">
        <v>479</v>
      </c>
      <c r="L7" s="223" t="s">
        <v>480</v>
      </c>
      <c r="M7" s="223" t="s">
        <v>481</v>
      </c>
      <c r="N7" s="224" t="s">
        <v>482</v>
      </c>
      <c r="O7" s="223" t="s">
        <v>483</v>
      </c>
      <c r="P7" s="223"/>
      <c r="Q7" s="223"/>
      <c r="R7" s="223"/>
      <c r="S7" s="223"/>
      <c r="T7" s="223"/>
      <c r="U7" s="223"/>
      <c r="V7" s="223"/>
      <c r="W7" s="223"/>
    </row>
    <row r="8" spans="1:23" s="10" customFormat="1" ht="24.75" customHeight="1">
      <c r="A8" s="710"/>
      <c r="B8" s="880" t="s">
        <v>283</v>
      </c>
      <c r="C8" s="892" t="s">
        <v>624</v>
      </c>
      <c r="D8" s="917" t="s">
        <v>247</v>
      </c>
      <c r="E8" s="912" t="s">
        <v>463</v>
      </c>
      <c r="F8" s="913"/>
      <c r="G8" s="913"/>
      <c r="H8" s="914"/>
      <c r="I8" s="882" t="s">
        <v>465</v>
      </c>
      <c r="J8" s="911"/>
      <c r="K8" s="911"/>
      <c r="L8" s="911"/>
      <c r="M8" s="882" t="s">
        <v>466</v>
      </c>
      <c r="N8" s="883"/>
      <c r="O8" s="915" t="s">
        <v>623</v>
      </c>
      <c r="P8" s="9"/>
      <c r="Q8" s="9"/>
      <c r="R8" s="9"/>
      <c r="S8" s="9"/>
      <c r="T8" s="9"/>
      <c r="U8" s="9"/>
      <c r="V8" s="9"/>
      <c r="W8" s="9"/>
    </row>
    <row r="9" spans="1:23" s="10" customFormat="1" ht="68.25" thickBot="1">
      <c r="A9" s="710"/>
      <c r="B9" s="881"/>
      <c r="C9" s="879"/>
      <c r="D9" s="918"/>
      <c r="E9" s="848" t="s">
        <v>464</v>
      </c>
      <c r="F9" s="848" t="s">
        <v>506</v>
      </c>
      <c r="G9" s="848" t="s">
        <v>300</v>
      </c>
      <c r="H9" s="848" t="s">
        <v>467</v>
      </c>
      <c r="I9" s="848" t="s">
        <v>301</v>
      </c>
      <c r="J9" s="848" t="s">
        <v>507</v>
      </c>
      <c r="K9" s="848" t="s">
        <v>300</v>
      </c>
      <c r="L9" s="848" t="s">
        <v>467</v>
      </c>
      <c r="M9" s="848" t="s">
        <v>238</v>
      </c>
      <c r="N9" s="849" t="s">
        <v>579</v>
      </c>
      <c r="O9" s="916"/>
      <c r="P9" s="9"/>
      <c r="Q9" s="9"/>
      <c r="R9" s="9"/>
      <c r="S9" s="9"/>
      <c r="T9" s="9"/>
      <c r="U9" s="9"/>
      <c r="V9" s="9"/>
      <c r="W9" s="9"/>
    </row>
    <row r="10" spans="1:23" s="48" customFormat="1" ht="30" customHeight="1">
      <c r="A10" s="711">
        <v>1</v>
      </c>
      <c r="B10" s="127">
        <v>1</v>
      </c>
      <c r="C10" s="887" t="s">
        <v>563</v>
      </c>
      <c r="D10" s="887"/>
      <c r="E10" s="887"/>
      <c r="F10" s="130"/>
      <c r="G10" s="130"/>
      <c r="H10" s="106"/>
      <c r="I10" s="106"/>
      <c r="J10" s="106"/>
      <c r="K10" s="106"/>
      <c r="L10" s="197"/>
      <c r="M10" s="197"/>
      <c r="N10" s="198"/>
      <c r="O10" s="199"/>
      <c r="P10" s="106"/>
      <c r="Q10" s="106"/>
      <c r="R10" s="106"/>
      <c r="S10" s="106"/>
      <c r="T10" s="106"/>
      <c r="U10" s="106"/>
      <c r="V10" s="106"/>
      <c r="W10" s="106"/>
    </row>
    <row r="11" spans="1:23" s="43" customFormat="1" ht="19.5" customHeight="1">
      <c r="A11" s="711">
        <v>2</v>
      </c>
      <c r="B11" s="204"/>
      <c r="C11" s="2">
        <v>1</v>
      </c>
      <c r="D11" s="122" t="s">
        <v>375</v>
      </c>
      <c r="E11" s="44"/>
      <c r="F11" s="44"/>
      <c r="G11" s="44"/>
      <c r="H11" s="44"/>
      <c r="I11" s="44"/>
      <c r="J11" s="44"/>
      <c r="K11" s="44"/>
      <c r="L11" s="44"/>
      <c r="M11" s="44"/>
      <c r="N11" s="203"/>
      <c r="O11" s="123"/>
      <c r="P11" s="44"/>
      <c r="Q11" s="44"/>
      <c r="R11" s="44"/>
      <c r="S11" s="44"/>
      <c r="T11" s="44"/>
      <c r="U11" s="44"/>
      <c r="V11" s="44"/>
      <c r="W11" s="44"/>
    </row>
    <row r="12" spans="1:23" s="53" customFormat="1" ht="15">
      <c r="A12" s="711">
        <v>3</v>
      </c>
      <c r="B12" s="174"/>
      <c r="C12" s="175"/>
      <c r="D12" s="176" t="s">
        <v>376</v>
      </c>
      <c r="E12" s="44">
        <v>15761</v>
      </c>
      <c r="F12" s="44"/>
      <c r="G12" s="44"/>
      <c r="H12" s="44">
        <v>202</v>
      </c>
      <c r="I12" s="44"/>
      <c r="J12" s="44"/>
      <c r="K12" s="44"/>
      <c r="L12" s="217"/>
      <c r="M12" s="217">
        <v>102389</v>
      </c>
      <c r="N12" s="218">
        <v>89748</v>
      </c>
      <c r="O12" s="123">
        <f>SUM(E12:M12)</f>
        <v>118352</v>
      </c>
      <c r="P12" s="54"/>
      <c r="Q12" s="54"/>
      <c r="R12" s="54"/>
      <c r="S12" s="54"/>
      <c r="T12" s="54"/>
      <c r="U12" s="54"/>
      <c r="V12" s="54"/>
      <c r="W12" s="54"/>
    </row>
    <row r="13" spans="1:23" s="388" customFormat="1" ht="15">
      <c r="A13" s="711">
        <v>4</v>
      </c>
      <c r="B13" s="385"/>
      <c r="C13" s="386"/>
      <c r="D13" s="387" t="s">
        <v>126</v>
      </c>
      <c r="E13" s="389"/>
      <c r="F13" s="389"/>
      <c r="G13" s="389"/>
      <c r="H13" s="389">
        <v>1711</v>
      </c>
      <c r="I13" s="389"/>
      <c r="J13" s="389"/>
      <c r="K13" s="389"/>
      <c r="L13" s="389"/>
      <c r="M13" s="389"/>
      <c r="N13" s="389"/>
      <c r="O13" s="407">
        <f>SUM(E13:M13)</f>
        <v>1711</v>
      </c>
      <c r="P13" s="389"/>
      <c r="Q13" s="389"/>
      <c r="R13" s="389"/>
      <c r="S13" s="389"/>
      <c r="T13" s="389"/>
      <c r="U13" s="389"/>
      <c r="V13" s="389"/>
      <c r="W13" s="389"/>
    </row>
    <row r="14" spans="1:23" s="388" customFormat="1" ht="15">
      <c r="A14" s="711">
        <v>5</v>
      </c>
      <c r="B14" s="385"/>
      <c r="C14" s="386"/>
      <c r="D14" s="387" t="s">
        <v>135</v>
      </c>
      <c r="E14" s="389"/>
      <c r="F14" s="389"/>
      <c r="G14" s="389"/>
      <c r="H14" s="389"/>
      <c r="I14" s="389"/>
      <c r="J14" s="389"/>
      <c r="K14" s="389"/>
      <c r="L14" s="389"/>
      <c r="M14" s="389">
        <v>100</v>
      </c>
      <c r="N14" s="389"/>
      <c r="O14" s="407">
        <f>SUM(E14:M14)</f>
        <v>100</v>
      </c>
      <c r="P14" s="389"/>
      <c r="Q14" s="389"/>
      <c r="R14" s="389"/>
      <c r="S14" s="389"/>
      <c r="T14" s="389"/>
      <c r="U14" s="389"/>
      <c r="V14" s="389"/>
      <c r="W14" s="389"/>
    </row>
    <row r="15" spans="1:23" s="394" customFormat="1" ht="14.25">
      <c r="A15" s="711">
        <v>6</v>
      </c>
      <c r="B15" s="390"/>
      <c r="C15" s="391"/>
      <c r="D15" s="392" t="s">
        <v>378</v>
      </c>
      <c r="E15" s="393">
        <f aca="true" t="shared" si="0" ref="E15:O15">SUM(E12:E14)</f>
        <v>15761</v>
      </c>
      <c r="F15" s="393">
        <f t="shared" si="0"/>
        <v>0</v>
      </c>
      <c r="G15" s="393">
        <f t="shared" si="0"/>
        <v>0</v>
      </c>
      <c r="H15" s="393">
        <f t="shared" si="0"/>
        <v>1913</v>
      </c>
      <c r="I15" s="393">
        <f t="shared" si="0"/>
        <v>0</v>
      </c>
      <c r="J15" s="393">
        <f t="shared" si="0"/>
        <v>0</v>
      </c>
      <c r="K15" s="393">
        <f t="shared" si="0"/>
        <v>0</v>
      </c>
      <c r="L15" s="393">
        <f t="shared" si="0"/>
        <v>0</v>
      </c>
      <c r="M15" s="393">
        <f t="shared" si="0"/>
        <v>102489</v>
      </c>
      <c r="N15" s="437">
        <f t="shared" si="0"/>
        <v>89748</v>
      </c>
      <c r="O15" s="454">
        <f t="shared" si="0"/>
        <v>120163</v>
      </c>
      <c r="P15" s="393"/>
      <c r="Q15" s="393"/>
      <c r="R15" s="393"/>
      <c r="S15" s="393"/>
      <c r="T15" s="393"/>
      <c r="U15" s="393"/>
      <c r="V15" s="393"/>
      <c r="W15" s="393"/>
    </row>
    <row r="16" spans="1:23" s="43" customFormat="1" ht="19.5" customHeight="1">
      <c r="A16" s="711">
        <v>7</v>
      </c>
      <c r="B16" s="204"/>
      <c r="C16" s="2">
        <v>2</v>
      </c>
      <c r="D16" s="122" t="s">
        <v>379</v>
      </c>
      <c r="E16" s="44"/>
      <c r="F16" s="44"/>
      <c r="G16" s="44"/>
      <c r="H16" s="44"/>
      <c r="I16" s="44"/>
      <c r="J16" s="44"/>
      <c r="K16" s="44"/>
      <c r="L16" s="44"/>
      <c r="M16" s="44"/>
      <c r="N16" s="203"/>
      <c r="O16" s="123"/>
      <c r="P16" s="44"/>
      <c r="Q16" s="44"/>
      <c r="R16" s="44"/>
      <c r="S16" s="44"/>
      <c r="T16" s="44"/>
      <c r="U16" s="44"/>
      <c r="V16" s="44"/>
      <c r="W16" s="44"/>
    </row>
    <row r="17" spans="1:23" s="53" customFormat="1" ht="15">
      <c r="A17" s="711">
        <v>8</v>
      </c>
      <c r="B17" s="174"/>
      <c r="C17" s="175"/>
      <c r="D17" s="176" t="s">
        <v>380</v>
      </c>
      <c r="E17" s="44">
        <v>28180</v>
      </c>
      <c r="F17" s="44"/>
      <c r="G17" s="44"/>
      <c r="H17" s="44">
        <v>5135</v>
      </c>
      <c r="I17" s="44"/>
      <c r="J17" s="44"/>
      <c r="K17" s="44"/>
      <c r="L17" s="217"/>
      <c r="M17" s="217">
        <v>168903</v>
      </c>
      <c r="N17" s="218">
        <v>158338</v>
      </c>
      <c r="O17" s="123">
        <f>SUM(E17:M17)</f>
        <v>202218</v>
      </c>
      <c r="P17" s="54"/>
      <c r="Q17" s="54"/>
      <c r="R17" s="54"/>
      <c r="S17" s="54"/>
      <c r="T17" s="54"/>
      <c r="U17" s="54"/>
      <c r="V17" s="54"/>
      <c r="W17" s="54"/>
    </row>
    <row r="18" spans="1:23" s="388" customFormat="1" ht="15">
      <c r="A18" s="711">
        <v>9</v>
      </c>
      <c r="B18" s="385"/>
      <c r="C18" s="386"/>
      <c r="D18" s="387" t="s">
        <v>126</v>
      </c>
      <c r="E18" s="389"/>
      <c r="F18" s="389"/>
      <c r="G18" s="389"/>
      <c r="H18" s="389">
        <v>995</v>
      </c>
      <c r="I18" s="389"/>
      <c r="J18" s="389"/>
      <c r="K18" s="389"/>
      <c r="L18" s="389"/>
      <c r="M18" s="389"/>
      <c r="N18" s="389"/>
      <c r="O18" s="407">
        <f>SUM(E18:M18)</f>
        <v>995</v>
      </c>
      <c r="P18" s="389"/>
      <c r="Q18" s="389"/>
      <c r="R18" s="389"/>
      <c r="S18" s="389"/>
      <c r="T18" s="389"/>
      <c r="U18" s="389"/>
      <c r="V18" s="389"/>
      <c r="W18" s="389"/>
    </row>
    <row r="19" spans="1:23" s="394" customFormat="1" ht="14.25">
      <c r="A19" s="711">
        <v>10</v>
      </c>
      <c r="B19" s="390"/>
      <c r="C19" s="391"/>
      <c r="D19" s="392" t="s">
        <v>378</v>
      </c>
      <c r="E19" s="393">
        <f aca="true" t="shared" si="1" ref="E19:O19">SUM(E17:E18)</f>
        <v>28180</v>
      </c>
      <c r="F19" s="393">
        <f t="shared" si="1"/>
        <v>0</v>
      </c>
      <c r="G19" s="393">
        <f t="shared" si="1"/>
        <v>0</v>
      </c>
      <c r="H19" s="393">
        <f t="shared" si="1"/>
        <v>6130</v>
      </c>
      <c r="I19" s="393">
        <f t="shared" si="1"/>
        <v>0</v>
      </c>
      <c r="J19" s="393">
        <f t="shared" si="1"/>
        <v>0</v>
      </c>
      <c r="K19" s="393">
        <f t="shared" si="1"/>
        <v>0</v>
      </c>
      <c r="L19" s="393">
        <f t="shared" si="1"/>
        <v>0</v>
      </c>
      <c r="M19" s="393">
        <f t="shared" si="1"/>
        <v>168903</v>
      </c>
      <c r="N19" s="437">
        <f t="shared" si="1"/>
        <v>158338</v>
      </c>
      <c r="O19" s="454">
        <f t="shared" si="1"/>
        <v>203213</v>
      </c>
      <c r="P19" s="393"/>
      <c r="Q19" s="393"/>
      <c r="R19" s="393"/>
      <c r="S19" s="393"/>
      <c r="T19" s="393"/>
      <c r="U19" s="393"/>
      <c r="V19" s="393"/>
      <c r="W19" s="393"/>
    </row>
    <row r="20" spans="1:23" s="43" customFormat="1" ht="19.5" customHeight="1">
      <c r="A20" s="711">
        <v>11</v>
      </c>
      <c r="B20" s="204"/>
      <c r="C20" s="2">
        <v>3</v>
      </c>
      <c r="D20" s="122" t="s">
        <v>381</v>
      </c>
      <c r="E20" s="44"/>
      <c r="F20" s="44"/>
      <c r="G20" s="44"/>
      <c r="H20" s="44"/>
      <c r="I20" s="44"/>
      <c r="J20" s="44"/>
      <c r="K20" s="44"/>
      <c r="L20" s="44"/>
      <c r="M20" s="44"/>
      <c r="N20" s="203"/>
      <c r="O20" s="123"/>
      <c r="P20" s="44"/>
      <c r="Q20" s="44"/>
      <c r="R20" s="44"/>
      <c r="S20" s="44"/>
      <c r="T20" s="44"/>
      <c r="U20" s="44"/>
      <c r="V20" s="44"/>
      <c r="W20" s="44"/>
    </row>
    <row r="21" spans="1:23" s="53" customFormat="1" ht="15">
      <c r="A21" s="711">
        <v>12</v>
      </c>
      <c r="B21" s="174"/>
      <c r="C21" s="175" t="s">
        <v>324</v>
      </c>
      <c r="D21" s="176" t="s">
        <v>380</v>
      </c>
      <c r="E21" s="44">
        <v>31467</v>
      </c>
      <c r="F21" s="44"/>
      <c r="G21" s="44"/>
      <c r="H21" s="44">
        <v>536</v>
      </c>
      <c r="I21" s="44"/>
      <c r="J21" s="44"/>
      <c r="K21" s="44"/>
      <c r="L21" s="217"/>
      <c r="M21" s="217">
        <v>189808</v>
      </c>
      <c r="N21" s="218">
        <v>182940</v>
      </c>
      <c r="O21" s="123">
        <f>SUM(E21:M21)</f>
        <v>221811</v>
      </c>
      <c r="P21" s="54"/>
      <c r="Q21" s="54"/>
      <c r="R21" s="54"/>
      <c r="S21" s="54"/>
      <c r="T21" s="54"/>
      <c r="U21" s="54"/>
      <c r="V21" s="54"/>
      <c r="W21" s="54"/>
    </row>
    <row r="22" spans="1:23" s="388" customFormat="1" ht="15">
      <c r="A22" s="711">
        <v>13</v>
      </c>
      <c r="B22" s="385"/>
      <c r="C22" s="386"/>
      <c r="D22" s="387" t="s">
        <v>126</v>
      </c>
      <c r="E22" s="389"/>
      <c r="F22" s="389"/>
      <c r="G22" s="389"/>
      <c r="H22" s="389">
        <v>561</v>
      </c>
      <c r="I22" s="389"/>
      <c r="J22" s="389"/>
      <c r="K22" s="389"/>
      <c r="L22" s="177"/>
      <c r="M22" s="177"/>
      <c r="N22" s="177"/>
      <c r="O22" s="407">
        <f>SUM(E22:M22)</f>
        <v>561</v>
      </c>
      <c r="P22" s="389"/>
      <c r="Q22" s="389"/>
      <c r="R22" s="389"/>
      <c r="S22" s="389"/>
      <c r="T22" s="389"/>
      <c r="U22" s="389"/>
      <c r="V22" s="389"/>
      <c r="W22" s="389"/>
    </row>
    <row r="23" spans="1:23" s="388" customFormat="1" ht="15">
      <c r="A23" s="711">
        <v>14</v>
      </c>
      <c r="B23" s="385"/>
      <c r="C23" s="386"/>
      <c r="D23" s="387" t="s">
        <v>127</v>
      </c>
      <c r="E23" s="389"/>
      <c r="F23" s="389"/>
      <c r="G23" s="389"/>
      <c r="H23" s="389"/>
      <c r="I23" s="389"/>
      <c r="J23" s="389"/>
      <c r="K23" s="389"/>
      <c r="L23" s="177"/>
      <c r="M23" s="177">
        <v>160</v>
      </c>
      <c r="N23" s="177"/>
      <c r="O23" s="407">
        <f>SUM(E23:M23)</f>
        <v>160</v>
      </c>
      <c r="P23" s="389"/>
      <c r="Q23" s="389"/>
      <c r="R23" s="389"/>
      <c r="S23" s="389"/>
      <c r="T23" s="389"/>
      <c r="U23" s="389"/>
      <c r="V23" s="389"/>
      <c r="W23" s="389"/>
    </row>
    <row r="24" spans="1:23" s="394" customFormat="1" ht="14.25">
      <c r="A24" s="711">
        <v>15</v>
      </c>
      <c r="B24" s="390"/>
      <c r="C24" s="391"/>
      <c r="D24" s="392" t="s">
        <v>378</v>
      </c>
      <c r="E24" s="393">
        <f aca="true" t="shared" si="2" ref="E24:O24">SUM(E21:E23)</f>
        <v>31467</v>
      </c>
      <c r="F24" s="393">
        <f t="shared" si="2"/>
        <v>0</v>
      </c>
      <c r="G24" s="393">
        <f t="shared" si="2"/>
        <v>0</v>
      </c>
      <c r="H24" s="393">
        <f t="shared" si="2"/>
        <v>1097</v>
      </c>
      <c r="I24" s="393">
        <f t="shared" si="2"/>
        <v>0</v>
      </c>
      <c r="J24" s="393">
        <f t="shared" si="2"/>
        <v>0</v>
      </c>
      <c r="K24" s="393">
        <f t="shared" si="2"/>
        <v>0</v>
      </c>
      <c r="L24" s="393">
        <f t="shared" si="2"/>
        <v>0</v>
      </c>
      <c r="M24" s="393">
        <f t="shared" si="2"/>
        <v>189968</v>
      </c>
      <c r="N24" s="437">
        <f t="shared" si="2"/>
        <v>182940</v>
      </c>
      <c r="O24" s="454">
        <f t="shared" si="2"/>
        <v>222532</v>
      </c>
      <c r="P24" s="393"/>
      <c r="Q24" s="393"/>
      <c r="R24" s="393"/>
      <c r="S24" s="393"/>
      <c r="T24" s="393"/>
      <c r="U24" s="393"/>
      <c r="V24" s="393"/>
      <c r="W24" s="393"/>
    </row>
    <row r="25" spans="1:23" s="43" customFormat="1" ht="19.5" customHeight="1">
      <c r="A25" s="711">
        <v>16</v>
      </c>
      <c r="B25" s="204"/>
      <c r="C25" s="2">
        <v>4</v>
      </c>
      <c r="D25" s="122" t="s">
        <v>382</v>
      </c>
      <c r="E25" s="44"/>
      <c r="F25" s="44"/>
      <c r="G25" s="44"/>
      <c r="H25" s="44"/>
      <c r="I25" s="44"/>
      <c r="J25" s="44"/>
      <c r="K25" s="44"/>
      <c r="L25" s="44"/>
      <c r="M25" s="44"/>
      <c r="N25" s="203"/>
      <c r="O25" s="123"/>
      <c r="P25" s="44"/>
      <c r="Q25" s="44"/>
      <c r="R25" s="44"/>
      <c r="S25" s="44"/>
      <c r="T25" s="44"/>
      <c r="U25" s="44"/>
      <c r="V25" s="44"/>
      <c r="W25" s="44"/>
    </row>
    <row r="26" spans="1:23" s="53" customFormat="1" ht="15">
      <c r="A26" s="711">
        <v>17</v>
      </c>
      <c r="B26" s="174"/>
      <c r="C26" s="175" t="s">
        <v>324</v>
      </c>
      <c r="D26" s="176" t="s">
        <v>380</v>
      </c>
      <c r="E26" s="44">
        <v>24581</v>
      </c>
      <c r="F26" s="44"/>
      <c r="G26" s="44"/>
      <c r="H26" s="44">
        <v>587</v>
      </c>
      <c r="I26" s="44"/>
      <c r="J26" s="44"/>
      <c r="K26" s="44"/>
      <c r="L26" s="217"/>
      <c r="M26" s="217">
        <v>145912</v>
      </c>
      <c r="N26" s="218">
        <v>136472</v>
      </c>
      <c r="O26" s="123">
        <f>SUM(E26:M26)</f>
        <v>171080</v>
      </c>
      <c r="P26" s="54"/>
      <c r="Q26" s="54"/>
      <c r="R26" s="54"/>
      <c r="S26" s="54"/>
      <c r="T26" s="54"/>
      <c r="U26" s="54"/>
      <c r="V26" s="54"/>
      <c r="W26" s="54"/>
    </row>
    <row r="27" spans="1:23" s="388" customFormat="1" ht="15">
      <c r="A27" s="711">
        <v>18</v>
      </c>
      <c r="B27" s="385"/>
      <c r="C27" s="386"/>
      <c r="D27" s="387" t="s">
        <v>126</v>
      </c>
      <c r="E27" s="389"/>
      <c r="F27" s="389"/>
      <c r="G27" s="389"/>
      <c r="H27" s="389">
        <v>2490</v>
      </c>
      <c r="I27" s="389"/>
      <c r="J27" s="389"/>
      <c r="K27" s="389"/>
      <c r="L27" s="177"/>
      <c r="M27" s="177"/>
      <c r="N27" s="177"/>
      <c r="O27" s="407">
        <f>SUM(E27:M27)</f>
        <v>2490</v>
      </c>
      <c r="P27" s="389"/>
      <c r="Q27" s="389"/>
      <c r="R27" s="389"/>
      <c r="S27" s="389"/>
      <c r="T27" s="389"/>
      <c r="U27" s="389"/>
      <c r="V27" s="389"/>
      <c r="W27" s="389"/>
    </row>
    <row r="28" spans="1:23" s="394" customFormat="1" ht="14.25">
      <c r="A28" s="711">
        <v>19</v>
      </c>
      <c r="B28" s="390"/>
      <c r="C28" s="391"/>
      <c r="D28" s="392" t="s">
        <v>378</v>
      </c>
      <c r="E28" s="393">
        <f aca="true" t="shared" si="3" ref="E28:O28">SUM(E26:E27)</f>
        <v>24581</v>
      </c>
      <c r="F28" s="393">
        <f t="shared" si="3"/>
        <v>0</v>
      </c>
      <c r="G28" s="393">
        <f t="shared" si="3"/>
        <v>0</v>
      </c>
      <c r="H28" s="393">
        <f t="shared" si="3"/>
        <v>3077</v>
      </c>
      <c r="I28" s="393">
        <f t="shared" si="3"/>
        <v>0</v>
      </c>
      <c r="J28" s="393">
        <f t="shared" si="3"/>
        <v>0</v>
      </c>
      <c r="K28" s="393">
        <f t="shared" si="3"/>
        <v>0</v>
      </c>
      <c r="L28" s="393">
        <f t="shared" si="3"/>
        <v>0</v>
      </c>
      <c r="M28" s="393">
        <f t="shared" si="3"/>
        <v>145912</v>
      </c>
      <c r="N28" s="437">
        <f t="shared" si="3"/>
        <v>136472</v>
      </c>
      <c r="O28" s="454">
        <f t="shared" si="3"/>
        <v>173570</v>
      </c>
      <c r="P28" s="393"/>
      <c r="Q28" s="393"/>
      <c r="R28" s="393"/>
      <c r="S28" s="393"/>
      <c r="T28" s="393"/>
      <c r="U28" s="393"/>
      <c r="V28" s="393"/>
      <c r="W28" s="393"/>
    </row>
    <row r="29" spans="1:23" s="43" customFormat="1" ht="19.5" customHeight="1">
      <c r="A29" s="711">
        <v>20</v>
      </c>
      <c r="B29" s="204"/>
      <c r="C29" s="2">
        <v>5</v>
      </c>
      <c r="D29" s="122" t="s">
        <v>383</v>
      </c>
      <c r="E29" s="44"/>
      <c r="F29" s="44"/>
      <c r="G29" s="44"/>
      <c r="H29" s="44"/>
      <c r="I29" s="44"/>
      <c r="J29" s="44"/>
      <c r="K29" s="44"/>
      <c r="L29" s="44"/>
      <c r="M29" s="44"/>
      <c r="N29" s="203"/>
      <c r="O29" s="123"/>
      <c r="P29" s="44"/>
      <c r="Q29" s="44"/>
      <c r="R29" s="44"/>
      <c r="S29" s="44"/>
      <c r="T29" s="44"/>
      <c r="U29" s="44"/>
      <c r="V29" s="44"/>
      <c r="W29" s="44"/>
    </row>
    <row r="30" spans="1:23" s="53" customFormat="1" ht="15">
      <c r="A30" s="711">
        <v>21</v>
      </c>
      <c r="B30" s="174"/>
      <c r="C30" s="175"/>
      <c r="D30" s="176" t="s">
        <v>380</v>
      </c>
      <c r="E30" s="44">
        <v>31251</v>
      </c>
      <c r="F30" s="44"/>
      <c r="G30" s="44"/>
      <c r="H30" s="44">
        <v>788</v>
      </c>
      <c r="I30" s="44"/>
      <c r="J30" s="44"/>
      <c r="K30" s="44"/>
      <c r="L30" s="217"/>
      <c r="M30" s="217">
        <v>168706</v>
      </c>
      <c r="N30" s="218">
        <v>149790</v>
      </c>
      <c r="O30" s="123">
        <f>SUM(E30:M30)</f>
        <v>200745</v>
      </c>
      <c r="P30" s="54"/>
      <c r="Q30" s="54"/>
      <c r="R30" s="54"/>
      <c r="S30" s="54"/>
      <c r="T30" s="54"/>
      <c r="U30" s="54"/>
      <c r="V30" s="54"/>
      <c r="W30" s="54"/>
    </row>
    <row r="31" spans="1:23" s="388" customFormat="1" ht="15">
      <c r="A31" s="711">
        <v>22</v>
      </c>
      <c r="B31" s="385"/>
      <c r="C31" s="386"/>
      <c r="D31" s="387" t="s">
        <v>126</v>
      </c>
      <c r="E31" s="389"/>
      <c r="F31" s="389"/>
      <c r="G31" s="389"/>
      <c r="H31" s="389">
        <v>2323</v>
      </c>
      <c r="I31" s="389"/>
      <c r="J31" s="389"/>
      <c r="K31" s="389"/>
      <c r="L31" s="177"/>
      <c r="M31" s="177"/>
      <c r="N31" s="177"/>
      <c r="O31" s="407">
        <f>SUM(E31:M31)</f>
        <v>2323</v>
      </c>
      <c r="P31" s="389"/>
      <c r="Q31" s="389"/>
      <c r="R31" s="389"/>
      <c r="S31" s="389"/>
      <c r="T31" s="389"/>
      <c r="U31" s="389"/>
      <c r="V31" s="389"/>
      <c r="W31" s="389"/>
    </row>
    <row r="32" spans="1:23" s="388" customFormat="1" ht="15">
      <c r="A32" s="711">
        <v>23</v>
      </c>
      <c r="B32" s="385"/>
      <c r="C32" s="386"/>
      <c r="D32" s="387" t="s">
        <v>136</v>
      </c>
      <c r="E32" s="389"/>
      <c r="F32" s="389"/>
      <c r="G32" s="389"/>
      <c r="H32" s="389"/>
      <c r="I32" s="389"/>
      <c r="J32" s="389"/>
      <c r="K32" s="389"/>
      <c r="L32" s="177"/>
      <c r="M32" s="177">
        <v>100</v>
      </c>
      <c r="N32" s="177"/>
      <c r="O32" s="407">
        <f>SUM(E32:M32)</f>
        <v>100</v>
      </c>
      <c r="P32" s="389"/>
      <c r="Q32" s="389"/>
      <c r="R32" s="389"/>
      <c r="S32" s="389"/>
      <c r="T32" s="389"/>
      <c r="U32" s="389"/>
      <c r="V32" s="389"/>
      <c r="W32" s="389"/>
    </row>
    <row r="33" spans="1:23" s="394" customFormat="1" ht="14.25">
      <c r="A33" s="711">
        <v>24</v>
      </c>
      <c r="B33" s="390"/>
      <c r="C33" s="391"/>
      <c r="D33" s="392" t="s">
        <v>378</v>
      </c>
      <c r="E33" s="393">
        <f aca="true" t="shared" si="4" ref="E33:O33">SUM(E30:E32)</f>
        <v>31251</v>
      </c>
      <c r="F33" s="393">
        <f t="shared" si="4"/>
        <v>0</v>
      </c>
      <c r="G33" s="393">
        <f t="shared" si="4"/>
        <v>0</v>
      </c>
      <c r="H33" s="393">
        <f t="shared" si="4"/>
        <v>3111</v>
      </c>
      <c r="I33" s="393">
        <f t="shared" si="4"/>
        <v>0</v>
      </c>
      <c r="J33" s="393">
        <f t="shared" si="4"/>
        <v>0</v>
      </c>
      <c r="K33" s="393">
        <f t="shared" si="4"/>
        <v>0</v>
      </c>
      <c r="L33" s="393">
        <f t="shared" si="4"/>
        <v>0</v>
      </c>
      <c r="M33" s="393">
        <f t="shared" si="4"/>
        <v>168806</v>
      </c>
      <c r="N33" s="437">
        <f t="shared" si="4"/>
        <v>149790</v>
      </c>
      <c r="O33" s="454">
        <f t="shared" si="4"/>
        <v>203168</v>
      </c>
      <c r="P33" s="393"/>
      <c r="Q33" s="393"/>
      <c r="R33" s="393"/>
      <c r="S33" s="393"/>
      <c r="T33" s="393"/>
      <c r="U33" s="393"/>
      <c r="V33" s="393"/>
      <c r="W33" s="393"/>
    </row>
    <row r="34" spans="1:23" s="43" customFormat="1" ht="19.5" customHeight="1">
      <c r="A34" s="711">
        <v>25</v>
      </c>
      <c r="B34" s="204"/>
      <c r="C34" s="2">
        <v>6</v>
      </c>
      <c r="D34" s="122" t="s">
        <v>384</v>
      </c>
      <c r="E34" s="44"/>
      <c r="F34" s="44"/>
      <c r="G34" s="44"/>
      <c r="H34" s="44"/>
      <c r="I34" s="44"/>
      <c r="J34" s="44"/>
      <c r="K34" s="44"/>
      <c r="L34" s="44"/>
      <c r="M34" s="44"/>
      <c r="N34" s="203"/>
      <c r="O34" s="123"/>
      <c r="P34" s="44"/>
      <c r="Q34" s="44"/>
      <c r="R34" s="44"/>
      <c r="S34" s="44"/>
      <c r="T34" s="44"/>
      <c r="U34" s="44"/>
      <c r="V34" s="44"/>
      <c r="W34" s="44"/>
    </row>
    <row r="35" spans="1:23" s="53" customFormat="1" ht="15">
      <c r="A35" s="711">
        <v>26</v>
      </c>
      <c r="B35" s="174"/>
      <c r="C35" s="175"/>
      <c r="D35" s="176" t="s">
        <v>380</v>
      </c>
      <c r="E35" s="44">
        <v>12095</v>
      </c>
      <c r="F35" s="44"/>
      <c r="G35" s="44"/>
      <c r="H35" s="44">
        <v>790</v>
      </c>
      <c r="I35" s="44"/>
      <c r="J35" s="44"/>
      <c r="K35" s="44"/>
      <c r="L35" s="217"/>
      <c r="M35" s="217">
        <v>72954</v>
      </c>
      <c r="N35" s="218">
        <v>59368</v>
      </c>
      <c r="O35" s="123">
        <f>SUM(E35:M35)</f>
        <v>85839</v>
      </c>
      <c r="P35" s="54"/>
      <c r="Q35" s="54"/>
      <c r="R35" s="54"/>
      <c r="S35" s="54"/>
      <c r="T35" s="54"/>
      <c r="U35" s="54"/>
      <c r="V35" s="54"/>
      <c r="W35" s="54"/>
    </row>
    <row r="36" spans="1:23" s="388" customFormat="1" ht="15">
      <c r="A36" s="711">
        <v>27</v>
      </c>
      <c r="B36" s="385"/>
      <c r="C36" s="386"/>
      <c r="D36" s="387" t="s">
        <v>126</v>
      </c>
      <c r="E36" s="389"/>
      <c r="F36" s="389"/>
      <c r="G36" s="389"/>
      <c r="H36" s="389">
        <v>588</v>
      </c>
      <c r="I36" s="389"/>
      <c r="J36" s="389"/>
      <c r="K36" s="389"/>
      <c r="L36" s="177"/>
      <c r="M36" s="177"/>
      <c r="N36" s="177"/>
      <c r="O36" s="407">
        <f>SUM(E36:M36)</f>
        <v>588</v>
      </c>
      <c r="P36" s="389"/>
      <c r="Q36" s="389"/>
      <c r="R36" s="389"/>
      <c r="S36" s="389"/>
      <c r="T36" s="389"/>
      <c r="U36" s="389"/>
      <c r="V36" s="389"/>
      <c r="W36" s="389"/>
    </row>
    <row r="37" spans="1:23" s="394" customFormat="1" ht="14.25">
      <c r="A37" s="711">
        <v>28</v>
      </c>
      <c r="B37" s="390"/>
      <c r="C37" s="391"/>
      <c r="D37" s="392" t="s">
        <v>378</v>
      </c>
      <c r="E37" s="393">
        <f aca="true" t="shared" si="5" ref="E37:O37">SUM(E35:E36)</f>
        <v>12095</v>
      </c>
      <c r="F37" s="393">
        <f t="shared" si="5"/>
        <v>0</v>
      </c>
      <c r="G37" s="393">
        <f t="shared" si="5"/>
        <v>0</v>
      </c>
      <c r="H37" s="393">
        <f t="shared" si="5"/>
        <v>1378</v>
      </c>
      <c r="I37" s="393">
        <f t="shared" si="5"/>
        <v>0</v>
      </c>
      <c r="J37" s="393">
        <f t="shared" si="5"/>
        <v>0</v>
      </c>
      <c r="K37" s="393">
        <f t="shared" si="5"/>
        <v>0</v>
      </c>
      <c r="L37" s="393">
        <f t="shared" si="5"/>
        <v>0</v>
      </c>
      <c r="M37" s="393">
        <f t="shared" si="5"/>
        <v>72954</v>
      </c>
      <c r="N37" s="437">
        <f t="shared" si="5"/>
        <v>59368</v>
      </c>
      <c r="O37" s="454">
        <f t="shared" si="5"/>
        <v>86427</v>
      </c>
      <c r="P37" s="393"/>
      <c r="Q37" s="393"/>
      <c r="R37" s="393"/>
      <c r="S37" s="393"/>
      <c r="T37" s="393"/>
      <c r="U37" s="393"/>
      <c r="V37" s="393"/>
      <c r="W37" s="393"/>
    </row>
    <row r="38" spans="1:23" s="6" customFormat="1" ht="15">
      <c r="A38" s="711">
        <v>29</v>
      </c>
      <c r="B38" s="219"/>
      <c r="C38" s="399"/>
      <c r="D38" s="400" t="s">
        <v>295</v>
      </c>
      <c r="E38" s="400"/>
      <c r="F38" s="400"/>
      <c r="G38" s="400"/>
      <c r="H38" s="400"/>
      <c r="I38" s="400"/>
      <c r="J38" s="400"/>
      <c r="K38" s="400"/>
      <c r="L38" s="400"/>
      <c r="M38" s="400"/>
      <c r="N38" s="398"/>
      <c r="O38" s="455"/>
      <c r="P38" s="19"/>
      <c r="Q38" s="19"/>
      <c r="R38" s="19"/>
      <c r="S38" s="19"/>
      <c r="T38" s="19"/>
      <c r="U38" s="19"/>
      <c r="V38" s="19"/>
      <c r="W38" s="19"/>
    </row>
    <row r="39" spans="1:23" s="6" customFormat="1" ht="15">
      <c r="A39" s="711">
        <v>30</v>
      </c>
      <c r="B39" s="219"/>
      <c r="C39" s="401"/>
      <c r="D39" s="220" t="s">
        <v>376</v>
      </c>
      <c r="E39" s="220">
        <f aca="true" t="shared" si="6" ref="E39:O39">SUM(E35,E30,E26,E21,E17,E12)</f>
        <v>143335</v>
      </c>
      <c r="F39" s="220">
        <f t="shared" si="6"/>
        <v>0</v>
      </c>
      <c r="G39" s="220">
        <f t="shared" si="6"/>
        <v>0</v>
      </c>
      <c r="H39" s="220">
        <f t="shared" si="6"/>
        <v>8038</v>
      </c>
      <c r="I39" s="220">
        <f t="shared" si="6"/>
        <v>0</v>
      </c>
      <c r="J39" s="220">
        <f t="shared" si="6"/>
        <v>0</v>
      </c>
      <c r="K39" s="220">
        <f t="shared" si="6"/>
        <v>0</v>
      </c>
      <c r="L39" s="220">
        <f t="shared" si="6"/>
        <v>0</v>
      </c>
      <c r="M39" s="220">
        <f t="shared" si="6"/>
        <v>848672</v>
      </c>
      <c r="N39" s="221">
        <f t="shared" si="6"/>
        <v>776656</v>
      </c>
      <c r="O39" s="456">
        <f t="shared" si="6"/>
        <v>1000045</v>
      </c>
      <c r="P39" s="19"/>
      <c r="Q39" s="19"/>
      <c r="R39" s="19"/>
      <c r="S39" s="19"/>
      <c r="T39" s="19"/>
      <c r="U39" s="19"/>
      <c r="V39" s="19"/>
      <c r="W39" s="19"/>
    </row>
    <row r="40" spans="1:23" s="46" customFormat="1" ht="30">
      <c r="A40" s="710">
        <v>31</v>
      </c>
      <c r="B40" s="160"/>
      <c r="C40" s="397"/>
      <c r="D40" s="708" t="s">
        <v>137</v>
      </c>
      <c r="E40" s="221">
        <f aca="true" t="shared" si="7" ref="E40:O40">SUM(E36:E36,E31:E32,E27:E27,E22:E23,E18:E18,E13:E14)</f>
        <v>0</v>
      </c>
      <c r="F40" s="221">
        <f t="shared" si="7"/>
        <v>0</v>
      </c>
      <c r="G40" s="221">
        <f t="shared" si="7"/>
        <v>0</v>
      </c>
      <c r="H40" s="221">
        <f t="shared" si="7"/>
        <v>8668</v>
      </c>
      <c r="I40" s="221">
        <f t="shared" si="7"/>
        <v>0</v>
      </c>
      <c r="J40" s="221">
        <f t="shared" si="7"/>
        <v>0</v>
      </c>
      <c r="K40" s="221">
        <f t="shared" si="7"/>
        <v>0</v>
      </c>
      <c r="L40" s="221">
        <f t="shared" si="7"/>
        <v>0</v>
      </c>
      <c r="M40" s="221">
        <f t="shared" si="7"/>
        <v>360</v>
      </c>
      <c r="N40" s="221">
        <f t="shared" si="7"/>
        <v>0</v>
      </c>
      <c r="O40" s="396">
        <f t="shared" si="7"/>
        <v>9028</v>
      </c>
      <c r="P40" s="45"/>
      <c r="Q40" s="45"/>
      <c r="R40" s="45"/>
      <c r="S40" s="45"/>
      <c r="T40" s="45"/>
      <c r="U40" s="45"/>
      <c r="V40" s="45"/>
      <c r="W40" s="45"/>
    </row>
    <row r="41" spans="1:23" s="7" customFormat="1" ht="15">
      <c r="A41" s="711">
        <v>32</v>
      </c>
      <c r="B41" s="129"/>
      <c r="C41" s="402"/>
      <c r="D41" s="403" t="s">
        <v>378</v>
      </c>
      <c r="E41" s="403">
        <f aca="true" t="shared" si="8" ref="E41:O41">SUM(E39:E40)</f>
        <v>143335</v>
      </c>
      <c r="F41" s="403">
        <f t="shared" si="8"/>
        <v>0</v>
      </c>
      <c r="G41" s="403">
        <f t="shared" si="8"/>
        <v>0</v>
      </c>
      <c r="H41" s="403">
        <f t="shared" si="8"/>
        <v>16706</v>
      </c>
      <c r="I41" s="403">
        <f t="shared" si="8"/>
        <v>0</v>
      </c>
      <c r="J41" s="403">
        <f t="shared" si="8"/>
        <v>0</v>
      </c>
      <c r="K41" s="403">
        <f t="shared" si="8"/>
        <v>0</v>
      </c>
      <c r="L41" s="403">
        <f t="shared" si="8"/>
        <v>0</v>
      </c>
      <c r="M41" s="403">
        <f t="shared" si="8"/>
        <v>849032</v>
      </c>
      <c r="N41" s="428">
        <f t="shared" si="8"/>
        <v>776656</v>
      </c>
      <c r="O41" s="457">
        <f t="shared" si="8"/>
        <v>1009073</v>
      </c>
      <c r="P41" s="119"/>
      <c r="Q41" s="119"/>
      <c r="R41" s="119"/>
      <c r="S41" s="119"/>
      <c r="T41" s="119"/>
      <c r="U41" s="119"/>
      <c r="V41" s="119"/>
      <c r="W41" s="119"/>
    </row>
    <row r="42" spans="1:23" s="43" customFormat="1" ht="24.75" customHeight="1">
      <c r="A42" s="711">
        <v>33</v>
      </c>
      <c r="B42" s="204"/>
      <c r="C42" s="2">
        <v>7</v>
      </c>
      <c r="D42" s="122" t="s">
        <v>432</v>
      </c>
      <c r="E42" s="44"/>
      <c r="F42" s="44"/>
      <c r="G42" s="44"/>
      <c r="H42" s="44"/>
      <c r="I42" s="44"/>
      <c r="J42" s="44"/>
      <c r="K42" s="44"/>
      <c r="L42" s="44"/>
      <c r="M42" s="44"/>
      <c r="N42" s="203"/>
      <c r="O42" s="123"/>
      <c r="P42" s="44"/>
      <c r="Q42" s="44"/>
      <c r="R42" s="44"/>
      <c r="S42" s="44"/>
      <c r="T42" s="44"/>
      <c r="U42" s="44"/>
      <c r="V42" s="44"/>
      <c r="W42" s="44"/>
    </row>
    <row r="43" spans="1:23" s="43" customFormat="1" ht="15">
      <c r="A43" s="711">
        <v>34</v>
      </c>
      <c r="B43" s="204"/>
      <c r="C43" s="2"/>
      <c r="D43" s="122" t="s">
        <v>376</v>
      </c>
      <c r="E43" s="44">
        <v>17156</v>
      </c>
      <c r="F43" s="44">
        <v>163116</v>
      </c>
      <c r="G43" s="44"/>
      <c r="H43" s="44">
        <v>5602</v>
      </c>
      <c r="I43" s="44"/>
      <c r="J43" s="44"/>
      <c r="K43" s="44"/>
      <c r="L43" s="217"/>
      <c r="M43" s="217">
        <v>66895</v>
      </c>
      <c r="N43" s="218"/>
      <c r="O43" s="123">
        <f>SUM(E43:M43)</f>
        <v>252769</v>
      </c>
      <c r="P43" s="44"/>
      <c r="Q43" s="44"/>
      <c r="R43" s="44"/>
      <c r="S43" s="44"/>
      <c r="T43" s="44"/>
      <c r="U43" s="44"/>
      <c r="V43" s="44"/>
      <c r="W43" s="44"/>
    </row>
    <row r="44" spans="1:23" s="202" customFormat="1" ht="15">
      <c r="A44" s="711">
        <v>35</v>
      </c>
      <c r="B44" s="404"/>
      <c r="C44" s="405"/>
      <c r="D44" s="406" t="s">
        <v>126</v>
      </c>
      <c r="E44" s="203"/>
      <c r="F44" s="203"/>
      <c r="G44" s="203"/>
      <c r="H44" s="203">
        <v>-5267</v>
      </c>
      <c r="I44" s="203"/>
      <c r="J44" s="203"/>
      <c r="K44" s="203"/>
      <c r="L44" s="218">
        <v>5267</v>
      </c>
      <c r="M44" s="218"/>
      <c r="N44" s="218"/>
      <c r="O44" s="407">
        <f>SUM(E44:M44)</f>
        <v>0</v>
      </c>
      <c r="P44" s="203"/>
      <c r="Q44" s="203"/>
      <c r="R44" s="203"/>
      <c r="S44" s="203"/>
      <c r="T44" s="203"/>
      <c r="U44" s="203"/>
      <c r="V44" s="203"/>
      <c r="W44" s="203"/>
    </row>
    <row r="45" spans="1:23" s="48" customFormat="1" ht="15">
      <c r="A45" s="711">
        <v>36</v>
      </c>
      <c r="B45" s="127"/>
      <c r="C45" s="408"/>
      <c r="D45" s="409" t="s">
        <v>378</v>
      </c>
      <c r="E45" s="106">
        <f aca="true" t="shared" si="9" ref="E45:O45">SUM(E43:E44)</f>
        <v>17156</v>
      </c>
      <c r="F45" s="106">
        <f t="shared" si="9"/>
        <v>163116</v>
      </c>
      <c r="G45" s="106">
        <f t="shared" si="9"/>
        <v>0</v>
      </c>
      <c r="H45" s="106">
        <f t="shared" si="9"/>
        <v>335</v>
      </c>
      <c r="I45" s="106">
        <f t="shared" si="9"/>
        <v>0</v>
      </c>
      <c r="J45" s="106">
        <f t="shared" si="9"/>
        <v>0</v>
      </c>
      <c r="K45" s="106">
        <f t="shared" si="9"/>
        <v>0</v>
      </c>
      <c r="L45" s="106">
        <f t="shared" si="9"/>
        <v>5267</v>
      </c>
      <c r="M45" s="106">
        <f t="shared" si="9"/>
        <v>66895</v>
      </c>
      <c r="N45" s="430">
        <f t="shared" si="9"/>
        <v>0</v>
      </c>
      <c r="O45" s="199">
        <f t="shared" si="9"/>
        <v>252769</v>
      </c>
      <c r="P45" s="106"/>
      <c r="Q45" s="106"/>
      <c r="R45" s="106"/>
      <c r="S45" s="106"/>
      <c r="T45" s="106"/>
      <c r="U45" s="106"/>
      <c r="V45" s="106"/>
      <c r="W45" s="106"/>
    </row>
    <row r="46" spans="1:23" s="43" customFormat="1" ht="24.75" customHeight="1">
      <c r="A46" s="711">
        <v>37</v>
      </c>
      <c r="B46" s="204"/>
      <c r="C46" s="2">
        <v>8</v>
      </c>
      <c r="D46" s="122" t="s">
        <v>433</v>
      </c>
      <c r="E46" s="44"/>
      <c r="F46" s="44"/>
      <c r="G46" s="44"/>
      <c r="H46" s="44"/>
      <c r="I46" s="44"/>
      <c r="J46" s="44"/>
      <c r="K46" s="44"/>
      <c r="L46" s="44"/>
      <c r="M46" s="44"/>
      <c r="N46" s="203"/>
      <c r="O46" s="123"/>
      <c r="P46" s="44"/>
      <c r="Q46" s="44"/>
      <c r="R46" s="44"/>
      <c r="S46" s="44"/>
      <c r="T46" s="44"/>
      <c r="U46" s="44"/>
      <c r="V46" s="44"/>
      <c r="W46" s="44"/>
    </row>
    <row r="47" spans="1:23" s="43" customFormat="1" ht="15">
      <c r="A47" s="711">
        <v>38</v>
      </c>
      <c r="B47" s="204"/>
      <c r="C47" s="2"/>
      <c r="D47" s="122" t="s">
        <v>376</v>
      </c>
      <c r="E47" s="44">
        <v>64077</v>
      </c>
      <c r="F47" s="44"/>
      <c r="G47" s="44"/>
      <c r="H47" s="44">
        <v>1702</v>
      </c>
      <c r="I47" s="44"/>
      <c r="J47" s="44"/>
      <c r="K47" s="44"/>
      <c r="L47" s="217"/>
      <c r="M47" s="217">
        <v>321644</v>
      </c>
      <c r="N47" s="218">
        <v>160152</v>
      </c>
      <c r="O47" s="123">
        <f>SUM(E47:M47)</f>
        <v>387423</v>
      </c>
      <c r="P47" s="44"/>
      <c r="Q47" s="44"/>
      <c r="R47" s="44"/>
      <c r="S47" s="44"/>
      <c r="T47" s="44"/>
      <c r="U47" s="44"/>
      <c r="V47" s="44"/>
      <c r="W47" s="44"/>
    </row>
    <row r="48" spans="1:23" s="202" customFormat="1" ht="15">
      <c r="A48" s="711">
        <v>39</v>
      </c>
      <c r="B48" s="404"/>
      <c r="C48" s="405"/>
      <c r="D48" s="406" t="s">
        <v>126</v>
      </c>
      <c r="E48" s="203"/>
      <c r="F48" s="203"/>
      <c r="G48" s="203"/>
      <c r="H48" s="203">
        <v>1538</v>
      </c>
      <c r="I48" s="203"/>
      <c r="J48" s="203"/>
      <c r="K48" s="203"/>
      <c r="L48" s="218"/>
      <c r="M48" s="218"/>
      <c r="N48" s="218"/>
      <c r="O48" s="407">
        <f>SUM(E48:M48)</f>
        <v>1538</v>
      </c>
      <c r="P48" s="203"/>
      <c r="Q48" s="203"/>
      <c r="R48" s="203"/>
      <c r="S48" s="203"/>
      <c r="T48" s="203"/>
      <c r="U48" s="203"/>
      <c r="V48" s="203"/>
      <c r="W48" s="203"/>
    </row>
    <row r="49" spans="1:23" s="202" customFormat="1" ht="15">
      <c r="A49" s="711">
        <v>40</v>
      </c>
      <c r="B49" s="404"/>
      <c r="C49" s="405"/>
      <c r="D49" s="406" t="s">
        <v>138</v>
      </c>
      <c r="E49" s="203"/>
      <c r="F49" s="203"/>
      <c r="G49" s="203"/>
      <c r="H49" s="203"/>
      <c r="I49" s="203"/>
      <c r="J49" s="203"/>
      <c r="K49" s="203"/>
      <c r="L49" s="218"/>
      <c r="M49" s="218">
        <v>100</v>
      </c>
      <c r="N49" s="218"/>
      <c r="O49" s="407">
        <f>SUM(E49:M49)</f>
        <v>100</v>
      </c>
      <c r="P49" s="203"/>
      <c r="Q49" s="203"/>
      <c r="R49" s="203"/>
      <c r="S49" s="203"/>
      <c r="T49" s="203"/>
      <c r="U49" s="203"/>
      <c r="V49" s="203"/>
      <c r="W49" s="203"/>
    </row>
    <row r="50" spans="1:23" s="48" customFormat="1" ht="15">
      <c r="A50" s="711">
        <v>41</v>
      </c>
      <c r="B50" s="127"/>
      <c r="C50" s="408"/>
      <c r="D50" s="409" t="s">
        <v>378</v>
      </c>
      <c r="E50" s="106">
        <f aca="true" t="shared" si="10" ref="E50:O50">SUM(E47:E49)</f>
        <v>64077</v>
      </c>
      <c r="F50" s="106">
        <f t="shared" si="10"/>
        <v>0</v>
      </c>
      <c r="G50" s="106">
        <f t="shared" si="10"/>
        <v>0</v>
      </c>
      <c r="H50" s="106">
        <f t="shared" si="10"/>
        <v>3240</v>
      </c>
      <c r="I50" s="106">
        <f t="shared" si="10"/>
        <v>0</v>
      </c>
      <c r="J50" s="106">
        <f t="shared" si="10"/>
        <v>0</v>
      </c>
      <c r="K50" s="106">
        <f t="shared" si="10"/>
        <v>0</v>
      </c>
      <c r="L50" s="106">
        <f t="shared" si="10"/>
        <v>0</v>
      </c>
      <c r="M50" s="106">
        <f t="shared" si="10"/>
        <v>321744</v>
      </c>
      <c r="N50" s="430">
        <f t="shared" si="10"/>
        <v>160152</v>
      </c>
      <c r="O50" s="199">
        <f t="shared" si="10"/>
        <v>389061</v>
      </c>
      <c r="P50" s="106"/>
      <c r="Q50" s="106"/>
      <c r="R50" s="106"/>
      <c r="S50" s="106"/>
      <c r="T50" s="106"/>
      <c r="U50" s="106"/>
      <c r="V50" s="106"/>
      <c r="W50" s="106"/>
    </row>
    <row r="51" spans="1:23" s="43" customFormat="1" ht="24.75" customHeight="1">
      <c r="A51" s="711">
        <v>42</v>
      </c>
      <c r="B51" s="204"/>
      <c r="C51" s="2">
        <v>9</v>
      </c>
      <c r="D51" s="889" t="s">
        <v>434</v>
      </c>
      <c r="E51" s="889"/>
      <c r="F51" s="889"/>
      <c r="G51" s="889"/>
      <c r="H51" s="44"/>
      <c r="I51" s="44"/>
      <c r="J51" s="44"/>
      <c r="K51" s="44"/>
      <c r="L51" s="44"/>
      <c r="M51" s="44"/>
      <c r="N51" s="203"/>
      <c r="O51" s="123"/>
      <c r="P51" s="44"/>
      <c r="Q51" s="44"/>
      <c r="R51" s="44"/>
      <c r="S51" s="44"/>
      <c r="T51" s="44"/>
      <c r="U51" s="44"/>
      <c r="V51" s="44"/>
      <c r="W51" s="44"/>
    </row>
    <row r="52" spans="1:23" ht="15">
      <c r="A52" s="711">
        <v>43</v>
      </c>
      <c r="B52" s="16"/>
      <c r="C52" s="120"/>
      <c r="D52" s="173" t="s">
        <v>376</v>
      </c>
      <c r="E52" s="4">
        <v>2391</v>
      </c>
      <c r="F52" s="4"/>
      <c r="G52" s="4"/>
      <c r="H52" s="4">
        <v>4698</v>
      </c>
      <c r="I52" s="4"/>
      <c r="J52" s="4"/>
      <c r="K52" s="4"/>
      <c r="L52" s="159"/>
      <c r="M52" s="159">
        <v>121345</v>
      </c>
      <c r="N52" s="161">
        <v>107069</v>
      </c>
      <c r="O52" s="121">
        <f>SUM(E52:M52)</f>
        <v>128434</v>
      </c>
      <c r="P52" s="4"/>
      <c r="Q52" s="4"/>
      <c r="R52" s="4"/>
      <c r="S52" s="4"/>
      <c r="T52" s="4"/>
      <c r="U52" s="4"/>
      <c r="V52" s="4"/>
      <c r="W52" s="4"/>
    </row>
    <row r="53" spans="1:23" s="12" customFormat="1" ht="15">
      <c r="A53" s="711">
        <v>44</v>
      </c>
      <c r="B53" s="417"/>
      <c r="C53" s="418"/>
      <c r="D53" s="419" t="s">
        <v>126</v>
      </c>
      <c r="E53" s="11"/>
      <c r="F53" s="11"/>
      <c r="G53" s="11"/>
      <c r="H53" s="11">
        <v>2611</v>
      </c>
      <c r="I53" s="11"/>
      <c r="J53" s="11"/>
      <c r="K53" s="11"/>
      <c r="L53" s="161"/>
      <c r="M53" s="161"/>
      <c r="N53" s="161"/>
      <c r="O53" s="420">
        <f>SUM(E53:M53)</f>
        <v>2611</v>
      </c>
      <c r="P53" s="11"/>
      <c r="Q53" s="11"/>
      <c r="R53" s="11"/>
      <c r="S53" s="11"/>
      <c r="T53" s="11"/>
      <c r="U53" s="11"/>
      <c r="V53" s="11"/>
      <c r="W53" s="11"/>
    </row>
    <row r="54" spans="1:23" s="3" customFormat="1" ht="15">
      <c r="A54" s="711">
        <v>45</v>
      </c>
      <c r="B54" s="126"/>
      <c r="C54" s="165"/>
      <c r="D54" s="421" t="s">
        <v>378</v>
      </c>
      <c r="E54" s="5">
        <f aca="true" t="shared" si="11" ref="E54:O54">SUM(E52:E53)</f>
        <v>2391</v>
      </c>
      <c r="F54" s="5">
        <f t="shared" si="11"/>
        <v>0</v>
      </c>
      <c r="G54" s="5">
        <f t="shared" si="11"/>
        <v>0</v>
      </c>
      <c r="H54" s="5">
        <f t="shared" si="11"/>
        <v>7309</v>
      </c>
      <c r="I54" s="5">
        <f t="shared" si="11"/>
        <v>0</v>
      </c>
      <c r="J54" s="5">
        <f t="shared" si="11"/>
        <v>0</v>
      </c>
      <c r="K54" s="5">
        <f t="shared" si="11"/>
        <v>0</v>
      </c>
      <c r="L54" s="5">
        <f t="shared" si="11"/>
        <v>0</v>
      </c>
      <c r="M54" s="5">
        <f t="shared" si="11"/>
        <v>121345</v>
      </c>
      <c r="N54" s="438">
        <f t="shared" si="11"/>
        <v>107069</v>
      </c>
      <c r="O54" s="140">
        <f t="shared" si="11"/>
        <v>131045</v>
      </c>
      <c r="P54" s="5"/>
      <c r="Q54" s="5"/>
      <c r="R54" s="5"/>
      <c r="S54" s="5"/>
      <c r="T54" s="5"/>
      <c r="U54" s="5"/>
      <c r="V54" s="5"/>
      <c r="W54" s="5"/>
    </row>
    <row r="55" spans="1:23" s="43" customFormat="1" ht="24.75" customHeight="1">
      <c r="A55" s="711">
        <v>46</v>
      </c>
      <c r="B55" s="204"/>
      <c r="C55" s="2">
        <v>10</v>
      </c>
      <c r="D55" s="889" t="s">
        <v>564</v>
      </c>
      <c r="E55" s="889"/>
      <c r="F55" s="889"/>
      <c r="G55" s="889"/>
      <c r="H55" s="44"/>
      <c r="I55" s="44"/>
      <c r="J55" s="44"/>
      <c r="K55" s="44"/>
      <c r="L55" s="44"/>
      <c r="M55" s="44"/>
      <c r="N55" s="203"/>
      <c r="O55" s="123"/>
      <c r="P55" s="44"/>
      <c r="Q55" s="44"/>
      <c r="R55" s="44"/>
      <c r="S55" s="44"/>
      <c r="T55" s="44"/>
      <c r="U55" s="44"/>
      <c r="V55" s="44"/>
      <c r="W55" s="44"/>
    </row>
    <row r="56" spans="1:23" ht="15">
      <c r="A56" s="711">
        <v>47</v>
      </c>
      <c r="B56" s="16"/>
      <c r="C56" s="120"/>
      <c r="D56" s="173" t="s">
        <v>376</v>
      </c>
      <c r="E56" s="4">
        <v>9974</v>
      </c>
      <c r="F56" s="4"/>
      <c r="G56" s="4"/>
      <c r="H56" s="4"/>
      <c r="I56" s="4"/>
      <c r="J56" s="4"/>
      <c r="K56" s="4"/>
      <c r="L56" s="159"/>
      <c r="M56" s="159">
        <v>40638</v>
      </c>
      <c r="N56" s="161">
        <v>18800</v>
      </c>
      <c r="O56" s="121">
        <f>SUM(E56:M56)</f>
        <v>50612</v>
      </c>
      <c r="P56" s="4"/>
      <c r="Q56" s="4"/>
      <c r="R56" s="4"/>
      <c r="S56" s="4"/>
      <c r="T56" s="4"/>
      <c r="U56" s="4"/>
      <c r="V56" s="4"/>
      <c r="W56" s="4"/>
    </row>
    <row r="57" spans="1:23" s="12" customFormat="1" ht="15">
      <c r="A57" s="711">
        <v>48</v>
      </c>
      <c r="B57" s="417"/>
      <c r="C57" s="418"/>
      <c r="D57" s="419" t="s">
        <v>377</v>
      </c>
      <c r="E57" s="11"/>
      <c r="F57" s="11"/>
      <c r="G57" s="11"/>
      <c r="H57" s="11"/>
      <c r="I57" s="11"/>
      <c r="J57" s="11"/>
      <c r="K57" s="11"/>
      <c r="L57" s="161"/>
      <c r="M57" s="161"/>
      <c r="N57" s="161"/>
      <c r="O57" s="420">
        <f>SUM(E57:M57)</f>
        <v>0</v>
      </c>
      <c r="P57" s="11"/>
      <c r="Q57" s="11"/>
      <c r="R57" s="11"/>
      <c r="S57" s="11"/>
      <c r="T57" s="11"/>
      <c r="U57" s="11"/>
      <c r="V57" s="11"/>
      <c r="W57" s="11"/>
    </row>
    <row r="58" spans="1:23" s="13" customFormat="1" ht="24.75" customHeight="1">
      <c r="A58" s="710">
        <v>49</v>
      </c>
      <c r="B58" s="126"/>
      <c r="C58" s="165"/>
      <c r="D58" s="424" t="s">
        <v>378</v>
      </c>
      <c r="E58" s="14">
        <f aca="true" t="shared" si="12" ref="E58:O58">SUM(E56:E57)</f>
        <v>9974</v>
      </c>
      <c r="F58" s="14">
        <f t="shared" si="12"/>
        <v>0</v>
      </c>
      <c r="G58" s="14">
        <f t="shared" si="12"/>
        <v>0</v>
      </c>
      <c r="H58" s="14">
        <f t="shared" si="12"/>
        <v>0</v>
      </c>
      <c r="I58" s="14">
        <f t="shared" si="12"/>
        <v>0</v>
      </c>
      <c r="J58" s="14">
        <f t="shared" si="12"/>
        <v>0</v>
      </c>
      <c r="K58" s="14">
        <f t="shared" si="12"/>
        <v>0</v>
      </c>
      <c r="L58" s="14">
        <f t="shared" si="12"/>
        <v>0</v>
      </c>
      <c r="M58" s="14">
        <f t="shared" si="12"/>
        <v>40638</v>
      </c>
      <c r="N58" s="439">
        <f t="shared" si="12"/>
        <v>18800</v>
      </c>
      <c r="O58" s="448">
        <f t="shared" si="12"/>
        <v>50612</v>
      </c>
      <c r="P58" s="14"/>
      <c r="Q58" s="14"/>
      <c r="R58" s="14"/>
      <c r="S58" s="14"/>
      <c r="T58" s="14"/>
      <c r="U58" s="14"/>
      <c r="V58" s="14"/>
      <c r="W58" s="14"/>
    </row>
    <row r="59" spans="1:23" s="46" customFormat="1" ht="15">
      <c r="A59" s="711">
        <v>50</v>
      </c>
      <c r="B59" s="160"/>
      <c r="C59" s="422"/>
      <c r="D59" s="423" t="s">
        <v>240</v>
      </c>
      <c r="E59" s="423"/>
      <c r="F59" s="423"/>
      <c r="G59" s="423"/>
      <c r="H59" s="423"/>
      <c r="I59" s="423"/>
      <c r="J59" s="423"/>
      <c r="K59" s="423"/>
      <c r="L59" s="423"/>
      <c r="M59" s="423"/>
      <c r="N59" s="423"/>
      <c r="O59" s="458"/>
      <c r="P59" s="45"/>
      <c r="Q59" s="45"/>
      <c r="R59" s="45"/>
      <c r="S59" s="45"/>
      <c r="T59" s="45"/>
      <c r="U59" s="45"/>
      <c r="V59" s="45"/>
      <c r="W59" s="45"/>
    </row>
    <row r="60" spans="1:23" s="46" customFormat="1" ht="15">
      <c r="A60" s="711">
        <v>51</v>
      </c>
      <c r="B60" s="160"/>
      <c r="C60" s="395"/>
      <c r="D60" s="220" t="s">
        <v>376</v>
      </c>
      <c r="E60" s="19">
        <f aca="true" t="shared" si="13" ref="E60:O60">SUM(E56,E52,E47,E43)</f>
        <v>93598</v>
      </c>
      <c r="F60" s="19">
        <f t="shared" si="13"/>
        <v>163116</v>
      </c>
      <c r="G60" s="19">
        <f t="shared" si="13"/>
        <v>0</v>
      </c>
      <c r="H60" s="19">
        <f t="shared" si="13"/>
        <v>12002</v>
      </c>
      <c r="I60" s="19">
        <f t="shared" si="13"/>
        <v>0</v>
      </c>
      <c r="J60" s="19">
        <f t="shared" si="13"/>
        <v>0</v>
      </c>
      <c r="K60" s="19">
        <f t="shared" si="13"/>
        <v>0</v>
      </c>
      <c r="L60" s="19">
        <f t="shared" si="13"/>
        <v>0</v>
      </c>
      <c r="M60" s="19">
        <f t="shared" si="13"/>
        <v>550522</v>
      </c>
      <c r="N60" s="19">
        <f t="shared" si="13"/>
        <v>286021</v>
      </c>
      <c r="O60" s="18">
        <f t="shared" si="13"/>
        <v>819238</v>
      </c>
      <c r="P60" s="45"/>
      <c r="Q60" s="45"/>
      <c r="R60" s="45"/>
      <c r="S60" s="45"/>
      <c r="T60" s="45"/>
      <c r="U60" s="45"/>
      <c r="V60" s="45"/>
      <c r="W60" s="45"/>
    </row>
    <row r="61" spans="1:23" s="46" customFormat="1" ht="30">
      <c r="A61" s="710">
        <v>52</v>
      </c>
      <c r="B61" s="160"/>
      <c r="C61" s="395"/>
      <c r="D61" s="708" t="s">
        <v>139</v>
      </c>
      <c r="E61" s="45">
        <f aca="true" t="shared" si="14" ref="E61:O61">SUM(E57:E57,E53:E53,E48:E49,E44:E44)</f>
        <v>0</v>
      </c>
      <c r="F61" s="45">
        <f t="shared" si="14"/>
        <v>0</v>
      </c>
      <c r="G61" s="45">
        <f t="shared" si="14"/>
        <v>0</v>
      </c>
      <c r="H61" s="45">
        <f t="shared" si="14"/>
        <v>-1118</v>
      </c>
      <c r="I61" s="45">
        <f t="shared" si="14"/>
        <v>0</v>
      </c>
      <c r="J61" s="45">
        <f t="shared" si="14"/>
        <v>0</v>
      </c>
      <c r="K61" s="45">
        <f t="shared" si="14"/>
        <v>0</v>
      </c>
      <c r="L61" s="45">
        <f t="shared" si="14"/>
        <v>5267</v>
      </c>
      <c r="M61" s="45">
        <f t="shared" si="14"/>
        <v>100</v>
      </c>
      <c r="N61" s="45">
        <f t="shared" si="14"/>
        <v>0</v>
      </c>
      <c r="O61" s="413">
        <f t="shared" si="14"/>
        <v>4249</v>
      </c>
      <c r="P61" s="45"/>
      <c r="Q61" s="45"/>
      <c r="R61" s="45"/>
      <c r="S61" s="45"/>
      <c r="T61" s="45"/>
      <c r="U61" s="45"/>
      <c r="V61" s="45"/>
      <c r="W61" s="45"/>
    </row>
    <row r="62" spans="1:23" s="429" customFormat="1" ht="15">
      <c r="A62" s="711">
        <v>53</v>
      </c>
      <c r="B62" s="410"/>
      <c r="C62" s="425"/>
      <c r="D62" s="403" t="s">
        <v>378</v>
      </c>
      <c r="E62" s="426">
        <f aca="true" t="shared" si="15" ref="E62:O62">SUM(E60:E61)</f>
        <v>93598</v>
      </c>
      <c r="F62" s="426">
        <f t="shared" si="15"/>
        <v>163116</v>
      </c>
      <c r="G62" s="426">
        <f t="shared" si="15"/>
        <v>0</v>
      </c>
      <c r="H62" s="426">
        <f t="shared" si="15"/>
        <v>10884</v>
      </c>
      <c r="I62" s="426">
        <f t="shared" si="15"/>
        <v>0</v>
      </c>
      <c r="J62" s="426">
        <f t="shared" si="15"/>
        <v>0</v>
      </c>
      <c r="K62" s="426">
        <f t="shared" si="15"/>
        <v>0</v>
      </c>
      <c r="L62" s="426">
        <f t="shared" si="15"/>
        <v>5267</v>
      </c>
      <c r="M62" s="426">
        <f t="shared" si="15"/>
        <v>550622</v>
      </c>
      <c r="N62" s="427">
        <f t="shared" si="15"/>
        <v>286021</v>
      </c>
      <c r="O62" s="459">
        <f t="shared" si="15"/>
        <v>823487</v>
      </c>
      <c r="P62" s="216"/>
      <c r="Q62" s="216"/>
      <c r="R62" s="216"/>
      <c r="S62" s="216"/>
      <c r="T62" s="216"/>
      <c r="U62" s="216"/>
      <c r="V62" s="216"/>
      <c r="W62" s="216"/>
    </row>
    <row r="63" spans="1:23" s="43" customFormat="1" ht="24.75" customHeight="1">
      <c r="A63" s="711">
        <v>54</v>
      </c>
      <c r="B63" s="204"/>
      <c r="C63" s="2">
        <v>11</v>
      </c>
      <c r="D63" s="122" t="s">
        <v>435</v>
      </c>
      <c r="E63" s="44"/>
      <c r="F63" s="44"/>
      <c r="G63" s="44"/>
      <c r="H63" s="44"/>
      <c r="I63" s="44"/>
      <c r="J63" s="44"/>
      <c r="K63" s="44"/>
      <c r="L63" s="44"/>
      <c r="M63" s="44"/>
      <c r="N63" s="203"/>
      <c r="O63" s="123"/>
      <c r="P63" s="44"/>
      <c r="Q63" s="44"/>
      <c r="R63" s="44"/>
      <c r="S63" s="44"/>
      <c r="T63" s="44"/>
      <c r="U63" s="44"/>
      <c r="V63" s="44"/>
      <c r="W63" s="44"/>
    </row>
    <row r="64" spans="1:23" s="43" customFormat="1" ht="15">
      <c r="A64" s="711">
        <v>55</v>
      </c>
      <c r="B64" s="204"/>
      <c r="C64" s="2"/>
      <c r="D64" s="122" t="s">
        <v>376</v>
      </c>
      <c r="E64" s="44">
        <v>25244</v>
      </c>
      <c r="F64" s="44"/>
      <c r="G64" s="44"/>
      <c r="H64" s="44">
        <v>1727</v>
      </c>
      <c r="I64" s="44"/>
      <c r="J64" s="44"/>
      <c r="K64" s="44"/>
      <c r="L64" s="217"/>
      <c r="M64" s="217">
        <v>140826</v>
      </c>
      <c r="N64" s="218"/>
      <c r="O64" s="123">
        <f aca="true" t="shared" si="16" ref="O64:O71">SUM(E64:M64)</f>
        <v>167797</v>
      </c>
      <c r="P64" s="44"/>
      <c r="Q64" s="44"/>
      <c r="R64" s="44"/>
      <c r="S64" s="44"/>
      <c r="T64" s="44"/>
      <c r="U64" s="44"/>
      <c r="V64" s="44"/>
      <c r="W64" s="44"/>
    </row>
    <row r="65" spans="1:23" s="202" customFormat="1" ht="15">
      <c r="A65" s="711">
        <v>56</v>
      </c>
      <c r="B65" s="404"/>
      <c r="C65" s="405"/>
      <c r="D65" s="406" t="s">
        <v>126</v>
      </c>
      <c r="E65" s="203"/>
      <c r="F65" s="203"/>
      <c r="G65" s="203"/>
      <c r="H65" s="203">
        <v>1366</v>
      </c>
      <c r="I65" s="203"/>
      <c r="J65" s="203"/>
      <c r="K65" s="203"/>
      <c r="L65" s="203"/>
      <c r="M65" s="203"/>
      <c r="N65" s="203"/>
      <c r="O65" s="407">
        <f t="shared" si="16"/>
        <v>1366</v>
      </c>
      <c r="P65" s="203"/>
      <c r="Q65" s="203"/>
      <c r="R65" s="203"/>
      <c r="S65" s="203"/>
      <c r="T65" s="203"/>
      <c r="U65" s="203"/>
      <c r="V65" s="203"/>
      <c r="W65" s="203"/>
    </row>
    <row r="66" spans="1:23" s="202" customFormat="1" ht="15">
      <c r="A66" s="711">
        <v>57</v>
      </c>
      <c r="B66" s="404"/>
      <c r="C66" s="405"/>
      <c r="D66" s="406" t="s">
        <v>128</v>
      </c>
      <c r="E66" s="203"/>
      <c r="F66" s="203"/>
      <c r="G66" s="203"/>
      <c r="H66" s="203"/>
      <c r="I66" s="203"/>
      <c r="J66" s="203"/>
      <c r="K66" s="203"/>
      <c r="L66" s="203"/>
      <c r="M66" s="203">
        <v>53</v>
      </c>
      <c r="N66" s="203"/>
      <c r="O66" s="407">
        <f t="shared" si="16"/>
        <v>53</v>
      </c>
      <c r="P66" s="203"/>
      <c r="Q66" s="203"/>
      <c r="R66" s="203"/>
      <c r="S66" s="203"/>
      <c r="T66" s="203"/>
      <c r="U66" s="203"/>
      <c r="V66" s="203"/>
      <c r="W66" s="203"/>
    </row>
    <row r="67" spans="1:23" s="202" customFormat="1" ht="15">
      <c r="A67" s="711">
        <v>58</v>
      </c>
      <c r="B67" s="404"/>
      <c r="C67" s="405"/>
      <c r="D67" s="406" t="s">
        <v>57</v>
      </c>
      <c r="E67" s="203"/>
      <c r="F67" s="203"/>
      <c r="G67" s="203"/>
      <c r="H67" s="203"/>
      <c r="I67" s="203"/>
      <c r="J67" s="203"/>
      <c r="K67" s="203"/>
      <c r="L67" s="203"/>
      <c r="M67" s="203">
        <v>4500</v>
      </c>
      <c r="N67" s="203"/>
      <c r="O67" s="407">
        <f t="shared" si="16"/>
        <v>4500</v>
      </c>
      <c r="P67" s="203"/>
      <c r="Q67" s="203"/>
      <c r="R67" s="203"/>
      <c r="S67" s="203"/>
      <c r="T67" s="203"/>
      <c r="U67" s="203"/>
      <c r="V67" s="203"/>
      <c r="W67" s="203"/>
    </row>
    <row r="68" spans="1:23" s="202" customFormat="1" ht="15">
      <c r="A68" s="711">
        <v>59</v>
      </c>
      <c r="B68" s="404"/>
      <c r="C68" s="405"/>
      <c r="D68" s="406" t="s">
        <v>59</v>
      </c>
      <c r="E68" s="203"/>
      <c r="F68" s="203"/>
      <c r="G68" s="203"/>
      <c r="H68" s="203"/>
      <c r="I68" s="203"/>
      <c r="J68" s="203"/>
      <c r="K68" s="203"/>
      <c r="L68" s="218"/>
      <c r="M68" s="218">
        <v>2000</v>
      </c>
      <c r="N68" s="218"/>
      <c r="O68" s="407">
        <f t="shared" si="16"/>
        <v>2000</v>
      </c>
      <c r="P68" s="203"/>
      <c r="Q68" s="203"/>
      <c r="R68" s="203"/>
      <c r="S68" s="203"/>
      <c r="T68" s="203"/>
      <c r="U68" s="203"/>
      <c r="V68" s="203"/>
      <c r="W68" s="203"/>
    </row>
    <row r="69" spans="1:23" s="202" customFormat="1" ht="15">
      <c r="A69" s="711">
        <v>60</v>
      </c>
      <c r="B69" s="404"/>
      <c r="C69" s="405"/>
      <c r="D69" s="406" t="s">
        <v>58</v>
      </c>
      <c r="E69" s="203"/>
      <c r="F69" s="203"/>
      <c r="G69" s="203"/>
      <c r="H69" s="203"/>
      <c r="I69" s="203"/>
      <c r="J69" s="203"/>
      <c r="K69" s="203"/>
      <c r="L69" s="218"/>
      <c r="M69" s="218">
        <v>50</v>
      </c>
      <c r="N69" s="218"/>
      <c r="O69" s="407">
        <f t="shared" si="16"/>
        <v>50</v>
      </c>
      <c r="P69" s="203"/>
      <c r="Q69" s="203"/>
      <c r="R69" s="203"/>
      <c r="S69" s="203"/>
      <c r="T69" s="203"/>
      <c r="U69" s="203"/>
      <c r="V69" s="203"/>
      <c r="W69" s="203"/>
    </row>
    <row r="70" spans="1:23" s="202" customFormat="1" ht="15">
      <c r="A70" s="711">
        <v>61</v>
      </c>
      <c r="B70" s="404"/>
      <c r="C70" s="405"/>
      <c r="D70" s="406" t="s">
        <v>140</v>
      </c>
      <c r="E70" s="203"/>
      <c r="F70" s="203"/>
      <c r="G70" s="203"/>
      <c r="H70" s="203"/>
      <c r="I70" s="203"/>
      <c r="J70" s="203"/>
      <c r="K70" s="203"/>
      <c r="L70" s="218"/>
      <c r="M70" s="218">
        <v>120</v>
      </c>
      <c r="N70" s="218"/>
      <c r="O70" s="407">
        <f t="shared" si="16"/>
        <v>120</v>
      </c>
      <c r="P70" s="203"/>
      <c r="Q70" s="203"/>
      <c r="R70" s="203"/>
      <c r="S70" s="203"/>
      <c r="T70" s="203"/>
      <c r="U70" s="203"/>
      <c r="V70" s="203"/>
      <c r="W70" s="203"/>
    </row>
    <row r="71" spans="1:23" s="202" customFormat="1" ht="15">
      <c r="A71" s="711">
        <v>62</v>
      </c>
      <c r="B71" s="404"/>
      <c r="C71" s="405"/>
      <c r="D71" s="406" t="s">
        <v>141</v>
      </c>
      <c r="E71" s="203"/>
      <c r="F71" s="203"/>
      <c r="G71" s="203"/>
      <c r="H71" s="203"/>
      <c r="I71" s="203"/>
      <c r="J71" s="203"/>
      <c r="K71" s="203"/>
      <c r="L71" s="218"/>
      <c r="M71" s="218">
        <v>300</v>
      </c>
      <c r="N71" s="218"/>
      <c r="O71" s="407">
        <f t="shared" si="16"/>
        <v>300</v>
      </c>
      <c r="P71" s="203"/>
      <c r="Q71" s="203"/>
      <c r="R71" s="203"/>
      <c r="S71" s="203"/>
      <c r="T71" s="203"/>
      <c r="U71" s="203"/>
      <c r="V71" s="203"/>
      <c r="W71" s="203"/>
    </row>
    <row r="72" spans="1:23" s="48" customFormat="1" ht="15">
      <c r="A72" s="711">
        <v>63</v>
      </c>
      <c r="B72" s="127"/>
      <c r="C72" s="408"/>
      <c r="D72" s="409" t="s">
        <v>378</v>
      </c>
      <c r="E72" s="106">
        <f aca="true" t="shared" si="17" ref="E72:L72">SUM(E64:E71)</f>
        <v>25244</v>
      </c>
      <c r="F72" s="106">
        <f t="shared" si="17"/>
        <v>0</v>
      </c>
      <c r="G72" s="106">
        <f t="shared" si="17"/>
        <v>0</v>
      </c>
      <c r="H72" s="106">
        <f t="shared" si="17"/>
        <v>3093</v>
      </c>
      <c r="I72" s="106">
        <f t="shared" si="17"/>
        <v>0</v>
      </c>
      <c r="J72" s="106">
        <f t="shared" si="17"/>
        <v>0</v>
      </c>
      <c r="K72" s="106">
        <f t="shared" si="17"/>
        <v>0</v>
      </c>
      <c r="L72" s="106">
        <f t="shared" si="17"/>
        <v>0</v>
      </c>
      <c r="M72" s="106">
        <f>SUM(M64:M71)</f>
        <v>147849</v>
      </c>
      <c r="N72" s="106">
        <f>SUM(N64:N71)</f>
        <v>0</v>
      </c>
      <c r="O72" s="199">
        <f>SUM(O64:O71)</f>
        <v>176186</v>
      </c>
      <c r="P72" s="106"/>
      <c r="Q72" s="106"/>
      <c r="R72" s="106"/>
      <c r="S72" s="106"/>
      <c r="T72" s="106"/>
      <c r="U72" s="106"/>
      <c r="V72" s="106"/>
      <c r="W72" s="106"/>
    </row>
    <row r="73" spans="1:23" s="43" customFormat="1" ht="21.75" customHeight="1">
      <c r="A73" s="711">
        <v>64</v>
      </c>
      <c r="B73" s="204"/>
      <c r="C73" s="2">
        <v>12</v>
      </c>
      <c r="D73" s="122" t="s">
        <v>296</v>
      </c>
      <c r="E73" s="44"/>
      <c r="F73" s="44"/>
      <c r="G73" s="44"/>
      <c r="H73" s="44"/>
      <c r="I73" s="44"/>
      <c r="J73" s="44"/>
      <c r="K73" s="44"/>
      <c r="L73" s="44"/>
      <c r="M73" s="44"/>
      <c r="N73" s="203"/>
      <c r="O73" s="123"/>
      <c r="P73" s="44"/>
      <c r="Q73" s="44"/>
      <c r="R73" s="44"/>
      <c r="S73" s="44"/>
      <c r="T73" s="44"/>
      <c r="U73" s="44"/>
      <c r="V73" s="44"/>
      <c r="W73" s="44"/>
    </row>
    <row r="74" spans="1:23" s="43" customFormat="1" ht="15">
      <c r="A74" s="711">
        <v>65</v>
      </c>
      <c r="B74" s="204"/>
      <c r="C74" s="2"/>
      <c r="D74" s="122" t="s">
        <v>376</v>
      </c>
      <c r="E74" s="44">
        <v>11090</v>
      </c>
      <c r="F74" s="44">
        <v>1500</v>
      </c>
      <c r="G74" s="44"/>
      <c r="H74" s="44">
        <v>5002</v>
      </c>
      <c r="I74" s="44"/>
      <c r="J74" s="44"/>
      <c r="K74" s="44"/>
      <c r="L74" s="217"/>
      <c r="M74" s="217">
        <v>59746</v>
      </c>
      <c r="N74" s="218"/>
      <c r="O74" s="123">
        <f>SUM(E74:M74)</f>
        <v>77338</v>
      </c>
      <c r="P74" s="44"/>
      <c r="Q74" s="44"/>
      <c r="R74" s="44"/>
      <c r="S74" s="44"/>
      <c r="T74" s="44"/>
      <c r="U74" s="44"/>
      <c r="V74" s="44"/>
      <c r="W74" s="44"/>
    </row>
    <row r="75" spans="1:23" s="202" customFormat="1" ht="15">
      <c r="A75" s="711">
        <v>66</v>
      </c>
      <c r="B75" s="404"/>
      <c r="C75" s="405"/>
      <c r="D75" s="406" t="s">
        <v>126</v>
      </c>
      <c r="E75" s="203"/>
      <c r="F75" s="203"/>
      <c r="G75" s="203"/>
      <c r="H75" s="203">
        <v>-61</v>
      </c>
      <c r="I75" s="203"/>
      <c r="J75" s="203"/>
      <c r="K75" s="203"/>
      <c r="L75" s="218"/>
      <c r="M75" s="218"/>
      <c r="N75" s="218"/>
      <c r="O75" s="407">
        <f>SUM(E75:M75)</f>
        <v>-61</v>
      </c>
      <c r="P75" s="203"/>
      <c r="Q75" s="203"/>
      <c r="R75" s="203"/>
      <c r="S75" s="203"/>
      <c r="T75" s="203"/>
      <c r="U75" s="203"/>
      <c r="V75" s="203"/>
      <c r="W75" s="203"/>
    </row>
    <row r="76" spans="1:23" s="48" customFormat="1" ht="15">
      <c r="A76" s="711">
        <v>67</v>
      </c>
      <c r="B76" s="127"/>
      <c r="C76" s="408"/>
      <c r="D76" s="409" t="s">
        <v>378</v>
      </c>
      <c r="E76" s="106">
        <f aca="true" t="shared" si="18" ref="E76:O76">SUM(E74:E75)</f>
        <v>11090</v>
      </c>
      <c r="F76" s="106">
        <f t="shared" si="18"/>
        <v>1500</v>
      </c>
      <c r="G76" s="106">
        <f t="shared" si="18"/>
        <v>0</v>
      </c>
      <c r="H76" s="106">
        <f t="shared" si="18"/>
        <v>4941</v>
      </c>
      <c r="I76" s="106">
        <f t="shared" si="18"/>
        <v>0</v>
      </c>
      <c r="J76" s="106">
        <f t="shared" si="18"/>
        <v>0</v>
      </c>
      <c r="K76" s="106">
        <f t="shared" si="18"/>
        <v>0</v>
      </c>
      <c r="L76" s="106">
        <f t="shared" si="18"/>
        <v>0</v>
      </c>
      <c r="M76" s="106">
        <f t="shared" si="18"/>
        <v>59746</v>
      </c>
      <c r="N76" s="430">
        <f t="shared" si="18"/>
        <v>0</v>
      </c>
      <c r="O76" s="199">
        <f t="shared" si="18"/>
        <v>77277</v>
      </c>
      <c r="P76" s="106"/>
      <c r="Q76" s="106"/>
      <c r="R76" s="106"/>
      <c r="S76" s="106"/>
      <c r="T76" s="106"/>
      <c r="U76" s="106"/>
      <c r="V76" s="106"/>
      <c r="W76" s="106"/>
    </row>
    <row r="77" spans="1:23" s="43" customFormat="1" ht="21.75" customHeight="1">
      <c r="A77" s="711">
        <v>68</v>
      </c>
      <c r="B77" s="127">
        <v>1</v>
      </c>
      <c r="C77" s="2"/>
      <c r="D77" s="124" t="s">
        <v>565</v>
      </c>
      <c r="E77" s="44"/>
      <c r="F77" s="44"/>
      <c r="G77" s="44"/>
      <c r="H77" s="44"/>
      <c r="I77" s="44"/>
      <c r="J77" s="44"/>
      <c r="K77" s="44"/>
      <c r="L77" s="44"/>
      <c r="M77" s="44"/>
      <c r="N77" s="203"/>
      <c r="O77" s="123"/>
      <c r="P77" s="44"/>
      <c r="Q77" s="44"/>
      <c r="R77" s="44"/>
      <c r="S77" s="44"/>
      <c r="T77" s="44"/>
      <c r="U77" s="44"/>
      <c r="V77" s="44"/>
      <c r="W77" s="44"/>
    </row>
    <row r="78" spans="1:23" s="43" customFormat="1" ht="15">
      <c r="A78" s="711">
        <v>69</v>
      </c>
      <c r="B78" s="127"/>
      <c r="C78" s="2"/>
      <c r="D78" s="226" t="s">
        <v>376</v>
      </c>
      <c r="E78" s="44">
        <v>223850</v>
      </c>
      <c r="F78" s="44"/>
      <c r="G78" s="44"/>
      <c r="H78" s="44"/>
      <c r="I78" s="44"/>
      <c r="J78" s="44"/>
      <c r="K78" s="44"/>
      <c r="L78" s="217"/>
      <c r="M78" s="217">
        <v>788543</v>
      </c>
      <c r="N78" s="218">
        <v>204408</v>
      </c>
      <c r="O78" s="123">
        <f>SUM(E78:M78)</f>
        <v>1012393</v>
      </c>
      <c r="P78" s="44"/>
      <c r="Q78" s="44"/>
      <c r="R78" s="44"/>
      <c r="S78" s="44"/>
      <c r="T78" s="44"/>
      <c r="U78" s="44"/>
      <c r="V78" s="44"/>
      <c r="W78" s="44"/>
    </row>
    <row r="79" spans="1:23" s="202" customFormat="1" ht="15">
      <c r="A79" s="711">
        <v>70</v>
      </c>
      <c r="B79" s="415"/>
      <c r="C79" s="405"/>
      <c r="D79" s="416" t="s">
        <v>126</v>
      </c>
      <c r="E79" s="203"/>
      <c r="F79" s="203"/>
      <c r="G79" s="203"/>
      <c r="H79" s="203">
        <v>-12788</v>
      </c>
      <c r="I79" s="203"/>
      <c r="J79" s="203"/>
      <c r="K79" s="203"/>
      <c r="L79" s="203"/>
      <c r="M79" s="203"/>
      <c r="N79" s="203"/>
      <c r="O79" s="407">
        <f>SUM(E79:M79)</f>
        <v>-12788</v>
      </c>
      <c r="P79" s="203"/>
      <c r="Q79" s="203"/>
      <c r="R79" s="203"/>
      <c r="S79" s="203"/>
      <c r="T79" s="203"/>
      <c r="U79" s="203"/>
      <c r="V79" s="203"/>
      <c r="W79" s="203"/>
    </row>
    <row r="80" spans="1:23" s="202" customFormat="1" ht="15">
      <c r="A80" s="711">
        <v>71</v>
      </c>
      <c r="B80" s="415"/>
      <c r="C80" s="405"/>
      <c r="D80" s="416" t="s">
        <v>129</v>
      </c>
      <c r="E80" s="203"/>
      <c r="F80" s="203"/>
      <c r="G80" s="203"/>
      <c r="H80" s="203"/>
      <c r="I80" s="203"/>
      <c r="J80" s="203"/>
      <c r="K80" s="203"/>
      <c r="L80" s="218"/>
      <c r="M80" s="218">
        <v>-4064</v>
      </c>
      <c r="N80" s="218"/>
      <c r="O80" s="407">
        <f>SUM(E80:M80)</f>
        <v>-4064</v>
      </c>
      <c r="P80" s="203"/>
      <c r="Q80" s="203"/>
      <c r="R80" s="203"/>
      <c r="S80" s="203"/>
      <c r="T80" s="203"/>
      <c r="U80" s="203"/>
      <c r="V80" s="203"/>
      <c r="W80" s="203"/>
    </row>
    <row r="81" spans="1:23" s="13" customFormat="1" ht="15">
      <c r="A81" s="711">
        <v>72</v>
      </c>
      <c r="B81" s="126"/>
      <c r="C81" s="259"/>
      <c r="D81" s="259" t="s">
        <v>378</v>
      </c>
      <c r="E81" s="14">
        <f aca="true" t="shared" si="19" ref="E81:O81">SUM(E78:E80)</f>
        <v>223850</v>
      </c>
      <c r="F81" s="14">
        <f t="shared" si="19"/>
        <v>0</v>
      </c>
      <c r="G81" s="14">
        <f t="shared" si="19"/>
        <v>0</v>
      </c>
      <c r="H81" s="14">
        <f t="shared" si="19"/>
        <v>-12788</v>
      </c>
      <c r="I81" s="14">
        <f t="shared" si="19"/>
        <v>0</v>
      </c>
      <c r="J81" s="14">
        <f t="shared" si="19"/>
        <v>0</v>
      </c>
      <c r="K81" s="14">
        <f t="shared" si="19"/>
        <v>0</v>
      </c>
      <c r="L81" s="14">
        <f t="shared" si="19"/>
        <v>0</v>
      </c>
      <c r="M81" s="14">
        <f t="shared" si="19"/>
        <v>784479</v>
      </c>
      <c r="N81" s="439">
        <f t="shared" si="19"/>
        <v>204408</v>
      </c>
      <c r="O81" s="448">
        <f t="shared" si="19"/>
        <v>995541</v>
      </c>
      <c r="P81" s="14"/>
      <c r="Q81" s="14"/>
      <c r="R81" s="14"/>
      <c r="S81" s="14"/>
      <c r="T81" s="14"/>
      <c r="U81" s="14"/>
      <c r="V81" s="14"/>
      <c r="W81" s="14"/>
    </row>
    <row r="82" spans="1:23" s="43" customFormat="1" ht="21.75" customHeight="1">
      <c r="A82" s="711">
        <v>73</v>
      </c>
      <c r="B82" s="127">
        <v>2</v>
      </c>
      <c r="C82" s="886" t="s">
        <v>566</v>
      </c>
      <c r="D82" s="886"/>
      <c r="E82" s="44"/>
      <c r="F82" s="44"/>
      <c r="G82" s="44"/>
      <c r="H82" s="44"/>
      <c r="I82" s="44"/>
      <c r="J82" s="44"/>
      <c r="K82" s="44"/>
      <c r="L82" s="44"/>
      <c r="M82" s="44"/>
      <c r="N82" s="203"/>
      <c r="O82" s="123"/>
      <c r="P82" s="44"/>
      <c r="Q82" s="44"/>
      <c r="R82" s="44"/>
      <c r="S82" s="44"/>
      <c r="T82" s="44"/>
      <c r="U82" s="44"/>
      <c r="V82" s="44"/>
      <c r="W82" s="44"/>
    </row>
    <row r="83" spans="1:23" s="43" customFormat="1" ht="15">
      <c r="A83" s="711">
        <v>74</v>
      </c>
      <c r="B83" s="127"/>
      <c r="C83" s="226"/>
      <c r="D83" s="226" t="s">
        <v>376</v>
      </c>
      <c r="E83" s="44">
        <v>23900</v>
      </c>
      <c r="F83" s="44"/>
      <c r="G83" s="44"/>
      <c r="H83" s="44"/>
      <c r="I83" s="44"/>
      <c r="J83" s="44"/>
      <c r="K83" s="44"/>
      <c r="L83" s="44"/>
      <c r="M83" s="44">
        <v>166922</v>
      </c>
      <c r="N83" s="203">
        <v>131000</v>
      </c>
      <c r="O83" s="123">
        <f>SUM(E83:M83)</f>
        <v>190822</v>
      </c>
      <c r="P83" s="44"/>
      <c r="Q83" s="44"/>
      <c r="R83" s="44"/>
      <c r="S83" s="44"/>
      <c r="T83" s="44"/>
      <c r="U83" s="44"/>
      <c r="V83" s="44"/>
      <c r="W83" s="44"/>
    </row>
    <row r="84" spans="1:23" s="202" customFormat="1" ht="30">
      <c r="A84" s="710">
        <v>75</v>
      </c>
      <c r="B84" s="415"/>
      <c r="C84" s="416"/>
      <c r="D84" s="707" t="s">
        <v>133</v>
      </c>
      <c r="E84" s="203"/>
      <c r="F84" s="203"/>
      <c r="G84" s="203"/>
      <c r="H84" s="203"/>
      <c r="I84" s="203"/>
      <c r="J84" s="203"/>
      <c r="K84" s="203"/>
      <c r="L84" s="203"/>
      <c r="M84" s="203">
        <v>137503</v>
      </c>
      <c r="N84" s="203">
        <v>137503</v>
      </c>
      <c r="O84" s="407">
        <f>SUM(E84:N84)-N84</f>
        <v>137503</v>
      </c>
      <c r="P84" s="203"/>
      <c r="Q84" s="203"/>
      <c r="R84" s="203"/>
      <c r="S84" s="203"/>
      <c r="T84" s="203"/>
      <c r="U84" s="203"/>
      <c r="V84" s="203"/>
      <c r="W84" s="203"/>
    </row>
    <row r="85" spans="1:23" s="202" customFormat="1" ht="15">
      <c r="A85" s="711">
        <v>76</v>
      </c>
      <c r="B85" s="415"/>
      <c r="C85" s="416"/>
      <c r="D85" s="416" t="s">
        <v>142</v>
      </c>
      <c r="E85" s="203"/>
      <c r="F85" s="203"/>
      <c r="G85" s="203"/>
      <c r="H85" s="203"/>
      <c r="I85" s="203"/>
      <c r="J85" s="203"/>
      <c r="K85" s="203"/>
      <c r="L85" s="203"/>
      <c r="M85" s="203">
        <v>130</v>
      </c>
      <c r="N85" s="203"/>
      <c r="O85" s="407">
        <f>SUM(E85:N85)-N85</f>
        <v>130</v>
      </c>
      <c r="P85" s="203"/>
      <c r="Q85" s="203"/>
      <c r="R85" s="203"/>
      <c r="S85" s="203"/>
      <c r="T85" s="203"/>
      <c r="U85" s="203"/>
      <c r="V85" s="203"/>
      <c r="W85" s="203"/>
    </row>
    <row r="86" spans="1:23" s="202" customFormat="1" ht="15">
      <c r="A86" s="711">
        <v>77</v>
      </c>
      <c r="B86" s="415"/>
      <c r="C86" s="416"/>
      <c r="D86" s="416" t="s">
        <v>143</v>
      </c>
      <c r="E86" s="203"/>
      <c r="F86" s="203"/>
      <c r="G86" s="203"/>
      <c r="H86" s="203"/>
      <c r="I86" s="203"/>
      <c r="J86" s="203"/>
      <c r="K86" s="203"/>
      <c r="L86" s="203"/>
      <c r="M86" s="203">
        <v>100</v>
      </c>
      <c r="N86" s="203"/>
      <c r="O86" s="407">
        <f>SUM(E86:N86)-N86</f>
        <v>100</v>
      </c>
      <c r="P86" s="203"/>
      <c r="Q86" s="203"/>
      <c r="R86" s="203"/>
      <c r="S86" s="203"/>
      <c r="T86" s="203"/>
      <c r="U86" s="203"/>
      <c r="V86" s="203"/>
      <c r="W86" s="203"/>
    </row>
    <row r="87" spans="1:23" s="13" customFormat="1" ht="15">
      <c r="A87" s="711">
        <v>78</v>
      </c>
      <c r="B87" s="126"/>
      <c r="C87" s="259"/>
      <c r="D87" s="259" t="s">
        <v>378</v>
      </c>
      <c r="E87" s="14">
        <f aca="true" t="shared" si="20" ref="E87:O87">SUM(E83:E86)</f>
        <v>23900</v>
      </c>
      <c r="F87" s="14">
        <f t="shared" si="20"/>
        <v>0</v>
      </c>
      <c r="G87" s="14">
        <f t="shared" si="20"/>
        <v>0</v>
      </c>
      <c r="H87" s="14">
        <f t="shared" si="20"/>
        <v>0</v>
      </c>
      <c r="I87" s="14">
        <f t="shared" si="20"/>
        <v>0</v>
      </c>
      <c r="J87" s="14">
        <f t="shared" si="20"/>
        <v>0</v>
      </c>
      <c r="K87" s="14">
        <f t="shared" si="20"/>
        <v>0</v>
      </c>
      <c r="L87" s="14">
        <f t="shared" si="20"/>
        <v>0</v>
      </c>
      <c r="M87" s="14">
        <f t="shared" si="20"/>
        <v>304655</v>
      </c>
      <c r="N87" s="14">
        <f t="shared" si="20"/>
        <v>268503</v>
      </c>
      <c r="O87" s="448">
        <f t="shared" si="20"/>
        <v>328555</v>
      </c>
      <c r="P87" s="14"/>
      <c r="Q87" s="14"/>
      <c r="R87" s="14"/>
      <c r="S87" s="14"/>
      <c r="T87" s="14"/>
      <c r="U87" s="14"/>
      <c r="V87" s="14"/>
      <c r="W87" s="14"/>
    </row>
    <row r="88" spans="1:23" s="6" customFormat="1" ht="21.75" customHeight="1">
      <c r="A88" s="711">
        <v>79</v>
      </c>
      <c r="B88" s="129"/>
      <c r="C88" s="168"/>
      <c r="D88" s="909" t="s">
        <v>452</v>
      </c>
      <c r="E88" s="909"/>
      <c r="F88" s="909"/>
      <c r="G88" s="909"/>
      <c r="H88" s="909"/>
      <c r="I88" s="909"/>
      <c r="J88" s="909"/>
      <c r="K88" s="19"/>
      <c r="L88" s="19"/>
      <c r="M88" s="19"/>
      <c r="N88" s="45"/>
      <c r="O88" s="18"/>
      <c r="P88" s="19"/>
      <c r="Q88" s="19"/>
      <c r="R88" s="19"/>
      <c r="S88" s="19"/>
      <c r="T88" s="19"/>
      <c r="U88" s="19"/>
      <c r="V88" s="19"/>
      <c r="W88" s="19"/>
    </row>
    <row r="89" spans="1:23" s="6" customFormat="1" ht="15">
      <c r="A89" s="711">
        <v>80</v>
      </c>
      <c r="B89" s="129"/>
      <c r="C89" s="168"/>
      <c r="D89" s="178" t="s">
        <v>376</v>
      </c>
      <c r="E89" s="19"/>
      <c r="F89" s="19">
        <v>9407</v>
      </c>
      <c r="G89" s="19"/>
      <c r="H89" s="19"/>
      <c r="I89" s="19"/>
      <c r="J89" s="19">
        <v>14000</v>
      </c>
      <c r="K89" s="19"/>
      <c r="L89" s="19"/>
      <c r="M89" s="19"/>
      <c r="N89" s="45"/>
      <c r="O89" s="18">
        <f>SUM(E89:M89)</f>
        <v>23407</v>
      </c>
      <c r="P89" s="19"/>
      <c r="Q89" s="19"/>
      <c r="R89" s="19"/>
      <c r="S89" s="19"/>
      <c r="T89" s="19"/>
      <c r="U89" s="19"/>
      <c r="V89" s="19"/>
      <c r="W89" s="19"/>
    </row>
    <row r="90" spans="1:23" s="46" customFormat="1" ht="15">
      <c r="A90" s="711">
        <v>81</v>
      </c>
      <c r="B90" s="410"/>
      <c r="C90" s="411"/>
      <c r="D90" s="412" t="s">
        <v>385</v>
      </c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13">
        <f>SUM(E90:M90)</f>
        <v>0</v>
      </c>
      <c r="P90" s="45"/>
      <c r="Q90" s="45"/>
      <c r="R90" s="45"/>
      <c r="S90" s="45"/>
      <c r="T90" s="45"/>
      <c r="U90" s="45"/>
      <c r="V90" s="45"/>
      <c r="W90" s="45"/>
    </row>
    <row r="91" spans="1:23" s="7" customFormat="1" ht="15">
      <c r="A91" s="711">
        <v>82</v>
      </c>
      <c r="B91" s="129"/>
      <c r="C91" s="163"/>
      <c r="D91" s="414" t="s">
        <v>378</v>
      </c>
      <c r="E91" s="119">
        <f aca="true" t="shared" si="21" ref="E91:O91">SUM(E89:E90)</f>
        <v>0</v>
      </c>
      <c r="F91" s="119">
        <f t="shared" si="21"/>
        <v>9407</v>
      </c>
      <c r="G91" s="119">
        <f t="shared" si="21"/>
        <v>0</v>
      </c>
      <c r="H91" s="119">
        <f t="shared" si="21"/>
        <v>0</v>
      </c>
      <c r="I91" s="119">
        <f t="shared" si="21"/>
        <v>0</v>
      </c>
      <c r="J91" s="119">
        <f t="shared" si="21"/>
        <v>14000</v>
      </c>
      <c r="K91" s="119">
        <f t="shared" si="21"/>
        <v>0</v>
      </c>
      <c r="L91" s="119">
        <f t="shared" si="21"/>
        <v>0</v>
      </c>
      <c r="M91" s="119">
        <f t="shared" si="21"/>
        <v>0</v>
      </c>
      <c r="N91" s="216">
        <f t="shared" si="21"/>
        <v>0</v>
      </c>
      <c r="O91" s="164">
        <f t="shared" si="21"/>
        <v>23407</v>
      </c>
      <c r="P91" s="119"/>
      <c r="Q91" s="119"/>
      <c r="R91" s="119"/>
      <c r="S91" s="119"/>
      <c r="T91" s="119"/>
      <c r="U91" s="119"/>
      <c r="V91" s="119"/>
      <c r="W91" s="119"/>
    </row>
    <row r="92" spans="1:23" s="6" customFormat="1" ht="21.75" customHeight="1">
      <c r="A92" s="711">
        <v>83</v>
      </c>
      <c r="B92" s="129"/>
      <c r="C92" s="168"/>
      <c r="D92" s="909" t="s">
        <v>453</v>
      </c>
      <c r="E92" s="909"/>
      <c r="F92" s="909"/>
      <c r="G92" s="909"/>
      <c r="H92" s="909"/>
      <c r="I92" s="909"/>
      <c r="J92" s="909"/>
      <c r="K92" s="19"/>
      <c r="L92" s="19"/>
      <c r="M92" s="19"/>
      <c r="N92" s="45"/>
      <c r="O92" s="18"/>
      <c r="P92" s="19"/>
      <c r="Q92" s="19"/>
      <c r="R92" s="19"/>
      <c r="S92" s="19"/>
      <c r="T92" s="19"/>
      <c r="U92" s="19"/>
      <c r="V92" s="19"/>
      <c r="W92" s="19"/>
    </row>
    <row r="93" spans="1:23" s="6" customFormat="1" ht="15">
      <c r="A93" s="711">
        <v>84</v>
      </c>
      <c r="B93" s="129"/>
      <c r="C93" s="168"/>
      <c r="D93" s="178" t="s">
        <v>376</v>
      </c>
      <c r="E93" s="19"/>
      <c r="F93" s="19">
        <v>14064</v>
      </c>
      <c r="G93" s="19"/>
      <c r="H93" s="19"/>
      <c r="I93" s="19"/>
      <c r="J93" s="19"/>
      <c r="K93" s="19"/>
      <c r="L93" s="19"/>
      <c r="M93" s="19"/>
      <c r="N93" s="45"/>
      <c r="O93" s="18">
        <f>SUM(F93:N93)</f>
        <v>14064</v>
      </c>
      <c r="P93" s="19"/>
      <c r="Q93" s="19"/>
      <c r="R93" s="19"/>
      <c r="S93" s="19"/>
      <c r="T93" s="19"/>
      <c r="U93" s="19"/>
      <c r="V93" s="19"/>
      <c r="W93" s="19"/>
    </row>
    <row r="94" spans="1:23" s="46" customFormat="1" ht="15">
      <c r="A94" s="711">
        <v>85</v>
      </c>
      <c r="B94" s="410"/>
      <c r="C94" s="411"/>
      <c r="D94" s="412" t="s">
        <v>385</v>
      </c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13">
        <f>SUM(F94:N94)</f>
        <v>0</v>
      </c>
      <c r="P94" s="45"/>
      <c r="Q94" s="45"/>
      <c r="R94" s="45"/>
      <c r="S94" s="45"/>
      <c r="T94" s="45"/>
      <c r="U94" s="45"/>
      <c r="V94" s="45"/>
      <c r="W94" s="45"/>
    </row>
    <row r="95" spans="1:23" s="7" customFormat="1" ht="15">
      <c r="A95" s="711">
        <v>86</v>
      </c>
      <c r="B95" s="129"/>
      <c r="C95" s="163"/>
      <c r="D95" s="414" t="s">
        <v>378</v>
      </c>
      <c r="E95" s="119">
        <f aca="true" t="shared" si="22" ref="E95:O95">SUM(E93:E94)</f>
        <v>0</v>
      </c>
      <c r="F95" s="119">
        <f t="shared" si="22"/>
        <v>14064</v>
      </c>
      <c r="G95" s="119">
        <f t="shared" si="22"/>
        <v>0</v>
      </c>
      <c r="H95" s="119">
        <f t="shared" si="22"/>
        <v>0</v>
      </c>
      <c r="I95" s="119">
        <f t="shared" si="22"/>
        <v>0</v>
      </c>
      <c r="J95" s="119">
        <f t="shared" si="22"/>
        <v>0</v>
      </c>
      <c r="K95" s="119">
        <f t="shared" si="22"/>
        <v>0</v>
      </c>
      <c r="L95" s="119">
        <f t="shared" si="22"/>
        <v>0</v>
      </c>
      <c r="M95" s="119">
        <f t="shared" si="22"/>
        <v>0</v>
      </c>
      <c r="N95" s="216">
        <f t="shared" si="22"/>
        <v>0</v>
      </c>
      <c r="O95" s="164">
        <f t="shared" si="22"/>
        <v>14064</v>
      </c>
      <c r="P95" s="119"/>
      <c r="Q95" s="119"/>
      <c r="R95" s="119"/>
      <c r="S95" s="119"/>
      <c r="T95" s="119"/>
      <c r="U95" s="119"/>
      <c r="V95" s="119"/>
      <c r="W95" s="119"/>
    </row>
    <row r="96" spans="1:23" s="6" customFormat="1" ht="19.5" customHeight="1">
      <c r="A96" s="711">
        <v>87</v>
      </c>
      <c r="B96" s="129"/>
      <c r="C96" s="168"/>
      <c r="D96" s="909" t="s">
        <v>454</v>
      </c>
      <c r="E96" s="909"/>
      <c r="F96" s="909"/>
      <c r="G96" s="909"/>
      <c r="H96" s="909"/>
      <c r="I96" s="909"/>
      <c r="J96" s="909"/>
      <c r="K96" s="19"/>
      <c r="L96" s="19"/>
      <c r="M96" s="19"/>
      <c r="N96" s="45"/>
      <c r="O96" s="18"/>
      <c r="P96" s="19"/>
      <c r="Q96" s="19"/>
      <c r="R96" s="19"/>
      <c r="S96" s="19"/>
      <c r="T96" s="19"/>
      <c r="U96" s="19"/>
      <c r="V96" s="19"/>
      <c r="W96" s="19"/>
    </row>
    <row r="97" spans="1:23" s="6" customFormat="1" ht="15">
      <c r="A97" s="711">
        <v>88</v>
      </c>
      <c r="B97" s="129"/>
      <c r="C97" s="168"/>
      <c r="D97" s="178" t="s">
        <v>376</v>
      </c>
      <c r="E97" s="19"/>
      <c r="F97" s="19">
        <v>4933</v>
      </c>
      <c r="G97" s="19"/>
      <c r="H97" s="19"/>
      <c r="I97" s="19"/>
      <c r="J97" s="19"/>
      <c r="K97" s="19"/>
      <c r="L97" s="19"/>
      <c r="M97" s="19"/>
      <c r="N97" s="45"/>
      <c r="O97" s="18">
        <f>SUM(F97:N97)</f>
        <v>4933</v>
      </c>
      <c r="P97" s="19"/>
      <c r="Q97" s="19"/>
      <c r="R97" s="19"/>
      <c r="S97" s="19"/>
      <c r="T97" s="19"/>
      <c r="U97" s="19"/>
      <c r="V97" s="19"/>
      <c r="W97" s="19"/>
    </row>
    <row r="98" spans="1:23" s="46" customFormat="1" ht="15">
      <c r="A98" s="711">
        <v>89</v>
      </c>
      <c r="B98" s="410"/>
      <c r="C98" s="411"/>
      <c r="D98" s="412" t="s">
        <v>385</v>
      </c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13">
        <f>SUM(F98:N98)</f>
        <v>0</v>
      </c>
      <c r="P98" s="45"/>
      <c r="Q98" s="45"/>
      <c r="R98" s="45"/>
      <c r="S98" s="45"/>
      <c r="T98" s="45"/>
      <c r="U98" s="45"/>
      <c r="V98" s="45"/>
      <c r="W98" s="45"/>
    </row>
    <row r="99" spans="1:23" s="7" customFormat="1" ht="15">
      <c r="A99" s="711">
        <v>90</v>
      </c>
      <c r="B99" s="129"/>
      <c r="C99" s="163"/>
      <c r="D99" s="414" t="s">
        <v>378</v>
      </c>
      <c r="E99" s="119">
        <f aca="true" t="shared" si="23" ref="E99:O99">SUM(E97:E98)</f>
        <v>0</v>
      </c>
      <c r="F99" s="119">
        <f t="shared" si="23"/>
        <v>4933</v>
      </c>
      <c r="G99" s="119">
        <f t="shared" si="23"/>
        <v>0</v>
      </c>
      <c r="H99" s="119">
        <f t="shared" si="23"/>
        <v>0</v>
      </c>
      <c r="I99" s="119">
        <f t="shared" si="23"/>
        <v>0</v>
      </c>
      <c r="J99" s="119">
        <f t="shared" si="23"/>
        <v>0</v>
      </c>
      <c r="K99" s="119">
        <f t="shared" si="23"/>
        <v>0</v>
      </c>
      <c r="L99" s="119">
        <f t="shared" si="23"/>
        <v>0</v>
      </c>
      <c r="M99" s="119">
        <f t="shared" si="23"/>
        <v>0</v>
      </c>
      <c r="N99" s="216">
        <f t="shared" si="23"/>
        <v>0</v>
      </c>
      <c r="O99" s="164">
        <f t="shared" si="23"/>
        <v>4933</v>
      </c>
      <c r="P99" s="119"/>
      <c r="Q99" s="119"/>
      <c r="R99" s="119"/>
      <c r="S99" s="119"/>
      <c r="T99" s="119"/>
      <c r="U99" s="119"/>
      <c r="V99" s="119"/>
      <c r="W99" s="119"/>
    </row>
    <row r="100" spans="1:23" s="43" customFormat="1" ht="19.5" customHeight="1">
      <c r="A100" s="711">
        <v>91</v>
      </c>
      <c r="B100" s="127">
        <v>3</v>
      </c>
      <c r="C100" s="886" t="s">
        <v>567</v>
      </c>
      <c r="D100" s="886"/>
      <c r="E100" s="44"/>
      <c r="F100" s="44"/>
      <c r="G100" s="44"/>
      <c r="H100" s="44"/>
      <c r="I100" s="44"/>
      <c r="J100" s="44"/>
      <c r="K100" s="44"/>
      <c r="L100" s="44"/>
      <c r="M100" s="44"/>
      <c r="N100" s="203"/>
      <c r="O100" s="123"/>
      <c r="P100" s="44"/>
      <c r="Q100" s="44"/>
      <c r="R100" s="44"/>
      <c r="S100" s="44"/>
      <c r="T100" s="44"/>
      <c r="U100" s="44"/>
      <c r="V100" s="44"/>
      <c r="W100" s="44"/>
    </row>
    <row r="101" spans="1:23" s="43" customFormat="1" ht="15">
      <c r="A101" s="711">
        <v>92</v>
      </c>
      <c r="B101" s="127"/>
      <c r="C101" s="226"/>
      <c r="D101" s="226" t="s">
        <v>376</v>
      </c>
      <c r="E101" s="44">
        <v>36486</v>
      </c>
      <c r="F101" s="44"/>
      <c r="G101" s="44"/>
      <c r="H101" s="44"/>
      <c r="I101" s="44"/>
      <c r="J101" s="44"/>
      <c r="K101" s="44"/>
      <c r="L101" s="44"/>
      <c r="M101" s="44">
        <v>133269</v>
      </c>
      <c r="N101" s="203">
        <v>109500</v>
      </c>
      <c r="O101" s="123">
        <f>SUM(E101:M101)</f>
        <v>169755</v>
      </c>
      <c r="P101" s="44"/>
      <c r="Q101" s="44"/>
      <c r="R101" s="44"/>
      <c r="S101" s="44"/>
      <c r="T101" s="44"/>
      <c r="U101" s="44"/>
      <c r="V101" s="44"/>
      <c r="W101" s="44"/>
    </row>
    <row r="102" spans="1:23" s="202" customFormat="1" ht="15">
      <c r="A102" s="711">
        <v>93</v>
      </c>
      <c r="B102" s="415"/>
      <c r="C102" s="416"/>
      <c r="D102" s="416" t="s">
        <v>377</v>
      </c>
      <c r="E102" s="203"/>
      <c r="F102" s="203"/>
      <c r="G102" s="203"/>
      <c r="H102" s="203"/>
      <c r="I102" s="203"/>
      <c r="J102" s="203"/>
      <c r="K102" s="203"/>
      <c r="L102" s="203"/>
      <c r="M102" s="203"/>
      <c r="N102" s="203"/>
      <c r="O102" s="407">
        <f>SUM(E102:M102)</f>
        <v>0</v>
      </c>
      <c r="P102" s="203"/>
      <c r="Q102" s="203"/>
      <c r="R102" s="203"/>
      <c r="S102" s="203"/>
      <c r="T102" s="203"/>
      <c r="U102" s="203"/>
      <c r="V102" s="203"/>
      <c r="W102" s="203"/>
    </row>
    <row r="103" spans="1:23" s="48" customFormat="1" ht="15">
      <c r="A103" s="711">
        <v>94</v>
      </c>
      <c r="B103" s="127"/>
      <c r="C103" s="130"/>
      <c r="D103" s="130" t="s">
        <v>378</v>
      </c>
      <c r="E103" s="106">
        <f aca="true" t="shared" si="24" ref="E103:O103">SUM(E101:E102)</f>
        <v>36486</v>
      </c>
      <c r="F103" s="106">
        <f t="shared" si="24"/>
        <v>0</v>
      </c>
      <c r="G103" s="106">
        <f t="shared" si="24"/>
        <v>0</v>
      </c>
      <c r="H103" s="106">
        <f t="shared" si="24"/>
        <v>0</v>
      </c>
      <c r="I103" s="106">
        <f t="shared" si="24"/>
        <v>0</v>
      </c>
      <c r="J103" s="106">
        <f t="shared" si="24"/>
        <v>0</v>
      </c>
      <c r="K103" s="106">
        <f t="shared" si="24"/>
        <v>0</v>
      </c>
      <c r="L103" s="106">
        <f t="shared" si="24"/>
        <v>0</v>
      </c>
      <c r="M103" s="106">
        <f t="shared" si="24"/>
        <v>133269</v>
      </c>
      <c r="N103" s="430">
        <f t="shared" si="24"/>
        <v>109500</v>
      </c>
      <c r="O103" s="199">
        <f t="shared" si="24"/>
        <v>169755</v>
      </c>
      <c r="P103" s="106"/>
      <c r="Q103" s="106"/>
      <c r="R103" s="106"/>
      <c r="S103" s="106"/>
      <c r="T103" s="106"/>
      <c r="U103" s="106"/>
      <c r="V103" s="106"/>
      <c r="W103" s="106"/>
    </row>
    <row r="104" spans="1:23" s="6" customFormat="1" ht="19.5" customHeight="1">
      <c r="A104" s="711">
        <v>95</v>
      </c>
      <c r="B104" s="129"/>
      <c r="C104" s="168"/>
      <c r="D104" s="909" t="s">
        <v>455</v>
      </c>
      <c r="E104" s="909"/>
      <c r="F104" s="909"/>
      <c r="G104" s="909"/>
      <c r="H104" s="909"/>
      <c r="I104" s="909"/>
      <c r="J104" s="909"/>
      <c r="K104" s="19"/>
      <c r="L104" s="19"/>
      <c r="M104" s="19"/>
      <c r="N104" s="45"/>
      <c r="O104" s="18"/>
      <c r="P104" s="19"/>
      <c r="Q104" s="19"/>
      <c r="R104" s="19"/>
      <c r="S104" s="19"/>
      <c r="T104" s="19"/>
      <c r="U104" s="19"/>
      <c r="V104" s="19"/>
      <c r="W104" s="19"/>
    </row>
    <row r="105" spans="1:23" s="6" customFormat="1" ht="15">
      <c r="A105" s="711">
        <v>96</v>
      </c>
      <c r="B105" s="129"/>
      <c r="C105" s="168"/>
      <c r="D105" s="178" t="s">
        <v>376</v>
      </c>
      <c r="E105" s="19"/>
      <c r="F105" s="19">
        <v>14350</v>
      </c>
      <c r="G105" s="19"/>
      <c r="H105" s="19"/>
      <c r="I105" s="19"/>
      <c r="J105" s="19"/>
      <c r="K105" s="19"/>
      <c r="L105" s="19"/>
      <c r="M105" s="19"/>
      <c r="N105" s="45"/>
      <c r="O105" s="18">
        <f>SUM(E105:M105)</f>
        <v>14350</v>
      </c>
      <c r="P105" s="19"/>
      <c r="Q105" s="19"/>
      <c r="R105" s="19"/>
      <c r="S105" s="19"/>
      <c r="T105" s="19"/>
      <c r="U105" s="19"/>
      <c r="V105" s="19"/>
      <c r="W105" s="19"/>
    </row>
    <row r="106" spans="1:23" s="46" customFormat="1" ht="15">
      <c r="A106" s="711">
        <v>97</v>
      </c>
      <c r="B106" s="410"/>
      <c r="C106" s="411"/>
      <c r="D106" s="412" t="s">
        <v>377</v>
      </c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13">
        <f>SUM(E106:M106)</f>
        <v>0</v>
      </c>
      <c r="P106" s="45"/>
      <c r="Q106" s="45"/>
      <c r="R106" s="45"/>
      <c r="S106" s="45"/>
      <c r="T106" s="45"/>
      <c r="U106" s="45"/>
      <c r="V106" s="45"/>
      <c r="W106" s="45"/>
    </row>
    <row r="107" spans="1:23" s="7" customFormat="1" ht="15">
      <c r="A107" s="711">
        <v>98</v>
      </c>
      <c r="B107" s="129"/>
      <c r="C107" s="163"/>
      <c r="D107" s="414" t="s">
        <v>378</v>
      </c>
      <c r="E107" s="119">
        <f aca="true" t="shared" si="25" ref="E107:O107">SUM(E105:E106)</f>
        <v>0</v>
      </c>
      <c r="F107" s="119">
        <f t="shared" si="25"/>
        <v>14350</v>
      </c>
      <c r="G107" s="119">
        <f t="shared" si="25"/>
        <v>0</v>
      </c>
      <c r="H107" s="119">
        <f t="shared" si="25"/>
        <v>0</v>
      </c>
      <c r="I107" s="119">
        <f t="shared" si="25"/>
        <v>0</v>
      </c>
      <c r="J107" s="119">
        <f t="shared" si="25"/>
        <v>0</v>
      </c>
      <c r="K107" s="119">
        <f t="shared" si="25"/>
        <v>0</v>
      </c>
      <c r="L107" s="119">
        <f t="shared" si="25"/>
        <v>0</v>
      </c>
      <c r="M107" s="119">
        <f t="shared" si="25"/>
        <v>0</v>
      </c>
      <c r="N107" s="216">
        <f t="shared" si="25"/>
        <v>0</v>
      </c>
      <c r="O107" s="164">
        <f t="shared" si="25"/>
        <v>14350</v>
      </c>
      <c r="P107" s="119"/>
      <c r="Q107" s="119"/>
      <c r="R107" s="119"/>
      <c r="S107" s="119"/>
      <c r="T107" s="119"/>
      <c r="U107" s="119"/>
      <c r="V107" s="119"/>
      <c r="W107" s="119"/>
    </row>
    <row r="108" spans="1:23" s="6" customFormat="1" ht="19.5" customHeight="1">
      <c r="A108" s="711">
        <v>99</v>
      </c>
      <c r="B108" s="129"/>
      <c r="C108" s="168"/>
      <c r="D108" s="909" t="s">
        <v>456</v>
      </c>
      <c r="E108" s="909"/>
      <c r="F108" s="909"/>
      <c r="G108" s="909"/>
      <c r="H108" s="909"/>
      <c r="I108" s="909"/>
      <c r="J108" s="909"/>
      <c r="K108" s="19"/>
      <c r="L108" s="19"/>
      <c r="M108" s="19"/>
      <c r="N108" s="45"/>
      <c r="O108" s="18"/>
      <c r="P108" s="19"/>
      <c r="Q108" s="19"/>
      <c r="R108" s="19"/>
      <c r="S108" s="19"/>
      <c r="T108" s="19"/>
      <c r="U108" s="19"/>
      <c r="V108" s="19"/>
      <c r="W108" s="19"/>
    </row>
    <row r="109" spans="1:23" s="6" customFormat="1" ht="15">
      <c r="A109" s="711">
        <v>100</v>
      </c>
      <c r="B109" s="129"/>
      <c r="C109" s="168"/>
      <c r="D109" s="178" t="s">
        <v>376</v>
      </c>
      <c r="E109" s="19"/>
      <c r="F109" s="19">
        <v>24867</v>
      </c>
      <c r="G109" s="19"/>
      <c r="H109" s="19"/>
      <c r="I109" s="19"/>
      <c r="J109" s="19"/>
      <c r="K109" s="19"/>
      <c r="L109" s="19"/>
      <c r="M109" s="19"/>
      <c r="N109" s="45"/>
      <c r="O109" s="18">
        <f>SUM(E109:M109)</f>
        <v>24867</v>
      </c>
      <c r="P109" s="19"/>
      <c r="Q109" s="19"/>
      <c r="R109" s="19"/>
      <c r="S109" s="19"/>
      <c r="T109" s="19"/>
      <c r="U109" s="19"/>
      <c r="V109" s="19"/>
      <c r="W109" s="19"/>
    </row>
    <row r="110" spans="1:23" s="46" customFormat="1" ht="15">
      <c r="A110" s="711">
        <v>101</v>
      </c>
      <c r="B110" s="410"/>
      <c r="C110" s="411"/>
      <c r="D110" s="412" t="s">
        <v>377</v>
      </c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13">
        <f>SUM(E110:M110)</f>
        <v>0</v>
      </c>
      <c r="P110" s="45"/>
      <c r="Q110" s="45"/>
      <c r="R110" s="45"/>
      <c r="S110" s="45"/>
      <c r="T110" s="45"/>
      <c r="U110" s="45"/>
      <c r="V110" s="45"/>
      <c r="W110" s="45"/>
    </row>
    <row r="111" spans="1:23" s="7" customFormat="1" ht="15">
      <c r="A111" s="711">
        <v>102</v>
      </c>
      <c r="B111" s="129"/>
      <c r="C111" s="163"/>
      <c r="D111" s="414" t="s">
        <v>378</v>
      </c>
      <c r="E111" s="119">
        <f aca="true" t="shared" si="26" ref="E111:O111">SUM(E109:E110)</f>
        <v>0</v>
      </c>
      <c r="F111" s="119">
        <f t="shared" si="26"/>
        <v>24867</v>
      </c>
      <c r="G111" s="119">
        <f t="shared" si="26"/>
        <v>0</v>
      </c>
      <c r="H111" s="119">
        <f t="shared" si="26"/>
        <v>0</v>
      </c>
      <c r="I111" s="119">
        <f t="shared" si="26"/>
        <v>0</v>
      </c>
      <c r="J111" s="119">
        <f t="shared" si="26"/>
        <v>0</v>
      </c>
      <c r="K111" s="119">
        <f t="shared" si="26"/>
        <v>0</v>
      </c>
      <c r="L111" s="119">
        <f t="shared" si="26"/>
        <v>0</v>
      </c>
      <c r="M111" s="119">
        <f t="shared" si="26"/>
        <v>0</v>
      </c>
      <c r="N111" s="216">
        <f t="shared" si="26"/>
        <v>0</v>
      </c>
      <c r="O111" s="164">
        <f t="shared" si="26"/>
        <v>24867</v>
      </c>
      <c r="P111" s="119"/>
      <c r="Q111" s="119"/>
      <c r="R111" s="119"/>
      <c r="S111" s="119"/>
      <c r="T111" s="119"/>
      <c r="U111" s="119"/>
      <c r="V111" s="119"/>
      <c r="W111" s="119"/>
    </row>
    <row r="112" spans="1:23" s="6" customFormat="1" ht="19.5" customHeight="1">
      <c r="A112" s="711">
        <v>103</v>
      </c>
      <c r="B112" s="129"/>
      <c r="C112" s="168"/>
      <c r="D112" s="909" t="s">
        <v>457</v>
      </c>
      <c r="E112" s="909"/>
      <c r="F112" s="909"/>
      <c r="G112" s="909"/>
      <c r="H112" s="909"/>
      <c r="I112" s="909"/>
      <c r="J112" s="909"/>
      <c r="K112" s="19"/>
      <c r="L112" s="19"/>
      <c r="M112" s="19"/>
      <c r="N112" s="45"/>
      <c r="O112" s="18"/>
      <c r="P112" s="19"/>
      <c r="Q112" s="19"/>
      <c r="R112" s="19"/>
      <c r="S112" s="19"/>
      <c r="T112" s="19"/>
      <c r="U112" s="19"/>
      <c r="V112" s="19"/>
      <c r="W112" s="19"/>
    </row>
    <row r="113" spans="1:23" s="6" customFormat="1" ht="15">
      <c r="A113" s="711">
        <v>104</v>
      </c>
      <c r="B113" s="129"/>
      <c r="C113" s="168"/>
      <c r="D113" s="178" t="s">
        <v>376</v>
      </c>
      <c r="E113" s="19"/>
      <c r="F113" s="19">
        <v>14972</v>
      </c>
      <c r="G113" s="19"/>
      <c r="H113" s="19"/>
      <c r="I113" s="19"/>
      <c r="J113" s="19"/>
      <c r="K113" s="19"/>
      <c r="L113" s="19"/>
      <c r="M113" s="19"/>
      <c r="N113" s="45"/>
      <c r="O113" s="18">
        <f>SUM(E113:M113)</f>
        <v>14972</v>
      </c>
      <c r="P113" s="19"/>
      <c r="Q113" s="19"/>
      <c r="R113" s="19"/>
      <c r="S113" s="19"/>
      <c r="T113" s="19"/>
      <c r="U113" s="19"/>
      <c r="V113" s="19"/>
      <c r="W113" s="19"/>
    </row>
    <row r="114" spans="1:23" s="46" customFormat="1" ht="15">
      <c r="A114" s="711">
        <v>105</v>
      </c>
      <c r="B114" s="410"/>
      <c r="C114" s="411"/>
      <c r="D114" s="412" t="s">
        <v>377</v>
      </c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18">
        <f>SUM(E114:M114)</f>
        <v>0</v>
      </c>
      <c r="P114" s="45"/>
      <c r="Q114" s="45"/>
      <c r="R114" s="45"/>
      <c r="S114" s="45"/>
      <c r="T114" s="45"/>
      <c r="U114" s="45"/>
      <c r="V114" s="45"/>
      <c r="W114" s="45"/>
    </row>
    <row r="115" spans="1:23" s="7" customFormat="1" ht="15">
      <c r="A115" s="711">
        <v>106</v>
      </c>
      <c r="B115" s="129"/>
      <c r="C115" s="163"/>
      <c r="D115" s="414" t="s">
        <v>378</v>
      </c>
      <c r="E115" s="119">
        <f aca="true" t="shared" si="27" ref="E115:O115">SUM(E113:E114)</f>
        <v>0</v>
      </c>
      <c r="F115" s="119">
        <f t="shared" si="27"/>
        <v>14972</v>
      </c>
      <c r="G115" s="119">
        <f t="shared" si="27"/>
        <v>0</v>
      </c>
      <c r="H115" s="119">
        <f t="shared" si="27"/>
        <v>0</v>
      </c>
      <c r="I115" s="119">
        <f t="shared" si="27"/>
        <v>0</v>
      </c>
      <c r="J115" s="119">
        <f t="shared" si="27"/>
        <v>0</v>
      </c>
      <c r="K115" s="119">
        <f t="shared" si="27"/>
        <v>0</v>
      </c>
      <c r="L115" s="119">
        <f t="shared" si="27"/>
        <v>0</v>
      </c>
      <c r="M115" s="119">
        <f t="shared" si="27"/>
        <v>0</v>
      </c>
      <c r="N115" s="216">
        <f t="shared" si="27"/>
        <v>0</v>
      </c>
      <c r="O115" s="164">
        <f t="shared" si="27"/>
        <v>14972</v>
      </c>
      <c r="P115" s="119"/>
      <c r="Q115" s="119"/>
      <c r="R115" s="119"/>
      <c r="S115" s="119"/>
      <c r="T115" s="119"/>
      <c r="U115" s="119"/>
      <c r="V115" s="119"/>
      <c r="W115" s="119"/>
    </row>
    <row r="116" spans="1:23" s="6" customFormat="1" ht="19.5" customHeight="1">
      <c r="A116" s="711">
        <v>107</v>
      </c>
      <c r="B116" s="129"/>
      <c r="C116" s="168"/>
      <c r="D116" s="909" t="s">
        <v>553</v>
      </c>
      <c r="E116" s="909"/>
      <c r="F116" s="909"/>
      <c r="G116" s="909"/>
      <c r="H116" s="909"/>
      <c r="I116" s="909"/>
      <c r="J116" s="909"/>
      <c r="K116" s="19"/>
      <c r="L116" s="19"/>
      <c r="M116" s="19"/>
      <c r="N116" s="45"/>
      <c r="O116" s="18"/>
      <c r="P116" s="19"/>
      <c r="Q116" s="19"/>
      <c r="R116" s="19"/>
      <c r="S116" s="19"/>
      <c r="T116" s="19"/>
      <c r="U116" s="19"/>
      <c r="V116" s="19"/>
      <c r="W116" s="19"/>
    </row>
    <row r="117" spans="1:23" s="6" customFormat="1" ht="15">
      <c r="A117" s="711">
        <v>108</v>
      </c>
      <c r="B117" s="129"/>
      <c r="C117" s="168"/>
      <c r="D117" s="178" t="s">
        <v>376</v>
      </c>
      <c r="E117" s="19"/>
      <c r="F117" s="19">
        <v>6021</v>
      </c>
      <c r="G117" s="19"/>
      <c r="H117" s="19"/>
      <c r="I117" s="19"/>
      <c r="J117" s="19"/>
      <c r="K117" s="19"/>
      <c r="L117" s="19"/>
      <c r="M117" s="19"/>
      <c r="N117" s="45"/>
      <c r="O117" s="18">
        <f>SUM(E117:M117)</f>
        <v>6021</v>
      </c>
      <c r="P117" s="19"/>
      <c r="Q117" s="19"/>
      <c r="R117" s="19"/>
      <c r="S117" s="19"/>
      <c r="T117" s="19"/>
      <c r="U117" s="19"/>
      <c r="V117" s="19"/>
      <c r="W117" s="19"/>
    </row>
    <row r="118" spans="1:23" s="46" customFormat="1" ht="15">
      <c r="A118" s="711">
        <v>109</v>
      </c>
      <c r="B118" s="410"/>
      <c r="C118" s="411"/>
      <c r="D118" s="412" t="s">
        <v>377</v>
      </c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18">
        <f>SUM(E118:M118)</f>
        <v>0</v>
      </c>
      <c r="P118" s="45"/>
      <c r="Q118" s="45"/>
      <c r="R118" s="45"/>
      <c r="S118" s="45"/>
      <c r="T118" s="45"/>
      <c r="U118" s="45"/>
      <c r="V118" s="45"/>
      <c r="W118" s="45"/>
    </row>
    <row r="119" spans="1:23" s="13" customFormat="1" ht="24.75" customHeight="1">
      <c r="A119" s="710">
        <v>110</v>
      </c>
      <c r="B119" s="126"/>
      <c r="C119" s="259"/>
      <c r="D119" s="462" t="s">
        <v>378</v>
      </c>
      <c r="E119" s="14">
        <f aca="true" t="shared" si="28" ref="E119:O119">SUM(E117:E118)</f>
        <v>0</v>
      </c>
      <c r="F119" s="14">
        <f t="shared" si="28"/>
        <v>6021</v>
      </c>
      <c r="G119" s="14">
        <f t="shared" si="28"/>
        <v>0</v>
      </c>
      <c r="H119" s="14">
        <f t="shared" si="28"/>
        <v>0</v>
      </c>
      <c r="I119" s="14">
        <f t="shared" si="28"/>
        <v>0</v>
      </c>
      <c r="J119" s="14">
        <f t="shared" si="28"/>
        <v>0</v>
      </c>
      <c r="K119" s="14">
        <f t="shared" si="28"/>
        <v>0</v>
      </c>
      <c r="L119" s="14">
        <f t="shared" si="28"/>
        <v>0</v>
      </c>
      <c r="M119" s="14">
        <f t="shared" si="28"/>
        <v>0</v>
      </c>
      <c r="N119" s="439">
        <f t="shared" si="28"/>
        <v>0</v>
      </c>
      <c r="O119" s="448">
        <f t="shared" si="28"/>
        <v>6021</v>
      </c>
      <c r="P119" s="14"/>
      <c r="Q119" s="14"/>
      <c r="R119" s="14"/>
      <c r="S119" s="14"/>
      <c r="T119" s="14"/>
      <c r="U119" s="14"/>
      <c r="V119" s="14"/>
      <c r="W119" s="14"/>
    </row>
    <row r="120" spans="1:23" s="48" customFormat="1" ht="19.5" customHeight="1">
      <c r="A120" s="711">
        <v>111</v>
      </c>
      <c r="B120" s="897" t="s">
        <v>621</v>
      </c>
      <c r="C120" s="884"/>
      <c r="D120" s="884"/>
      <c r="E120" s="884"/>
      <c r="F120" s="884"/>
      <c r="G120" s="884"/>
      <c r="H120" s="463"/>
      <c r="I120" s="463"/>
      <c r="J120" s="463"/>
      <c r="K120" s="463"/>
      <c r="L120" s="463"/>
      <c r="M120" s="463"/>
      <c r="N120" s="464"/>
      <c r="O120" s="465"/>
      <c r="P120" s="106"/>
      <c r="Q120" s="106"/>
      <c r="R120" s="106"/>
      <c r="S120" s="106"/>
      <c r="T120" s="106"/>
      <c r="U120" s="106"/>
      <c r="V120" s="106"/>
      <c r="W120" s="106"/>
    </row>
    <row r="121" spans="1:23" s="6" customFormat="1" ht="19.5" customHeight="1">
      <c r="A121" s="711">
        <v>112</v>
      </c>
      <c r="B121" s="431"/>
      <c r="C121" s="432"/>
      <c r="D121" s="432" t="s">
        <v>376</v>
      </c>
      <c r="E121" s="19">
        <f aca="true" t="shared" si="29" ref="E121:O121">SUM(E117,E113,E109,E105,E101,E97,E93,E89,E83,E78,E74,E64,E60,E39)</f>
        <v>557503</v>
      </c>
      <c r="F121" s="19">
        <f t="shared" si="29"/>
        <v>253230</v>
      </c>
      <c r="G121" s="19">
        <f t="shared" si="29"/>
        <v>0</v>
      </c>
      <c r="H121" s="19">
        <f t="shared" si="29"/>
        <v>26769</v>
      </c>
      <c r="I121" s="19">
        <f t="shared" si="29"/>
        <v>0</v>
      </c>
      <c r="J121" s="19">
        <f t="shared" si="29"/>
        <v>14000</v>
      </c>
      <c r="K121" s="19">
        <f t="shared" si="29"/>
        <v>0</v>
      </c>
      <c r="L121" s="19">
        <f t="shared" si="29"/>
        <v>0</v>
      </c>
      <c r="M121" s="19">
        <f t="shared" si="29"/>
        <v>2688500</v>
      </c>
      <c r="N121" s="19">
        <f t="shared" si="29"/>
        <v>1507585</v>
      </c>
      <c r="O121" s="18">
        <f t="shared" si="29"/>
        <v>3540002</v>
      </c>
      <c r="P121" s="19"/>
      <c r="Q121" s="19"/>
      <c r="R121" s="19"/>
      <c r="S121" s="19"/>
      <c r="T121" s="19"/>
      <c r="U121" s="19"/>
      <c r="V121" s="19"/>
      <c r="W121" s="19"/>
    </row>
    <row r="122" spans="1:23" s="46" customFormat="1" ht="30" customHeight="1">
      <c r="A122" s="710">
        <v>113</v>
      </c>
      <c r="B122" s="433"/>
      <c r="C122" s="434"/>
      <c r="D122" s="709" t="s">
        <v>144</v>
      </c>
      <c r="E122" s="45">
        <f>SUM(E118,E114,E110,E106,E102:E102,E98,E94,E90,E84:E86,E79:E80,E75:E75,E65:E69,E61,E40)+E70+E71</f>
        <v>0</v>
      </c>
      <c r="F122" s="45">
        <f aca="true" t="shared" si="30" ref="F122:O122">SUM(F118,F114,F110,F106,F102:F102,F98,F94,F90,F84:F86,F79:F80,F75:F75,F65:F69,F61,F40)+F70+F71</f>
        <v>0</v>
      </c>
      <c r="G122" s="45">
        <f t="shared" si="30"/>
        <v>0</v>
      </c>
      <c r="H122" s="45">
        <f t="shared" si="30"/>
        <v>-3933</v>
      </c>
      <c r="I122" s="45">
        <f t="shared" si="30"/>
        <v>0</v>
      </c>
      <c r="J122" s="45">
        <f t="shared" si="30"/>
        <v>0</v>
      </c>
      <c r="K122" s="45">
        <f t="shared" si="30"/>
        <v>0</v>
      </c>
      <c r="L122" s="45">
        <f t="shared" si="30"/>
        <v>5267</v>
      </c>
      <c r="M122" s="45">
        <f t="shared" si="30"/>
        <v>141152</v>
      </c>
      <c r="N122" s="45">
        <f t="shared" si="30"/>
        <v>137503</v>
      </c>
      <c r="O122" s="413">
        <f t="shared" si="30"/>
        <v>142486</v>
      </c>
      <c r="P122" s="45"/>
      <c r="Q122" s="45"/>
      <c r="R122" s="45"/>
      <c r="S122" s="45"/>
      <c r="T122" s="45"/>
      <c r="U122" s="45"/>
      <c r="V122" s="45"/>
      <c r="W122" s="45"/>
    </row>
    <row r="123" spans="1:23" s="7" customFormat="1" ht="19.5" customHeight="1" thickBot="1">
      <c r="A123" s="711">
        <v>114</v>
      </c>
      <c r="B123" s="460"/>
      <c r="C123" s="435"/>
      <c r="D123" s="435" t="s">
        <v>378</v>
      </c>
      <c r="E123" s="261">
        <f aca="true" t="shared" si="31" ref="E123:O123">SUM(E121:E122)</f>
        <v>557503</v>
      </c>
      <c r="F123" s="261">
        <f t="shared" si="31"/>
        <v>253230</v>
      </c>
      <c r="G123" s="261">
        <f t="shared" si="31"/>
        <v>0</v>
      </c>
      <c r="H123" s="261">
        <f t="shared" si="31"/>
        <v>22836</v>
      </c>
      <c r="I123" s="261">
        <f t="shared" si="31"/>
        <v>0</v>
      </c>
      <c r="J123" s="261">
        <f t="shared" si="31"/>
        <v>14000</v>
      </c>
      <c r="K123" s="261">
        <f t="shared" si="31"/>
        <v>0</v>
      </c>
      <c r="L123" s="261">
        <f t="shared" si="31"/>
        <v>5267</v>
      </c>
      <c r="M123" s="261">
        <f t="shared" si="31"/>
        <v>2829652</v>
      </c>
      <c r="N123" s="436">
        <f t="shared" si="31"/>
        <v>1645088</v>
      </c>
      <c r="O123" s="461">
        <f t="shared" si="31"/>
        <v>3682488</v>
      </c>
      <c r="P123" s="119"/>
      <c r="Q123" s="119"/>
      <c r="R123" s="119"/>
      <c r="S123" s="119"/>
      <c r="T123" s="119"/>
      <c r="U123" s="119"/>
      <c r="V123" s="119"/>
      <c r="W123" s="119"/>
    </row>
    <row r="124" spans="1:23" s="43" customFormat="1" ht="34.5" customHeight="1" thickTop="1">
      <c r="A124" s="711">
        <v>115</v>
      </c>
      <c r="B124" s="204"/>
      <c r="C124" s="2">
        <v>13</v>
      </c>
      <c r="D124" s="896" t="s">
        <v>436</v>
      </c>
      <c r="E124" s="896"/>
      <c r="F124" s="896"/>
      <c r="G124" s="896"/>
      <c r="H124" s="44"/>
      <c r="I124" s="44"/>
      <c r="J124" s="44"/>
      <c r="K124" s="44"/>
      <c r="L124" s="44"/>
      <c r="M124" s="44"/>
      <c r="N124" s="44"/>
      <c r="O124" s="123"/>
      <c r="P124" s="44"/>
      <c r="Q124" s="44"/>
      <c r="R124" s="44"/>
      <c r="S124" s="44"/>
      <c r="T124" s="44"/>
      <c r="U124" s="44"/>
      <c r="V124" s="44"/>
      <c r="W124" s="44"/>
    </row>
    <row r="125" spans="1:23" s="6" customFormat="1" ht="15">
      <c r="A125" s="711">
        <v>116</v>
      </c>
      <c r="B125" s="219"/>
      <c r="C125" s="125"/>
      <c r="D125" s="173" t="s">
        <v>376</v>
      </c>
      <c r="E125" s="19">
        <v>26255</v>
      </c>
      <c r="F125" s="19"/>
      <c r="G125" s="19"/>
      <c r="H125" s="19">
        <v>7682</v>
      </c>
      <c r="I125" s="19"/>
      <c r="J125" s="19"/>
      <c r="K125" s="19"/>
      <c r="L125" s="220"/>
      <c r="M125" s="220">
        <v>45956</v>
      </c>
      <c r="N125" s="221">
        <v>43600</v>
      </c>
      <c r="O125" s="18">
        <f>SUM(E125:M125)</f>
        <v>79893</v>
      </c>
      <c r="P125" s="19"/>
      <c r="Q125" s="19"/>
      <c r="R125" s="19"/>
      <c r="S125" s="19"/>
      <c r="T125" s="19"/>
      <c r="U125" s="19"/>
      <c r="V125" s="19"/>
      <c r="W125" s="19"/>
    </row>
    <row r="126" spans="1:23" s="46" customFormat="1" ht="15">
      <c r="A126" s="711">
        <v>117</v>
      </c>
      <c r="B126" s="160"/>
      <c r="C126" s="395"/>
      <c r="D126" s="419" t="s">
        <v>126</v>
      </c>
      <c r="E126" s="45"/>
      <c r="F126" s="45"/>
      <c r="G126" s="45"/>
      <c r="H126" s="45">
        <v>1380</v>
      </c>
      <c r="I126" s="45"/>
      <c r="J126" s="45"/>
      <c r="K126" s="45"/>
      <c r="L126" s="221"/>
      <c r="M126" s="221"/>
      <c r="N126" s="221"/>
      <c r="O126" s="413">
        <f>SUM(E126:N126)</f>
        <v>1380</v>
      </c>
      <c r="P126" s="45"/>
      <c r="Q126" s="45"/>
      <c r="R126" s="45"/>
      <c r="S126" s="45"/>
      <c r="T126" s="45"/>
      <c r="U126" s="45"/>
      <c r="V126" s="45"/>
      <c r="W126" s="45"/>
    </row>
    <row r="127" spans="1:23" s="7" customFormat="1" ht="15">
      <c r="A127" s="711">
        <v>118</v>
      </c>
      <c r="B127" s="129"/>
      <c r="C127" s="277"/>
      <c r="D127" s="421" t="s">
        <v>378</v>
      </c>
      <c r="E127" s="119">
        <f aca="true" t="shared" si="32" ref="E127:O127">SUM(E125:E126)</f>
        <v>26255</v>
      </c>
      <c r="F127" s="119">
        <f t="shared" si="32"/>
        <v>0</v>
      </c>
      <c r="G127" s="119">
        <f t="shared" si="32"/>
        <v>0</v>
      </c>
      <c r="H127" s="119">
        <f t="shared" si="32"/>
        <v>9062</v>
      </c>
      <c r="I127" s="119">
        <f t="shared" si="32"/>
        <v>0</v>
      </c>
      <c r="J127" s="119">
        <f t="shared" si="32"/>
        <v>0</v>
      </c>
      <c r="K127" s="119">
        <f t="shared" si="32"/>
        <v>0</v>
      </c>
      <c r="L127" s="119">
        <f t="shared" si="32"/>
        <v>0</v>
      </c>
      <c r="M127" s="119">
        <f t="shared" si="32"/>
        <v>45956</v>
      </c>
      <c r="N127" s="119">
        <f t="shared" si="32"/>
        <v>43600</v>
      </c>
      <c r="O127" s="164">
        <f t="shared" si="32"/>
        <v>81273</v>
      </c>
      <c r="P127" s="119"/>
      <c r="Q127" s="119"/>
      <c r="R127" s="119"/>
      <c r="S127" s="119"/>
      <c r="T127" s="119"/>
      <c r="U127" s="119"/>
      <c r="V127" s="119"/>
      <c r="W127" s="119"/>
    </row>
    <row r="128" spans="1:23" s="43" customFormat="1" ht="21.75" customHeight="1">
      <c r="A128" s="711">
        <v>119</v>
      </c>
      <c r="B128" s="127">
        <v>4</v>
      </c>
      <c r="C128" s="886" t="s">
        <v>610</v>
      </c>
      <c r="D128" s="886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123"/>
      <c r="P128" s="44"/>
      <c r="Q128" s="44"/>
      <c r="R128" s="44"/>
      <c r="S128" s="44"/>
      <c r="T128" s="44"/>
      <c r="U128" s="44"/>
      <c r="V128" s="44"/>
      <c r="W128" s="44"/>
    </row>
    <row r="129" spans="1:23" s="43" customFormat="1" ht="15">
      <c r="A129" s="711">
        <v>120</v>
      </c>
      <c r="B129" s="127"/>
      <c r="C129" s="226"/>
      <c r="D129" s="226" t="s">
        <v>376</v>
      </c>
      <c r="E129" s="44">
        <v>212000</v>
      </c>
      <c r="F129" s="44">
        <v>96000</v>
      </c>
      <c r="G129" s="44"/>
      <c r="H129" s="44">
        <v>8</v>
      </c>
      <c r="I129" s="44"/>
      <c r="J129" s="44"/>
      <c r="K129" s="44"/>
      <c r="L129" s="44"/>
      <c r="M129" s="44">
        <v>355165</v>
      </c>
      <c r="N129" s="203">
        <v>248900</v>
      </c>
      <c r="O129" s="123">
        <f>SUM(E129:M129)</f>
        <v>663173</v>
      </c>
      <c r="P129" s="44"/>
      <c r="Q129" s="44"/>
      <c r="R129" s="44"/>
      <c r="S129" s="44"/>
      <c r="T129" s="44"/>
      <c r="U129" s="44"/>
      <c r="V129" s="44"/>
      <c r="W129" s="44"/>
    </row>
    <row r="130" spans="1:23" s="202" customFormat="1" ht="15">
      <c r="A130" s="711">
        <v>121</v>
      </c>
      <c r="B130" s="415"/>
      <c r="C130" s="416"/>
      <c r="D130" s="416" t="s">
        <v>126</v>
      </c>
      <c r="E130" s="203"/>
      <c r="F130" s="203"/>
      <c r="G130" s="203"/>
      <c r="H130" s="203">
        <v>8619</v>
      </c>
      <c r="I130" s="203"/>
      <c r="J130" s="203"/>
      <c r="K130" s="203"/>
      <c r="L130" s="203"/>
      <c r="M130" s="203"/>
      <c r="N130" s="203"/>
      <c r="O130" s="407">
        <f>SUM(E130:N130)</f>
        <v>8619</v>
      </c>
      <c r="P130" s="203"/>
      <c r="Q130" s="203"/>
      <c r="R130" s="203"/>
      <c r="S130" s="203"/>
      <c r="T130" s="203"/>
      <c r="U130" s="203"/>
      <c r="V130" s="203"/>
      <c r="W130" s="203"/>
    </row>
    <row r="131" spans="1:23" s="202" customFormat="1" ht="15">
      <c r="A131" s="711">
        <v>122</v>
      </c>
      <c r="B131" s="415"/>
      <c r="C131" s="416"/>
      <c r="D131" s="416" t="s">
        <v>128</v>
      </c>
      <c r="E131" s="203"/>
      <c r="F131" s="203"/>
      <c r="G131" s="203"/>
      <c r="H131" s="203"/>
      <c r="I131" s="203"/>
      <c r="J131" s="203"/>
      <c r="K131" s="203"/>
      <c r="L131" s="203"/>
      <c r="M131" s="203">
        <v>120</v>
      </c>
      <c r="N131" s="203"/>
      <c r="O131" s="407">
        <f>SUM(E131:N131)</f>
        <v>120</v>
      </c>
      <c r="P131" s="203"/>
      <c r="Q131" s="203"/>
      <c r="R131" s="203"/>
      <c r="S131" s="203"/>
      <c r="T131" s="203"/>
      <c r="U131" s="203"/>
      <c r="V131" s="203"/>
      <c r="W131" s="203"/>
    </row>
    <row r="132" spans="1:23" s="13" customFormat="1" ht="30" customHeight="1" thickBot="1">
      <c r="A132" s="710">
        <v>123</v>
      </c>
      <c r="B132" s="126"/>
      <c r="C132" s="259"/>
      <c r="D132" s="259" t="s">
        <v>378</v>
      </c>
      <c r="E132" s="14">
        <f aca="true" t="shared" si="33" ref="E132:O132">SUM(E129:E131)</f>
        <v>212000</v>
      </c>
      <c r="F132" s="14">
        <f t="shared" si="33"/>
        <v>96000</v>
      </c>
      <c r="G132" s="14">
        <f t="shared" si="33"/>
        <v>0</v>
      </c>
      <c r="H132" s="14">
        <f t="shared" si="33"/>
        <v>8627</v>
      </c>
      <c r="I132" s="14">
        <f t="shared" si="33"/>
        <v>0</v>
      </c>
      <c r="J132" s="14">
        <f t="shared" si="33"/>
        <v>0</v>
      </c>
      <c r="K132" s="14">
        <f t="shared" si="33"/>
        <v>0</v>
      </c>
      <c r="L132" s="14">
        <f t="shared" si="33"/>
        <v>0</v>
      </c>
      <c r="M132" s="14">
        <f t="shared" si="33"/>
        <v>355285</v>
      </c>
      <c r="N132" s="14">
        <f t="shared" si="33"/>
        <v>248900</v>
      </c>
      <c r="O132" s="448">
        <f t="shared" si="33"/>
        <v>671912</v>
      </c>
      <c r="P132" s="14"/>
      <c r="Q132" s="14"/>
      <c r="R132" s="14"/>
      <c r="S132" s="14"/>
      <c r="T132" s="14"/>
      <c r="U132" s="14"/>
      <c r="V132" s="14"/>
      <c r="W132" s="14"/>
    </row>
    <row r="133" spans="1:23" s="7" customFormat="1" ht="15">
      <c r="A133" s="711">
        <v>124</v>
      </c>
      <c r="B133" s="893" t="s">
        <v>622</v>
      </c>
      <c r="C133" s="894"/>
      <c r="D133" s="894"/>
      <c r="E133" s="894"/>
      <c r="F133" s="894"/>
      <c r="G133" s="894"/>
      <c r="H133" s="200"/>
      <c r="I133" s="200"/>
      <c r="J133" s="200"/>
      <c r="K133" s="200"/>
      <c r="L133" s="200"/>
      <c r="M133" s="200"/>
      <c r="N133" s="200"/>
      <c r="O133" s="201"/>
      <c r="P133" s="119"/>
      <c r="Q133" s="119"/>
      <c r="R133" s="119"/>
      <c r="S133" s="119"/>
      <c r="T133" s="119"/>
      <c r="U133" s="119"/>
      <c r="V133" s="119"/>
      <c r="W133" s="119"/>
    </row>
    <row r="134" spans="1:23" s="6" customFormat="1" ht="15">
      <c r="A134" s="711">
        <v>125</v>
      </c>
      <c r="B134" s="431"/>
      <c r="C134" s="432"/>
      <c r="D134" s="432" t="s">
        <v>376</v>
      </c>
      <c r="E134" s="19">
        <f aca="true" t="shared" si="34" ref="E134:O134">SUM(E129,E125)</f>
        <v>238255</v>
      </c>
      <c r="F134" s="19">
        <f t="shared" si="34"/>
        <v>96000</v>
      </c>
      <c r="G134" s="19">
        <f t="shared" si="34"/>
        <v>0</v>
      </c>
      <c r="H134" s="19">
        <f t="shared" si="34"/>
        <v>7690</v>
      </c>
      <c r="I134" s="19">
        <f t="shared" si="34"/>
        <v>0</v>
      </c>
      <c r="J134" s="19">
        <f t="shared" si="34"/>
        <v>0</v>
      </c>
      <c r="K134" s="19">
        <f t="shared" si="34"/>
        <v>0</v>
      </c>
      <c r="L134" s="19">
        <f t="shared" si="34"/>
        <v>0</v>
      </c>
      <c r="M134" s="19">
        <f t="shared" si="34"/>
        <v>401121</v>
      </c>
      <c r="N134" s="19">
        <f t="shared" si="34"/>
        <v>292500</v>
      </c>
      <c r="O134" s="18">
        <f t="shared" si="34"/>
        <v>743066</v>
      </c>
      <c r="P134" s="19"/>
      <c r="Q134" s="19"/>
      <c r="R134" s="19"/>
      <c r="S134" s="19"/>
      <c r="T134" s="19"/>
      <c r="U134" s="19"/>
      <c r="V134" s="19"/>
      <c r="W134" s="19"/>
    </row>
    <row r="135" spans="1:23" s="46" customFormat="1" ht="30">
      <c r="A135" s="710">
        <v>126</v>
      </c>
      <c r="B135" s="433"/>
      <c r="C135" s="434"/>
      <c r="D135" s="434" t="s">
        <v>145</v>
      </c>
      <c r="E135" s="45">
        <f aca="true" t="shared" si="35" ref="E135:O135">SUM(E130:E131,E126:E126)</f>
        <v>0</v>
      </c>
      <c r="F135" s="45">
        <f t="shared" si="35"/>
        <v>0</v>
      </c>
      <c r="G135" s="45">
        <f t="shared" si="35"/>
        <v>0</v>
      </c>
      <c r="H135" s="45">
        <f t="shared" si="35"/>
        <v>9999</v>
      </c>
      <c r="I135" s="45">
        <f t="shared" si="35"/>
        <v>0</v>
      </c>
      <c r="J135" s="45">
        <f t="shared" si="35"/>
        <v>0</v>
      </c>
      <c r="K135" s="45">
        <f t="shared" si="35"/>
        <v>0</v>
      </c>
      <c r="L135" s="45">
        <f t="shared" si="35"/>
        <v>0</v>
      </c>
      <c r="M135" s="45">
        <f t="shared" si="35"/>
        <v>120</v>
      </c>
      <c r="N135" s="45">
        <f t="shared" si="35"/>
        <v>0</v>
      </c>
      <c r="O135" s="413">
        <f t="shared" si="35"/>
        <v>10119</v>
      </c>
      <c r="P135" s="45"/>
      <c r="Q135" s="45"/>
      <c r="R135" s="45"/>
      <c r="S135" s="45"/>
      <c r="T135" s="45"/>
      <c r="U135" s="45"/>
      <c r="V135" s="45"/>
      <c r="W135" s="45"/>
    </row>
    <row r="136" spans="1:23" s="13" customFormat="1" ht="15.75" thickBot="1">
      <c r="A136" s="711">
        <v>127</v>
      </c>
      <c r="B136" s="450"/>
      <c r="C136" s="451"/>
      <c r="D136" s="451" t="s">
        <v>378</v>
      </c>
      <c r="E136" s="452">
        <f aca="true" t="shared" si="36" ref="E136:O136">SUM(E134:E135)</f>
        <v>238255</v>
      </c>
      <c r="F136" s="452">
        <f t="shared" si="36"/>
        <v>96000</v>
      </c>
      <c r="G136" s="452">
        <f t="shared" si="36"/>
        <v>0</v>
      </c>
      <c r="H136" s="452">
        <f t="shared" si="36"/>
        <v>17689</v>
      </c>
      <c r="I136" s="452">
        <f t="shared" si="36"/>
        <v>0</v>
      </c>
      <c r="J136" s="452">
        <f t="shared" si="36"/>
        <v>0</v>
      </c>
      <c r="K136" s="452">
        <f t="shared" si="36"/>
        <v>0</v>
      </c>
      <c r="L136" s="452">
        <f t="shared" si="36"/>
        <v>0</v>
      </c>
      <c r="M136" s="452">
        <f t="shared" si="36"/>
        <v>401241</v>
      </c>
      <c r="N136" s="452">
        <f t="shared" si="36"/>
        <v>292500</v>
      </c>
      <c r="O136" s="453">
        <f t="shared" si="36"/>
        <v>753185</v>
      </c>
      <c r="P136" s="14"/>
      <c r="Q136" s="14"/>
      <c r="R136" s="14"/>
      <c r="S136" s="14"/>
      <c r="T136" s="14"/>
      <c r="U136" s="14"/>
      <c r="V136" s="14"/>
      <c r="W136" s="14"/>
    </row>
    <row r="137" spans="1:23" s="43" customFormat="1" ht="30" customHeight="1" thickTop="1">
      <c r="A137" s="711">
        <v>128</v>
      </c>
      <c r="B137" s="127"/>
      <c r="C137" s="887" t="s">
        <v>231</v>
      </c>
      <c r="D137" s="887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123"/>
      <c r="P137" s="44"/>
      <c r="Q137" s="44"/>
      <c r="R137" s="44"/>
      <c r="S137" s="44"/>
      <c r="T137" s="44"/>
      <c r="U137" s="44"/>
      <c r="V137" s="44"/>
      <c r="W137" s="44"/>
    </row>
    <row r="138" spans="1:23" s="6" customFormat="1" ht="15">
      <c r="A138" s="711">
        <v>129</v>
      </c>
      <c r="B138" s="219"/>
      <c r="C138" s="125"/>
      <c r="D138" s="168" t="s">
        <v>376</v>
      </c>
      <c r="E138" s="19">
        <f aca="true" t="shared" si="37" ref="E138:O138">SUM(E134,E121)</f>
        <v>795758</v>
      </c>
      <c r="F138" s="19">
        <f t="shared" si="37"/>
        <v>349230</v>
      </c>
      <c r="G138" s="19">
        <f t="shared" si="37"/>
        <v>0</v>
      </c>
      <c r="H138" s="19">
        <f t="shared" si="37"/>
        <v>34459</v>
      </c>
      <c r="I138" s="19">
        <f t="shared" si="37"/>
        <v>0</v>
      </c>
      <c r="J138" s="19">
        <f t="shared" si="37"/>
        <v>14000</v>
      </c>
      <c r="K138" s="19">
        <f t="shared" si="37"/>
        <v>0</v>
      </c>
      <c r="L138" s="19">
        <f t="shared" si="37"/>
        <v>0</v>
      </c>
      <c r="M138" s="19">
        <f t="shared" si="37"/>
        <v>3089621</v>
      </c>
      <c r="N138" s="45">
        <f t="shared" si="37"/>
        <v>1800085</v>
      </c>
      <c r="O138" s="18">
        <f t="shared" si="37"/>
        <v>4283068</v>
      </c>
      <c r="P138" s="19"/>
      <c r="Q138" s="19"/>
      <c r="R138" s="19"/>
      <c r="S138" s="19"/>
      <c r="T138" s="19"/>
      <c r="U138" s="19"/>
      <c r="V138" s="19"/>
      <c r="W138" s="19"/>
    </row>
    <row r="139" spans="1:23" s="46" customFormat="1" ht="15">
      <c r="A139" s="711">
        <v>130</v>
      </c>
      <c r="B139" s="160"/>
      <c r="C139" s="395"/>
      <c r="D139" s="411" t="s">
        <v>377</v>
      </c>
      <c r="E139" s="45">
        <f aca="true" t="shared" si="38" ref="E139:O139">SUM(E135,E122)</f>
        <v>0</v>
      </c>
      <c r="F139" s="45">
        <f t="shared" si="38"/>
        <v>0</v>
      </c>
      <c r="G139" s="45">
        <f t="shared" si="38"/>
        <v>0</v>
      </c>
      <c r="H139" s="45">
        <f t="shared" si="38"/>
        <v>6066</v>
      </c>
      <c r="I139" s="45">
        <f t="shared" si="38"/>
        <v>0</v>
      </c>
      <c r="J139" s="45">
        <f t="shared" si="38"/>
        <v>0</v>
      </c>
      <c r="K139" s="45">
        <f t="shared" si="38"/>
        <v>0</v>
      </c>
      <c r="L139" s="45">
        <f t="shared" si="38"/>
        <v>5267</v>
      </c>
      <c r="M139" s="45">
        <f t="shared" si="38"/>
        <v>141272</v>
      </c>
      <c r="N139" s="45">
        <f t="shared" si="38"/>
        <v>137503</v>
      </c>
      <c r="O139" s="413">
        <f t="shared" si="38"/>
        <v>152605</v>
      </c>
      <c r="P139" s="45"/>
      <c r="Q139" s="45"/>
      <c r="R139" s="45"/>
      <c r="S139" s="45"/>
      <c r="T139" s="45"/>
      <c r="U139" s="45"/>
      <c r="V139" s="45"/>
      <c r="W139" s="45"/>
    </row>
    <row r="140" spans="1:23" s="6" customFormat="1" ht="15.75" thickBot="1">
      <c r="A140" s="711">
        <v>131</v>
      </c>
      <c r="B140" s="440"/>
      <c r="C140" s="276"/>
      <c r="D140" s="449" t="s">
        <v>378</v>
      </c>
      <c r="E140" s="47">
        <f aca="true" t="shared" si="39" ref="E140:O140">SUM(E138:E139)</f>
        <v>795758</v>
      </c>
      <c r="F140" s="47">
        <f t="shared" si="39"/>
        <v>349230</v>
      </c>
      <c r="G140" s="47">
        <f t="shared" si="39"/>
        <v>0</v>
      </c>
      <c r="H140" s="47">
        <f t="shared" si="39"/>
        <v>40525</v>
      </c>
      <c r="I140" s="47">
        <f t="shared" si="39"/>
        <v>0</v>
      </c>
      <c r="J140" s="47">
        <f t="shared" si="39"/>
        <v>14000</v>
      </c>
      <c r="K140" s="47">
        <f t="shared" si="39"/>
        <v>0</v>
      </c>
      <c r="L140" s="47">
        <f t="shared" si="39"/>
        <v>5267</v>
      </c>
      <c r="M140" s="47">
        <f t="shared" si="39"/>
        <v>3230893</v>
      </c>
      <c r="N140" s="47">
        <f t="shared" si="39"/>
        <v>1937588</v>
      </c>
      <c r="O140" s="162">
        <f t="shared" si="39"/>
        <v>4435673</v>
      </c>
      <c r="P140" s="19"/>
      <c r="Q140" s="19"/>
      <c r="R140" s="19"/>
      <c r="S140" s="19"/>
      <c r="T140" s="19"/>
      <c r="U140" s="19"/>
      <c r="V140" s="19"/>
      <c r="W140" s="19"/>
    </row>
    <row r="141" spans="1:23" s="48" customFormat="1" ht="30" customHeight="1">
      <c r="A141" s="711">
        <v>132</v>
      </c>
      <c r="B141" s="278">
        <v>5</v>
      </c>
      <c r="C141" s="895" t="s">
        <v>228</v>
      </c>
      <c r="D141" s="895"/>
      <c r="E141" s="895"/>
      <c r="F141" s="895"/>
      <c r="G141" s="895"/>
      <c r="H141" s="895"/>
      <c r="I141" s="446"/>
      <c r="J141" s="446"/>
      <c r="K141" s="446"/>
      <c r="L141" s="446"/>
      <c r="M141" s="446"/>
      <c r="N141" s="446"/>
      <c r="O141" s="447"/>
      <c r="P141" s="106"/>
      <c r="Q141" s="106"/>
      <c r="R141" s="106"/>
      <c r="S141" s="106"/>
      <c r="T141" s="106"/>
      <c r="U141" s="106"/>
      <c r="V141" s="106"/>
      <c r="W141" s="106"/>
    </row>
    <row r="142" spans="1:23" s="6" customFormat="1" ht="15">
      <c r="A142" s="711">
        <v>133</v>
      </c>
      <c r="B142" s="219"/>
      <c r="C142" s="432"/>
      <c r="D142" s="432" t="s">
        <v>376</v>
      </c>
      <c r="E142" s="19"/>
      <c r="F142" s="19"/>
      <c r="G142" s="19"/>
      <c r="H142" s="19">
        <v>131843</v>
      </c>
      <c r="I142" s="19"/>
      <c r="J142" s="19"/>
      <c r="K142" s="19"/>
      <c r="L142" s="19"/>
      <c r="M142" s="19">
        <f>SUM(O142-H142)</f>
        <v>1294421</v>
      </c>
      <c r="N142" s="45"/>
      <c r="O142" s="18">
        <v>1426264</v>
      </c>
      <c r="P142" s="19"/>
      <c r="Q142" s="19"/>
      <c r="R142" s="19"/>
      <c r="S142" s="19"/>
      <c r="T142" s="19"/>
      <c r="U142" s="19"/>
      <c r="V142" s="19"/>
      <c r="W142" s="19"/>
    </row>
    <row r="143" spans="1:23" s="46" customFormat="1" ht="15">
      <c r="A143" s="711">
        <v>134</v>
      </c>
      <c r="B143" s="160"/>
      <c r="C143" s="434"/>
      <c r="D143" s="434" t="s">
        <v>130</v>
      </c>
      <c r="E143" s="45"/>
      <c r="F143" s="45"/>
      <c r="G143" s="45"/>
      <c r="H143" s="45"/>
      <c r="I143" s="45"/>
      <c r="J143" s="45"/>
      <c r="K143" s="45"/>
      <c r="L143" s="45"/>
      <c r="M143" s="45">
        <v>-75600</v>
      </c>
      <c r="N143" s="45"/>
      <c r="O143" s="413">
        <f>SUM(E143:M143)</f>
        <v>-75600</v>
      </c>
      <c r="P143" s="45"/>
      <c r="Q143" s="45"/>
      <c r="R143" s="45"/>
      <c r="S143" s="45"/>
      <c r="T143" s="45"/>
      <c r="U143" s="45"/>
      <c r="V143" s="45"/>
      <c r="W143" s="45"/>
    </row>
    <row r="144" spans="1:23" s="13" customFormat="1" ht="24.75" customHeight="1" thickBot="1">
      <c r="A144" s="711">
        <v>135</v>
      </c>
      <c r="B144" s="126"/>
      <c r="C144" s="445"/>
      <c r="D144" s="445" t="s">
        <v>378</v>
      </c>
      <c r="E144" s="14">
        <f aca="true" t="shared" si="40" ref="E144:O144">SUM(E142:E143)</f>
        <v>0</v>
      </c>
      <c r="F144" s="14">
        <f t="shared" si="40"/>
        <v>0</v>
      </c>
      <c r="G144" s="14">
        <f t="shared" si="40"/>
        <v>0</v>
      </c>
      <c r="H144" s="14">
        <f t="shared" si="40"/>
        <v>131843</v>
      </c>
      <c r="I144" s="14">
        <f t="shared" si="40"/>
        <v>0</v>
      </c>
      <c r="J144" s="14">
        <f t="shared" si="40"/>
        <v>0</v>
      </c>
      <c r="K144" s="14">
        <f t="shared" si="40"/>
        <v>0</v>
      </c>
      <c r="L144" s="14">
        <f t="shared" si="40"/>
        <v>0</v>
      </c>
      <c r="M144" s="14">
        <f t="shared" si="40"/>
        <v>1218821</v>
      </c>
      <c r="N144" s="14">
        <f t="shared" si="40"/>
        <v>0</v>
      </c>
      <c r="O144" s="448">
        <f t="shared" si="40"/>
        <v>1350664</v>
      </c>
      <c r="P144" s="14"/>
      <c r="Q144" s="14"/>
      <c r="R144" s="14"/>
      <c r="S144" s="14"/>
      <c r="T144" s="14"/>
      <c r="U144" s="14"/>
      <c r="V144" s="14"/>
      <c r="W144" s="14"/>
    </row>
    <row r="145" spans="1:23" s="6" customFormat="1" ht="15">
      <c r="A145" s="711">
        <v>136</v>
      </c>
      <c r="B145" s="444"/>
      <c r="C145" s="885" t="s">
        <v>328</v>
      </c>
      <c r="D145" s="885"/>
      <c r="E145" s="442"/>
      <c r="F145" s="442"/>
      <c r="G145" s="442"/>
      <c r="H145" s="442"/>
      <c r="I145" s="442"/>
      <c r="J145" s="442"/>
      <c r="K145" s="442"/>
      <c r="L145" s="442"/>
      <c r="M145" s="442"/>
      <c r="N145" s="442"/>
      <c r="O145" s="443"/>
      <c r="P145" s="19"/>
      <c r="Q145" s="19"/>
      <c r="R145" s="19"/>
      <c r="S145" s="19"/>
      <c r="T145" s="19"/>
      <c r="U145" s="19"/>
      <c r="V145" s="19"/>
      <c r="W145" s="19"/>
    </row>
    <row r="146" spans="1:15" s="19" customFormat="1" ht="15">
      <c r="A146" s="711">
        <v>137</v>
      </c>
      <c r="B146" s="219"/>
      <c r="C146" s="432"/>
      <c r="D146" s="432" t="s">
        <v>376</v>
      </c>
      <c r="E146" s="19">
        <f aca="true" t="shared" si="41" ref="E146:O146">SUM(E138,E142)</f>
        <v>795758</v>
      </c>
      <c r="F146" s="19">
        <f t="shared" si="41"/>
        <v>349230</v>
      </c>
      <c r="G146" s="19">
        <f t="shared" si="41"/>
        <v>0</v>
      </c>
      <c r="H146" s="19">
        <f t="shared" si="41"/>
        <v>166302</v>
      </c>
      <c r="I146" s="19">
        <f t="shared" si="41"/>
        <v>0</v>
      </c>
      <c r="J146" s="19">
        <f t="shared" si="41"/>
        <v>14000</v>
      </c>
      <c r="K146" s="19">
        <f t="shared" si="41"/>
        <v>0</v>
      </c>
      <c r="L146" s="19">
        <f t="shared" si="41"/>
        <v>0</v>
      </c>
      <c r="M146" s="19">
        <f t="shared" si="41"/>
        <v>4384042</v>
      </c>
      <c r="N146" s="19">
        <f t="shared" si="41"/>
        <v>1800085</v>
      </c>
      <c r="O146" s="18">
        <f t="shared" si="41"/>
        <v>5709332</v>
      </c>
    </row>
    <row r="147" spans="1:23" s="46" customFormat="1" ht="45">
      <c r="A147" s="710">
        <v>138</v>
      </c>
      <c r="B147" s="160"/>
      <c r="C147" s="434"/>
      <c r="D147" s="434" t="s">
        <v>146</v>
      </c>
      <c r="E147" s="45">
        <f aca="true" t="shared" si="42" ref="E147:O147">SUM(E139,E143)</f>
        <v>0</v>
      </c>
      <c r="F147" s="45">
        <f t="shared" si="42"/>
        <v>0</v>
      </c>
      <c r="G147" s="45">
        <f t="shared" si="42"/>
        <v>0</v>
      </c>
      <c r="H147" s="45">
        <f t="shared" si="42"/>
        <v>6066</v>
      </c>
      <c r="I147" s="45">
        <f t="shared" si="42"/>
        <v>0</v>
      </c>
      <c r="J147" s="45">
        <f t="shared" si="42"/>
        <v>0</v>
      </c>
      <c r="K147" s="45">
        <f t="shared" si="42"/>
        <v>0</v>
      </c>
      <c r="L147" s="45">
        <f t="shared" si="42"/>
        <v>5267</v>
      </c>
      <c r="M147" s="45">
        <f t="shared" si="42"/>
        <v>65672</v>
      </c>
      <c r="N147" s="45">
        <f t="shared" si="42"/>
        <v>137503</v>
      </c>
      <c r="O147" s="413">
        <f t="shared" si="42"/>
        <v>77005</v>
      </c>
      <c r="P147" s="45"/>
      <c r="Q147" s="45"/>
      <c r="R147" s="45"/>
      <c r="S147" s="45"/>
      <c r="T147" s="45"/>
      <c r="U147" s="45"/>
      <c r="V147" s="45"/>
      <c r="W147" s="45"/>
    </row>
    <row r="148" spans="1:23" s="7" customFormat="1" ht="15.75" thickBot="1">
      <c r="A148" s="711">
        <v>139</v>
      </c>
      <c r="B148" s="440"/>
      <c r="C148" s="441"/>
      <c r="D148" s="441" t="s">
        <v>378</v>
      </c>
      <c r="E148" s="47">
        <f aca="true" t="shared" si="43" ref="E148:O148">SUM(E146:E147)</f>
        <v>795758</v>
      </c>
      <c r="F148" s="47">
        <f t="shared" si="43"/>
        <v>349230</v>
      </c>
      <c r="G148" s="47">
        <f t="shared" si="43"/>
        <v>0</v>
      </c>
      <c r="H148" s="47">
        <f t="shared" si="43"/>
        <v>172368</v>
      </c>
      <c r="I148" s="47">
        <f t="shared" si="43"/>
        <v>0</v>
      </c>
      <c r="J148" s="47">
        <f t="shared" si="43"/>
        <v>14000</v>
      </c>
      <c r="K148" s="47">
        <f t="shared" si="43"/>
        <v>0</v>
      </c>
      <c r="L148" s="47">
        <f t="shared" si="43"/>
        <v>5267</v>
      </c>
      <c r="M148" s="47">
        <f t="shared" si="43"/>
        <v>4449714</v>
      </c>
      <c r="N148" s="47">
        <f t="shared" si="43"/>
        <v>1937588</v>
      </c>
      <c r="O148" s="162">
        <f t="shared" si="43"/>
        <v>5786337</v>
      </c>
      <c r="P148" s="119"/>
      <c r="Q148" s="119"/>
      <c r="R148" s="119"/>
      <c r="S148" s="119"/>
      <c r="T148" s="119"/>
      <c r="U148" s="119"/>
      <c r="V148" s="119"/>
      <c r="W148" s="119"/>
    </row>
  </sheetData>
  <mergeCells count="30">
    <mergeCell ref="D112:J112"/>
    <mergeCell ref="M8:N8"/>
    <mergeCell ref="L6:O6"/>
    <mergeCell ref="I8:L8"/>
    <mergeCell ref="E8:H8"/>
    <mergeCell ref="O8:O9"/>
    <mergeCell ref="D8:D9"/>
    <mergeCell ref="C10:E10"/>
    <mergeCell ref="B3:E3"/>
    <mergeCell ref="D51:G51"/>
    <mergeCell ref="D55:G55"/>
    <mergeCell ref="B4:O4"/>
    <mergeCell ref="B5:O5"/>
    <mergeCell ref="C8:C9"/>
    <mergeCell ref="B8:B9"/>
    <mergeCell ref="C145:D145"/>
    <mergeCell ref="C82:D82"/>
    <mergeCell ref="C100:D100"/>
    <mergeCell ref="C128:D128"/>
    <mergeCell ref="C137:D137"/>
    <mergeCell ref="D88:J88"/>
    <mergeCell ref="D92:J92"/>
    <mergeCell ref="D96:J96"/>
    <mergeCell ref="D104:J104"/>
    <mergeCell ref="D108:J108"/>
    <mergeCell ref="D116:J116"/>
    <mergeCell ref="B133:G133"/>
    <mergeCell ref="C141:H141"/>
    <mergeCell ref="D124:G124"/>
    <mergeCell ref="B120:G120"/>
  </mergeCells>
  <printOptions horizontalCentered="1"/>
  <pageMargins left="0" right="0" top="0" bottom="0" header="0.5118110236220472" footer="0.5118110236220472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8"/>
  <dimension ref="A1:M216"/>
  <sheetViews>
    <sheetView view="pageBreakPreview" zoomScaleSheetLayoutView="100" workbookViewId="0" topLeftCell="A3">
      <selection activeCell="B3" sqref="B3:F3"/>
    </sheetView>
  </sheetViews>
  <sheetFormatPr defaultColWidth="9.00390625" defaultRowHeight="12.75"/>
  <cols>
    <col min="1" max="1" width="3.625" style="710" bestFit="1" customWidth="1"/>
    <col min="2" max="2" width="4.00390625" style="712" customWidth="1"/>
    <col min="3" max="3" width="4.125" style="713" customWidth="1"/>
    <col min="4" max="4" width="37.25390625" style="39" bestFit="1" customWidth="1"/>
    <col min="5" max="12" width="12.75390625" style="39" customWidth="1"/>
    <col min="13" max="13" width="15.75390625" style="39" customWidth="1"/>
    <col min="14" max="16384" width="9.125" style="39" customWidth="1"/>
  </cols>
  <sheetData>
    <row r="1" ht="15" hidden="1">
      <c r="B1" s="712" t="s">
        <v>282</v>
      </c>
    </row>
    <row r="2" ht="15" hidden="1"/>
    <row r="3" spans="2:12" ht="15">
      <c r="B3" s="929" t="s">
        <v>3</v>
      </c>
      <c r="C3" s="929"/>
      <c r="D3" s="929"/>
      <c r="E3" s="929"/>
      <c r="F3" s="929"/>
      <c r="J3" s="931"/>
      <c r="K3" s="931"/>
      <c r="L3" s="714"/>
    </row>
    <row r="4" spans="2:13" ht="15">
      <c r="B4" s="930" t="s">
        <v>254</v>
      </c>
      <c r="C4" s="930"/>
      <c r="D4" s="930"/>
      <c r="E4" s="930"/>
      <c r="F4" s="930"/>
      <c r="G4" s="930"/>
      <c r="H4" s="930"/>
      <c r="I4" s="930"/>
      <c r="J4" s="930"/>
      <c r="K4" s="930"/>
      <c r="L4" s="930"/>
      <c r="M4" s="930"/>
    </row>
    <row r="5" spans="2:13" ht="15">
      <c r="B5" s="930" t="s">
        <v>386</v>
      </c>
      <c r="C5" s="930"/>
      <c r="D5" s="930"/>
      <c r="E5" s="930"/>
      <c r="F5" s="930"/>
      <c r="G5" s="930"/>
      <c r="H5" s="930"/>
      <c r="I5" s="930"/>
      <c r="J5" s="930"/>
      <c r="K5" s="930"/>
      <c r="L5" s="930"/>
      <c r="M5" s="930"/>
    </row>
    <row r="6" spans="5:13" ht="15">
      <c r="E6" s="159"/>
      <c r="F6" s="159"/>
      <c r="G6" s="159"/>
      <c r="H6" s="159"/>
      <c r="K6" s="942" t="s">
        <v>246</v>
      </c>
      <c r="L6" s="942"/>
      <c r="M6" s="942"/>
    </row>
    <row r="7" spans="1:13" s="717" customFormat="1" ht="15" thickBot="1">
      <c r="A7" s="710"/>
      <c r="B7" s="716" t="s">
        <v>470</v>
      </c>
      <c r="C7" s="716" t="s">
        <v>471</v>
      </c>
      <c r="D7" s="717" t="s">
        <v>472</v>
      </c>
      <c r="E7" s="616" t="s">
        <v>473</v>
      </c>
      <c r="F7" s="616" t="s">
        <v>474</v>
      </c>
      <c r="G7" s="616" t="s">
        <v>475</v>
      </c>
      <c r="H7" s="616" t="s">
        <v>476</v>
      </c>
      <c r="I7" s="717" t="s">
        <v>477</v>
      </c>
      <c r="J7" s="616" t="s">
        <v>478</v>
      </c>
      <c r="K7" s="616" t="s">
        <v>479</v>
      </c>
      <c r="L7" s="616" t="s">
        <v>480</v>
      </c>
      <c r="M7" s="717" t="s">
        <v>481</v>
      </c>
    </row>
    <row r="8" spans="1:13" s="715" customFormat="1" ht="15" customHeight="1">
      <c r="A8" s="710"/>
      <c r="B8" s="718"/>
      <c r="C8" s="719"/>
      <c r="D8" s="720"/>
      <c r="E8" s="926" t="s">
        <v>577</v>
      </c>
      <c r="F8" s="927"/>
      <c r="G8" s="927"/>
      <c r="H8" s="927"/>
      <c r="I8" s="927"/>
      <c r="J8" s="927"/>
      <c r="K8" s="927"/>
      <c r="L8" s="928"/>
      <c r="M8" s="932" t="s">
        <v>578</v>
      </c>
    </row>
    <row r="9" spans="1:13" s="715" customFormat="1" ht="15" customHeight="1">
      <c r="A9" s="710"/>
      <c r="B9" s="722"/>
      <c r="C9" s="723"/>
      <c r="D9" s="159"/>
      <c r="E9" s="937" t="s">
        <v>299</v>
      </c>
      <c r="F9" s="938"/>
      <c r="G9" s="938"/>
      <c r="H9" s="938"/>
      <c r="I9" s="938"/>
      <c r="J9" s="939"/>
      <c r="K9" s="937" t="s">
        <v>298</v>
      </c>
      <c r="L9" s="943"/>
      <c r="M9" s="933"/>
    </row>
    <row r="10" spans="2:13" ht="15" customHeight="1">
      <c r="B10" s="726" t="s">
        <v>283</v>
      </c>
      <c r="C10" s="723" t="s">
        <v>255</v>
      </c>
      <c r="D10" s="725" t="s">
        <v>247</v>
      </c>
      <c r="E10" s="940" t="s">
        <v>508</v>
      </c>
      <c r="F10" s="940" t="s">
        <v>257</v>
      </c>
      <c r="G10" s="940" t="s">
        <v>258</v>
      </c>
      <c r="H10" s="935" t="s">
        <v>205</v>
      </c>
      <c r="I10" s="935" t="s">
        <v>259</v>
      </c>
      <c r="J10" s="935" t="s">
        <v>260</v>
      </c>
      <c r="K10" s="843" t="s">
        <v>298</v>
      </c>
      <c r="L10" s="786" t="s">
        <v>713</v>
      </c>
      <c r="M10" s="933" t="s">
        <v>256</v>
      </c>
    </row>
    <row r="11" spans="2:13" ht="15" customHeight="1">
      <c r="B11" s="722"/>
      <c r="C11" s="723" t="s">
        <v>261</v>
      </c>
      <c r="D11" s="159"/>
      <c r="E11" s="940"/>
      <c r="F11" s="940" t="s">
        <v>263</v>
      </c>
      <c r="G11" s="940"/>
      <c r="H11" s="935" t="s">
        <v>243</v>
      </c>
      <c r="I11" s="935"/>
      <c r="J11" s="935"/>
      <c r="K11" s="843" t="s">
        <v>194</v>
      </c>
      <c r="L11" s="786" t="s">
        <v>194</v>
      </c>
      <c r="M11" s="933" t="s">
        <v>262</v>
      </c>
    </row>
    <row r="12" spans="2:13" ht="15" customHeight="1" thickBot="1">
      <c r="B12" s="727"/>
      <c r="C12" s="728"/>
      <c r="D12" s="729"/>
      <c r="E12" s="941"/>
      <c r="F12" s="941" t="s">
        <v>264</v>
      </c>
      <c r="G12" s="941"/>
      <c r="H12" s="936" t="s">
        <v>241</v>
      </c>
      <c r="I12" s="936"/>
      <c r="J12" s="936"/>
      <c r="K12" s="844"/>
      <c r="L12" s="845"/>
      <c r="M12" s="934"/>
    </row>
    <row r="13" spans="1:13" s="732" customFormat="1" ht="30" customHeight="1">
      <c r="A13" s="711">
        <v>1</v>
      </c>
      <c r="B13" s="721">
        <v>1</v>
      </c>
      <c r="C13" s="944" t="s">
        <v>563</v>
      </c>
      <c r="D13" s="944"/>
      <c r="E13" s="730"/>
      <c r="F13" s="730"/>
      <c r="G13" s="730"/>
      <c r="H13" s="730"/>
      <c r="I13" s="730"/>
      <c r="J13" s="730"/>
      <c r="K13" s="730"/>
      <c r="L13" s="730"/>
      <c r="M13" s="731"/>
    </row>
    <row r="14" spans="1:13" s="735" customFormat="1" ht="15">
      <c r="A14" s="711">
        <v>2</v>
      </c>
      <c r="B14" s="733"/>
      <c r="C14" s="725">
        <v>1</v>
      </c>
      <c r="D14" s="922" t="s">
        <v>375</v>
      </c>
      <c r="E14" s="922"/>
      <c r="F14" s="922"/>
      <c r="G14" s="922"/>
      <c r="H14" s="217"/>
      <c r="I14" s="217"/>
      <c r="J14" s="217"/>
      <c r="K14" s="217"/>
      <c r="L14" s="217"/>
      <c r="M14" s="734"/>
    </row>
    <row r="15" spans="1:13" ht="15">
      <c r="A15" s="711">
        <v>3</v>
      </c>
      <c r="B15" s="722"/>
      <c r="C15" s="736"/>
      <c r="D15" s="737" t="s">
        <v>376</v>
      </c>
      <c r="E15" s="217">
        <v>65371</v>
      </c>
      <c r="F15" s="217">
        <v>17031</v>
      </c>
      <c r="G15" s="217">
        <v>35748</v>
      </c>
      <c r="H15" s="217"/>
      <c r="I15" s="217"/>
      <c r="J15" s="217">
        <v>202</v>
      </c>
      <c r="K15" s="217"/>
      <c r="L15" s="217"/>
      <c r="M15" s="734">
        <f>SUM(E15:K15)</f>
        <v>118352</v>
      </c>
    </row>
    <row r="16" spans="1:13" s="8" customFormat="1" ht="15">
      <c r="A16" s="711">
        <v>4</v>
      </c>
      <c r="B16" s="738"/>
      <c r="C16" s="739"/>
      <c r="D16" s="740" t="s">
        <v>126</v>
      </c>
      <c r="E16" s="161"/>
      <c r="F16" s="161"/>
      <c r="G16" s="161"/>
      <c r="H16" s="161"/>
      <c r="I16" s="161"/>
      <c r="J16" s="161">
        <v>1711</v>
      </c>
      <c r="K16" s="161"/>
      <c r="L16" s="161"/>
      <c r="M16" s="741">
        <f>SUM(E16:K16)</f>
        <v>1711</v>
      </c>
    </row>
    <row r="17" spans="1:13" s="8" customFormat="1" ht="15">
      <c r="A17" s="711">
        <v>5</v>
      </c>
      <c r="B17" s="738"/>
      <c r="C17" s="739"/>
      <c r="D17" s="740" t="s">
        <v>147</v>
      </c>
      <c r="E17" s="161"/>
      <c r="F17" s="161"/>
      <c r="G17" s="161">
        <v>100</v>
      </c>
      <c r="H17" s="161"/>
      <c r="I17" s="161"/>
      <c r="J17" s="161"/>
      <c r="K17" s="161"/>
      <c r="L17" s="161"/>
      <c r="M17" s="741">
        <f>SUM(E17:K17)</f>
        <v>100</v>
      </c>
    </row>
    <row r="18" spans="1:13" s="746" customFormat="1" ht="15">
      <c r="A18" s="711">
        <v>6</v>
      </c>
      <c r="B18" s="742"/>
      <c r="C18" s="743"/>
      <c r="D18" s="744" t="s">
        <v>378</v>
      </c>
      <c r="E18" s="686">
        <f aca="true" t="shared" si="0" ref="E18:L18">SUM(E15:E17)</f>
        <v>65371</v>
      </c>
      <c r="F18" s="686">
        <f t="shared" si="0"/>
        <v>17031</v>
      </c>
      <c r="G18" s="686">
        <f t="shared" si="0"/>
        <v>35848</v>
      </c>
      <c r="H18" s="686">
        <f t="shared" si="0"/>
        <v>0</v>
      </c>
      <c r="I18" s="686">
        <f t="shared" si="0"/>
        <v>0</v>
      </c>
      <c r="J18" s="686">
        <f t="shared" si="0"/>
        <v>1913</v>
      </c>
      <c r="K18" s="686">
        <f t="shared" si="0"/>
        <v>0</v>
      </c>
      <c r="L18" s="686">
        <f t="shared" si="0"/>
        <v>0</v>
      </c>
      <c r="M18" s="745">
        <f>SUM(M15:M17)</f>
        <v>120163</v>
      </c>
    </row>
    <row r="19" spans="1:13" s="735" customFormat="1" ht="24.75" customHeight="1">
      <c r="A19" s="711">
        <v>7</v>
      </c>
      <c r="B19" s="733"/>
      <c r="C19" s="725">
        <v>2</v>
      </c>
      <c r="D19" s="922" t="s">
        <v>379</v>
      </c>
      <c r="E19" s="922"/>
      <c r="F19" s="922"/>
      <c r="G19" s="922"/>
      <c r="H19" s="217"/>
      <c r="I19" s="217"/>
      <c r="J19" s="217"/>
      <c r="K19" s="217"/>
      <c r="L19" s="217"/>
      <c r="M19" s="734"/>
    </row>
    <row r="20" spans="1:13" ht="15">
      <c r="A20" s="711">
        <v>8</v>
      </c>
      <c r="B20" s="722"/>
      <c r="C20" s="736"/>
      <c r="D20" s="737" t="s">
        <v>376</v>
      </c>
      <c r="E20" s="217">
        <v>123642</v>
      </c>
      <c r="F20" s="217">
        <v>32229</v>
      </c>
      <c r="G20" s="217">
        <v>41212</v>
      </c>
      <c r="H20" s="217"/>
      <c r="I20" s="217"/>
      <c r="J20" s="217">
        <v>5135</v>
      </c>
      <c r="K20" s="217"/>
      <c r="L20" s="217"/>
      <c r="M20" s="734">
        <f>SUM(E20:K20)</f>
        <v>202218</v>
      </c>
    </row>
    <row r="21" spans="1:13" s="8" customFormat="1" ht="15">
      <c r="A21" s="711">
        <v>9</v>
      </c>
      <c r="B21" s="738"/>
      <c r="C21" s="739"/>
      <c r="D21" s="740" t="s">
        <v>126</v>
      </c>
      <c r="E21" s="161"/>
      <c r="F21" s="161"/>
      <c r="G21" s="161"/>
      <c r="H21" s="161"/>
      <c r="I21" s="161"/>
      <c r="J21" s="161">
        <v>995</v>
      </c>
      <c r="K21" s="161"/>
      <c r="L21" s="161"/>
      <c r="M21" s="741">
        <f>SUM(E21:K21)</f>
        <v>995</v>
      </c>
    </row>
    <row r="22" spans="1:13" s="746" customFormat="1" ht="15">
      <c r="A22" s="711">
        <v>10</v>
      </c>
      <c r="B22" s="742"/>
      <c r="C22" s="743"/>
      <c r="D22" s="744" t="s">
        <v>378</v>
      </c>
      <c r="E22" s="686">
        <f aca="true" t="shared" si="1" ref="E22:L22">SUM(E20:E21)</f>
        <v>123642</v>
      </c>
      <c r="F22" s="686">
        <f t="shared" si="1"/>
        <v>32229</v>
      </c>
      <c r="G22" s="686">
        <f t="shared" si="1"/>
        <v>41212</v>
      </c>
      <c r="H22" s="686">
        <f t="shared" si="1"/>
        <v>0</v>
      </c>
      <c r="I22" s="686">
        <f t="shared" si="1"/>
        <v>0</v>
      </c>
      <c r="J22" s="686">
        <f t="shared" si="1"/>
        <v>6130</v>
      </c>
      <c r="K22" s="686">
        <f t="shared" si="1"/>
        <v>0</v>
      </c>
      <c r="L22" s="686">
        <f t="shared" si="1"/>
        <v>0</v>
      </c>
      <c r="M22" s="745">
        <f>SUM(M20:M21)</f>
        <v>203213</v>
      </c>
    </row>
    <row r="23" spans="1:13" s="735" customFormat="1" ht="24.75" customHeight="1">
      <c r="A23" s="711">
        <v>11</v>
      </c>
      <c r="B23" s="733"/>
      <c r="C23" s="725">
        <v>3</v>
      </c>
      <c r="D23" s="922" t="s">
        <v>381</v>
      </c>
      <c r="E23" s="922"/>
      <c r="F23" s="922"/>
      <c r="G23" s="922"/>
      <c r="H23" s="922"/>
      <c r="I23" s="922"/>
      <c r="J23" s="217"/>
      <c r="K23" s="217"/>
      <c r="L23" s="217"/>
      <c r="M23" s="734"/>
    </row>
    <row r="24" spans="1:13" ht="15">
      <c r="A24" s="711">
        <v>12</v>
      </c>
      <c r="B24" s="722"/>
      <c r="C24" s="736" t="s">
        <v>324</v>
      </c>
      <c r="D24" s="737" t="s">
        <v>376</v>
      </c>
      <c r="E24" s="217">
        <v>143759</v>
      </c>
      <c r="F24" s="217">
        <v>37421</v>
      </c>
      <c r="G24" s="217">
        <v>40095</v>
      </c>
      <c r="H24" s="217"/>
      <c r="I24" s="217"/>
      <c r="J24" s="217">
        <v>536</v>
      </c>
      <c r="K24" s="217"/>
      <c r="L24" s="217"/>
      <c r="M24" s="734">
        <f>SUM(E24:K24)</f>
        <v>221811</v>
      </c>
    </row>
    <row r="25" spans="1:13" s="8" customFormat="1" ht="15">
      <c r="A25" s="711">
        <v>13</v>
      </c>
      <c r="B25" s="738"/>
      <c r="C25" s="739"/>
      <c r="D25" s="740" t="s">
        <v>126</v>
      </c>
      <c r="E25" s="161"/>
      <c r="F25" s="161"/>
      <c r="G25" s="161"/>
      <c r="H25" s="161"/>
      <c r="I25" s="161"/>
      <c r="J25" s="161">
        <v>561</v>
      </c>
      <c r="K25" s="161"/>
      <c r="L25" s="161"/>
      <c r="M25" s="741">
        <f>SUM(E25:K25)</f>
        <v>561</v>
      </c>
    </row>
    <row r="26" spans="1:13" s="8" customFormat="1" ht="15">
      <c r="A26" s="711">
        <v>14</v>
      </c>
      <c r="B26" s="738"/>
      <c r="C26" s="739"/>
      <c r="D26" s="740" t="s">
        <v>148</v>
      </c>
      <c r="E26" s="161"/>
      <c r="F26" s="161"/>
      <c r="G26" s="161"/>
      <c r="H26" s="161"/>
      <c r="I26" s="161"/>
      <c r="J26" s="161"/>
      <c r="K26" s="161">
        <v>160</v>
      </c>
      <c r="L26" s="161"/>
      <c r="M26" s="741">
        <f>SUM(E26:K26)</f>
        <v>160</v>
      </c>
    </row>
    <row r="27" spans="1:13" s="746" customFormat="1" ht="15">
      <c r="A27" s="711">
        <v>15</v>
      </c>
      <c r="B27" s="742"/>
      <c r="C27" s="743"/>
      <c r="D27" s="744" t="s">
        <v>378</v>
      </c>
      <c r="E27" s="686">
        <f aca="true" t="shared" si="2" ref="E27:L27">SUM(E24:E26)</f>
        <v>143759</v>
      </c>
      <c r="F27" s="686">
        <f t="shared" si="2"/>
        <v>37421</v>
      </c>
      <c r="G27" s="686">
        <f t="shared" si="2"/>
        <v>40095</v>
      </c>
      <c r="H27" s="686">
        <f t="shared" si="2"/>
        <v>0</v>
      </c>
      <c r="I27" s="686">
        <f t="shared" si="2"/>
        <v>0</v>
      </c>
      <c r="J27" s="686">
        <f t="shared" si="2"/>
        <v>1097</v>
      </c>
      <c r="K27" s="686">
        <f t="shared" si="2"/>
        <v>160</v>
      </c>
      <c r="L27" s="686">
        <f t="shared" si="2"/>
        <v>0</v>
      </c>
      <c r="M27" s="745">
        <f>SUM(M24:M26)</f>
        <v>222532</v>
      </c>
    </row>
    <row r="28" spans="1:13" s="735" customFormat="1" ht="24.75" customHeight="1">
      <c r="A28" s="711">
        <v>16</v>
      </c>
      <c r="B28" s="733"/>
      <c r="C28" s="725">
        <v>4</v>
      </c>
      <c r="D28" s="922" t="s">
        <v>382</v>
      </c>
      <c r="E28" s="922"/>
      <c r="F28" s="922"/>
      <c r="G28" s="922"/>
      <c r="H28" s="922"/>
      <c r="I28" s="922"/>
      <c r="J28" s="217"/>
      <c r="K28" s="217"/>
      <c r="L28" s="217"/>
      <c r="M28" s="734"/>
    </row>
    <row r="29" spans="1:13" ht="15">
      <c r="A29" s="711">
        <v>17</v>
      </c>
      <c r="B29" s="722"/>
      <c r="C29" s="736" t="s">
        <v>324</v>
      </c>
      <c r="D29" s="737" t="s">
        <v>376</v>
      </c>
      <c r="E29" s="217">
        <v>105933</v>
      </c>
      <c r="F29" s="217">
        <v>27604</v>
      </c>
      <c r="G29" s="217">
        <v>36956</v>
      </c>
      <c r="H29" s="217"/>
      <c r="I29" s="217"/>
      <c r="J29" s="217">
        <v>587</v>
      </c>
      <c r="K29" s="217"/>
      <c r="L29" s="217"/>
      <c r="M29" s="734">
        <f>SUM(E29:K29)</f>
        <v>171080</v>
      </c>
    </row>
    <row r="30" spans="1:13" s="8" customFormat="1" ht="15">
      <c r="A30" s="711">
        <v>18</v>
      </c>
      <c r="B30" s="738"/>
      <c r="C30" s="739"/>
      <c r="D30" s="740" t="s">
        <v>126</v>
      </c>
      <c r="E30" s="161"/>
      <c r="F30" s="161"/>
      <c r="G30" s="161"/>
      <c r="H30" s="161"/>
      <c r="I30" s="161"/>
      <c r="J30" s="161">
        <v>2490</v>
      </c>
      <c r="K30" s="161"/>
      <c r="L30" s="161"/>
      <c r="M30" s="741">
        <f>SUM(E30:K30)</f>
        <v>2490</v>
      </c>
    </row>
    <row r="31" spans="1:13" s="746" customFormat="1" ht="15">
      <c r="A31" s="711">
        <v>19</v>
      </c>
      <c r="B31" s="742"/>
      <c r="C31" s="743"/>
      <c r="D31" s="744" t="s">
        <v>378</v>
      </c>
      <c r="E31" s="686">
        <f aca="true" t="shared" si="3" ref="E31:L31">SUM(E29:E30)</f>
        <v>105933</v>
      </c>
      <c r="F31" s="686">
        <f t="shared" si="3"/>
        <v>27604</v>
      </c>
      <c r="G31" s="686">
        <f t="shared" si="3"/>
        <v>36956</v>
      </c>
      <c r="H31" s="686">
        <f t="shared" si="3"/>
        <v>0</v>
      </c>
      <c r="I31" s="686">
        <f t="shared" si="3"/>
        <v>0</v>
      </c>
      <c r="J31" s="686">
        <f t="shared" si="3"/>
        <v>3077</v>
      </c>
      <c r="K31" s="686">
        <f t="shared" si="3"/>
        <v>0</v>
      </c>
      <c r="L31" s="686">
        <f t="shared" si="3"/>
        <v>0</v>
      </c>
      <c r="M31" s="745">
        <f>SUM(M29:M30)</f>
        <v>173570</v>
      </c>
    </row>
    <row r="32" spans="1:13" s="735" customFormat="1" ht="24.75" customHeight="1">
      <c r="A32" s="711">
        <v>20</v>
      </c>
      <c r="B32" s="733"/>
      <c r="C32" s="725">
        <v>5</v>
      </c>
      <c r="D32" s="922" t="s">
        <v>383</v>
      </c>
      <c r="E32" s="922"/>
      <c r="F32" s="922"/>
      <c r="G32" s="922"/>
      <c r="H32" s="922"/>
      <c r="I32" s="922"/>
      <c r="J32" s="217"/>
      <c r="K32" s="217"/>
      <c r="L32" s="217"/>
      <c r="M32" s="734"/>
    </row>
    <row r="33" spans="1:13" ht="15">
      <c r="A33" s="711">
        <v>21</v>
      </c>
      <c r="B33" s="722"/>
      <c r="C33" s="736"/>
      <c r="D33" s="737" t="s">
        <v>376</v>
      </c>
      <c r="E33" s="217">
        <v>110955</v>
      </c>
      <c r="F33" s="217">
        <v>28933</v>
      </c>
      <c r="G33" s="217">
        <v>60069</v>
      </c>
      <c r="H33" s="217"/>
      <c r="I33" s="217"/>
      <c r="J33" s="217">
        <v>788</v>
      </c>
      <c r="K33" s="217"/>
      <c r="L33" s="217"/>
      <c r="M33" s="734">
        <f>SUM(E33:K33)</f>
        <v>200745</v>
      </c>
    </row>
    <row r="34" spans="1:13" s="8" customFormat="1" ht="15">
      <c r="A34" s="711">
        <v>22</v>
      </c>
      <c r="B34" s="738"/>
      <c r="C34" s="739"/>
      <c r="D34" s="740" t="s">
        <v>126</v>
      </c>
      <c r="E34" s="161"/>
      <c r="F34" s="161"/>
      <c r="G34" s="161"/>
      <c r="H34" s="161"/>
      <c r="I34" s="161"/>
      <c r="J34" s="161">
        <v>2323</v>
      </c>
      <c r="K34" s="161"/>
      <c r="L34" s="161"/>
      <c r="M34" s="741">
        <f>SUM(E34:K34)</f>
        <v>2323</v>
      </c>
    </row>
    <row r="35" spans="1:13" s="8" customFormat="1" ht="15">
      <c r="A35" s="711">
        <v>23</v>
      </c>
      <c r="B35" s="738"/>
      <c r="C35" s="739"/>
      <c r="D35" s="740" t="s">
        <v>149</v>
      </c>
      <c r="E35" s="161"/>
      <c r="F35" s="161"/>
      <c r="G35" s="161">
        <v>100</v>
      </c>
      <c r="H35" s="161"/>
      <c r="I35" s="161"/>
      <c r="J35" s="161"/>
      <c r="K35" s="161"/>
      <c r="L35" s="161"/>
      <c r="M35" s="741">
        <f>SUM(E35:K35)</f>
        <v>100</v>
      </c>
    </row>
    <row r="36" spans="1:13" s="746" customFormat="1" ht="15">
      <c r="A36" s="711">
        <v>24</v>
      </c>
      <c r="B36" s="742"/>
      <c r="C36" s="743"/>
      <c r="D36" s="744" t="s">
        <v>378</v>
      </c>
      <c r="E36" s="686">
        <f aca="true" t="shared" si="4" ref="E36:L36">SUM(E33:E35)</f>
        <v>110955</v>
      </c>
      <c r="F36" s="686">
        <f t="shared" si="4"/>
        <v>28933</v>
      </c>
      <c r="G36" s="686">
        <f t="shared" si="4"/>
        <v>60169</v>
      </c>
      <c r="H36" s="686">
        <f t="shared" si="4"/>
        <v>0</v>
      </c>
      <c r="I36" s="686">
        <f t="shared" si="4"/>
        <v>0</v>
      </c>
      <c r="J36" s="686">
        <f t="shared" si="4"/>
        <v>3111</v>
      </c>
      <c r="K36" s="686">
        <f t="shared" si="4"/>
        <v>0</v>
      </c>
      <c r="L36" s="686">
        <f t="shared" si="4"/>
        <v>0</v>
      </c>
      <c r="M36" s="745">
        <f>SUM(M33:M35)</f>
        <v>203168</v>
      </c>
    </row>
    <row r="37" spans="1:13" s="735" customFormat="1" ht="24.75" customHeight="1">
      <c r="A37" s="711">
        <v>25</v>
      </c>
      <c r="B37" s="733"/>
      <c r="C37" s="725">
        <v>6</v>
      </c>
      <c r="D37" s="922" t="s">
        <v>387</v>
      </c>
      <c r="E37" s="922"/>
      <c r="F37" s="922"/>
      <c r="G37" s="922"/>
      <c r="H37" s="922"/>
      <c r="I37" s="922"/>
      <c r="J37" s="217"/>
      <c r="K37" s="217"/>
      <c r="L37" s="217"/>
      <c r="M37" s="734"/>
    </row>
    <row r="38" spans="1:13" ht="15">
      <c r="A38" s="711">
        <v>26</v>
      </c>
      <c r="B38" s="722"/>
      <c r="C38" s="736"/>
      <c r="D38" s="737" t="s">
        <v>376</v>
      </c>
      <c r="E38" s="217">
        <v>53969</v>
      </c>
      <c r="F38" s="217">
        <v>14052</v>
      </c>
      <c r="G38" s="217">
        <v>17028</v>
      </c>
      <c r="H38" s="217"/>
      <c r="I38" s="217"/>
      <c r="J38" s="217">
        <v>790</v>
      </c>
      <c r="K38" s="217"/>
      <c r="L38" s="217"/>
      <c r="M38" s="734">
        <f>SUM(E38:K38)</f>
        <v>85839</v>
      </c>
    </row>
    <row r="39" spans="1:13" s="8" customFormat="1" ht="15">
      <c r="A39" s="711">
        <v>27</v>
      </c>
      <c r="B39" s="738"/>
      <c r="C39" s="739"/>
      <c r="D39" s="740" t="s">
        <v>126</v>
      </c>
      <c r="E39" s="161"/>
      <c r="F39" s="161"/>
      <c r="G39" s="161"/>
      <c r="H39" s="161"/>
      <c r="I39" s="161"/>
      <c r="J39" s="161">
        <v>588</v>
      </c>
      <c r="K39" s="161"/>
      <c r="L39" s="161"/>
      <c r="M39" s="741">
        <f>SUM(E39:K39)</f>
        <v>588</v>
      </c>
    </row>
    <row r="40" spans="1:13" s="750" customFormat="1" ht="24.75" customHeight="1">
      <c r="A40" s="711">
        <v>28</v>
      </c>
      <c r="B40" s="742"/>
      <c r="C40" s="743"/>
      <c r="D40" s="747" t="s">
        <v>378</v>
      </c>
      <c r="E40" s="748">
        <f aca="true" t="shared" si="5" ref="E40:L40">SUM(E38:E39)</f>
        <v>53969</v>
      </c>
      <c r="F40" s="748">
        <f t="shared" si="5"/>
        <v>14052</v>
      </c>
      <c r="G40" s="748">
        <f t="shared" si="5"/>
        <v>17028</v>
      </c>
      <c r="H40" s="748">
        <f t="shared" si="5"/>
        <v>0</v>
      </c>
      <c r="I40" s="748">
        <f t="shared" si="5"/>
        <v>0</v>
      </c>
      <c r="J40" s="748">
        <f t="shared" si="5"/>
        <v>1378</v>
      </c>
      <c r="K40" s="748">
        <f t="shared" si="5"/>
        <v>0</v>
      </c>
      <c r="L40" s="748">
        <f t="shared" si="5"/>
        <v>0</v>
      </c>
      <c r="M40" s="749">
        <f>SUM(M38:M39)</f>
        <v>86427</v>
      </c>
    </row>
    <row r="41" spans="1:13" s="754" customFormat="1" ht="15">
      <c r="A41" s="711">
        <v>29</v>
      </c>
      <c r="B41" s="751"/>
      <c r="C41" s="752"/>
      <c r="D41" s="398" t="s">
        <v>295</v>
      </c>
      <c r="E41" s="398"/>
      <c r="F41" s="398"/>
      <c r="G41" s="398"/>
      <c r="H41" s="398"/>
      <c r="I41" s="398"/>
      <c r="J41" s="398"/>
      <c r="K41" s="398"/>
      <c r="L41" s="398"/>
      <c r="M41" s="753"/>
    </row>
    <row r="42" spans="1:13" s="756" customFormat="1" ht="15">
      <c r="A42" s="711">
        <v>30</v>
      </c>
      <c r="B42" s="755"/>
      <c r="C42" s="401"/>
      <c r="D42" s="220" t="s">
        <v>376</v>
      </c>
      <c r="E42" s="220">
        <f aca="true" t="shared" si="6" ref="E42:L42">SUM(E38,E33,E29,E24,E20,E15)</f>
        <v>603629</v>
      </c>
      <c r="F42" s="220">
        <f t="shared" si="6"/>
        <v>157270</v>
      </c>
      <c r="G42" s="220">
        <f t="shared" si="6"/>
        <v>231108</v>
      </c>
      <c r="H42" s="220">
        <f t="shared" si="6"/>
        <v>0</v>
      </c>
      <c r="I42" s="220">
        <f t="shared" si="6"/>
        <v>0</v>
      </c>
      <c r="J42" s="220">
        <f t="shared" si="6"/>
        <v>8038</v>
      </c>
      <c r="K42" s="220">
        <f t="shared" si="6"/>
        <v>0</v>
      </c>
      <c r="L42" s="220">
        <f t="shared" si="6"/>
        <v>0</v>
      </c>
      <c r="M42" s="456">
        <f>SUM(M38,M33,M29,M24,M20,M15)</f>
        <v>1000045</v>
      </c>
    </row>
    <row r="43" spans="1:13" s="754" customFormat="1" ht="30">
      <c r="A43" s="710">
        <v>31</v>
      </c>
      <c r="B43" s="751"/>
      <c r="C43" s="397"/>
      <c r="D43" s="708" t="s">
        <v>150</v>
      </c>
      <c r="E43" s="221">
        <f aca="true" t="shared" si="7" ref="E43:L43">SUM(E39:E39,E34:E35,E30:E30,E25:E26,E21:E21,E16:E17)</f>
        <v>0</v>
      </c>
      <c r="F43" s="221">
        <f t="shared" si="7"/>
        <v>0</v>
      </c>
      <c r="G43" s="221">
        <f t="shared" si="7"/>
        <v>200</v>
      </c>
      <c r="H43" s="221">
        <f t="shared" si="7"/>
        <v>0</v>
      </c>
      <c r="I43" s="221">
        <f t="shared" si="7"/>
        <v>0</v>
      </c>
      <c r="J43" s="221">
        <f t="shared" si="7"/>
        <v>8668</v>
      </c>
      <c r="K43" s="221">
        <f t="shared" si="7"/>
        <v>160</v>
      </c>
      <c r="L43" s="221">
        <f t="shared" si="7"/>
        <v>0</v>
      </c>
      <c r="M43" s="396">
        <f>SUM(M39:M39,M34:M35,M30:M30,M25:M26,M21:M21,M16:M17)</f>
        <v>9028</v>
      </c>
    </row>
    <row r="44" spans="1:13" s="758" customFormat="1" ht="15">
      <c r="A44" s="711">
        <v>32</v>
      </c>
      <c r="B44" s="757"/>
      <c r="C44" s="402"/>
      <c r="D44" s="403" t="s">
        <v>378</v>
      </c>
      <c r="E44" s="403">
        <f aca="true" t="shared" si="8" ref="E44:L44">SUM(E42:E43)</f>
        <v>603629</v>
      </c>
      <c r="F44" s="403">
        <f t="shared" si="8"/>
        <v>157270</v>
      </c>
      <c r="G44" s="403">
        <f t="shared" si="8"/>
        <v>231308</v>
      </c>
      <c r="H44" s="403">
        <f t="shared" si="8"/>
        <v>0</v>
      </c>
      <c r="I44" s="403">
        <f t="shared" si="8"/>
        <v>0</v>
      </c>
      <c r="J44" s="403">
        <f t="shared" si="8"/>
        <v>16706</v>
      </c>
      <c r="K44" s="403">
        <f t="shared" si="8"/>
        <v>160</v>
      </c>
      <c r="L44" s="403">
        <f t="shared" si="8"/>
        <v>0</v>
      </c>
      <c r="M44" s="457">
        <f>SUM(M42:M43)</f>
        <v>1009073</v>
      </c>
    </row>
    <row r="45" spans="1:13" s="735" customFormat="1" ht="24.75" customHeight="1">
      <c r="A45" s="711">
        <v>33</v>
      </c>
      <c r="B45" s="733"/>
      <c r="C45" s="725">
        <v>7</v>
      </c>
      <c r="D45" s="922" t="s">
        <v>439</v>
      </c>
      <c r="E45" s="922"/>
      <c r="F45" s="922"/>
      <c r="G45" s="922"/>
      <c r="H45" s="922"/>
      <c r="I45" s="922"/>
      <c r="J45" s="217"/>
      <c r="K45" s="217"/>
      <c r="L45" s="217"/>
      <c r="M45" s="734"/>
    </row>
    <row r="46" spans="1:13" s="8" customFormat="1" ht="15">
      <c r="A46" s="711">
        <v>34</v>
      </c>
      <c r="B46" s="722"/>
      <c r="C46" s="736"/>
      <c r="D46" s="759" t="s">
        <v>376</v>
      </c>
      <c r="E46" s="159">
        <v>116373</v>
      </c>
      <c r="F46" s="159">
        <v>30313</v>
      </c>
      <c r="G46" s="159">
        <v>100481</v>
      </c>
      <c r="H46" s="159"/>
      <c r="I46" s="159"/>
      <c r="J46" s="159">
        <v>5602</v>
      </c>
      <c r="K46" s="159"/>
      <c r="L46" s="159"/>
      <c r="M46" s="760">
        <f>SUM(E46:K46)</f>
        <v>252769</v>
      </c>
    </row>
    <row r="47" spans="1:13" s="8" customFormat="1" ht="15">
      <c r="A47" s="711">
        <v>35</v>
      </c>
      <c r="B47" s="738"/>
      <c r="C47" s="739"/>
      <c r="D47" s="761" t="s">
        <v>377</v>
      </c>
      <c r="E47" s="161"/>
      <c r="F47" s="161"/>
      <c r="G47" s="161"/>
      <c r="H47" s="161"/>
      <c r="I47" s="161"/>
      <c r="J47" s="161"/>
      <c r="K47" s="161"/>
      <c r="L47" s="161"/>
      <c r="M47" s="762">
        <f>SUM(E47:K47)</f>
        <v>0</v>
      </c>
    </row>
    <row r="48" spans="1:13" s="746" customFormat="1" ht="15">
      <c r="A48" s="711">
        <v>36</v>
      </c>
      <c r="B48" s="742"/>
      <c r="C48" s="743"/>
      <c r="D48" s="744" t="s">
        <v>378</v>
      </c>
      <c r="E48" s="686">
        <f aca="true" t="shared" si="9" ref="E48:L48">SUM(E46:E47)</f>
        <v>116373</v>
      </c>
      <c r="F48" s="686">
        <f t="shared" si="9"/>
        <v>30313</v>
      </c>
      <c r="G48" s="686">
        <f t="shared" si="9"/>
        <v>100481</v>
      </c>
      <c r="H48" s="686">
        <f t="shared" si="9"/>
        <v>0</v>
      </c>
      <c r="I48" s="686">
        <f t="shared" si="9"/>
        <v>0</v>
      </c>
      <c r="J48" s="686">
        <f t="shared" si="9"/>
        <v>5602</v>
      </c>
      <c r="K48" s="686">
        <f t="shared" si="9"/>
        <v>0</v>
      </c>
      <c r="L48" s="686">
        <f t="shared" si="9"/>
        <v>0</v>
      </c>
      <c r="M48" s="745">
        <f>SUM(M46:M47)</f>
        <v>252769</v>
      </c>
    </row>
    <row r="49" spans="1:13" s="735" customFormat="1" ht="24.75" customHeight="1">
      <c r="A49" s="711">
        <v>37</v>
      </c>
      <c r="B49" s="733"/>
      <c r="C49" s="725">
        <v>8</v>
      </c>
      <c r="D49" s="922" t="s">
        <v>433</v>
      </c>
      <c r="E49" s="922"/>
      <c r="F49" s="922"/>
      <c r="G49" s="922"/>
      <c r="H49" s="922"/>
      <c r="I49" s="922"/>
      <c r="J49" s="217"/>
      <c r="K49" s="217"/>
      <c r="L49" s="217"/>
      <c r="M49" s="734"/>
    </row>
    <row r="50" spans="1:13" s="735" customFormat="1" ht="15">
      <c r="A50" s="711">
        <v>38</v>
      </c>
      <c r="B50" s="733"/>
      <c r="C50" s="725"/>
      <c r="D50" s="759" t="s">
        <v>376</v>
      </c>
      <c r="E50" s="217">
        <v>254579</v>
      </c>
      <c r="F50" s="217">
        <v>65596</v>
      </c>
      <c r="G50" s="217">
        <v>65546</v>
      </c>
      <c r="H50" s="217"/>
      <c r="I50" s="217"/>
      <c r="J50" s="217">
        <v>1702</v>
      </c>
      <c r="K50" s="217"/>
      <c r="L50" s="217"/>
      <c r="M50" s="734">
        <f>SUM(E50:K50)</f>
        <v>387423</v>
      </c>
    </row>
    <row r="51" spans="1:13" s="765" customFormat="1" ht="15">
      <c r="A51" s="711">
        <v>39</v>
      </c>
      <c r="B51" s="763"/>
      <c r="C51" s="764"/>
      <c r="D51" s="761" t="s">
        <v>126</v>
      </c>
      <c r="E51" s="218"/>
      <c r="F51" s="218"/>
      <c r="G51" s="218"/>
      <c r="H51" s="218"/>
      <c r="I51" s="218"/>
      <c r="J51" s="218">
        <v>1538</v>
      </c>
      <c r="K51" s="218"/>
      <c r="L51" s="218"/>
      <c r="M51" s="741">
        <f>SUM(E51:K51)</f>
        <v>1538</v>
      </c>
    </row>
    <row r="52" spans="1:13" s="765" customFormat="1" ht="30">
      <c r="A52" s="710">
        <v>40</v>
      </c>
      <c r="B52" s="763"/>
      <c r="C52" s="764"/>
      <c r="D52" s="761" t="s">
        <v>151</v>
      </c>
      <c r="E52" s="218"/>
      <c r="F52" s="218"/>
      <c r="G52" s="218">
        <v>100</v>
      </c>
      <c r="H52" s="218"/>
      <c r="I52" s="218"/>
      <c r="J52" s="218"/>
      <c r="K52" s="218"/>
      <c r="L52" s="218"/>
      <c r="M52" s="741">
        <f>SUM(E52:K52)</f>
        <v>100</v>
      </c>
    </row>
    <row r="53" spans="1:13" s="732" customFormat="1" ht="15">
      <c r="A53" s="711">
        <v>41</v>
      </c>
      <c r="B53" s="766"/>
      <c r="C53" s="767"/>
      <c r="D53" s="744" t="s">
        <v>378</v>
      </c>
      <c r="E53" s="197">
        <f aca="true" t="shared" si="10" ref="E53:L53">SUM(E50:E52)</f>
        <v>254579</v>
      </c>
      <c r="F53" s="197">
        <f t="shared" si="10"/>
        <v>65596</v>
      </c>
      <c r="G53" s="197">
        <f t="shared" si="10"/>
        <v>65646</v>
      </c>
      <c r="H53" s="197">
        <f t="shared" si="10"/>
        <v>0</v>
      </c>
      <c r="I53" s="197">
        <f t="shared" si="10"/>
        <v>0</v>
      </c>
      <c r="J53" s="197">
        <f t="shared" si="10"/>
        <v>3240</v>
      </c>
      <c r="K53" s="197">
        <f t="shared" si="10"/>
        <v>0</v>
      </c>
      <c r="L53" s="197">
        <f t="shared" si="10"/>
        <v>0</v>
      </c>
      <c r="M53" s="768">
        <f>SUM(M50:M52)</f>
        <v>389061</v>
      </c>
    </row>
    <row r="54" spans="1:13" s="735" customFormat="1" ht="24.75" customHeight="1">
      <c r="A54" s="711">
        <v>42</v>
      </c>
      <c r="B54" s="733"/>
      <c r="C54" s="725">
        <v>9</v>
      </c>
      <c r="D54" s="922" t="s">
        <v>434</v>
      </c>
      <c r="E54" s="922"/>
      <c r="F54" s="922"/>
      <c r="G54" s="922"/>
      <c r="H54" s="922"/>
      <c r="I54" s="922"/>
      <c r="J54" s="217"/>
      <c r="K54" s="217"/>
      <c r="L54" s="217"/>
      <c r="M54" s="734"/>
    </row>
    <row r="55" spans="1:13" ht="15">
      <c r="A55" s="711">
        <v>43</v>
      </c>
      <c r="B55" s="722"/>
      <c r="C55" s="736"/>
      <c r="D55" s="759" t="s">
        <v>376</v>
      </c>
      <c r="E55" s="159">
        <v>89276</v>
      </c>
      <c r="F55" s="159">
        <v>23227</v>
      </c>
      <c r="G55" s="159">
        <v>8833</v>
      </c>
      <c r="H55" s="159">
        <v>2400</v>
      </c>
      <c r="I55" s="159"/>
      <c r="J55" s="159">
        <v>4698</v>
      </c>
      <c r="K55" s="159"/>
      <c r="L55" s="159"/>
      <c r="M55" s="760">
        <f>SUM(E55:K55)</f>
        <v>128434</v>
      </c>
    </row>
    <row r="56" spans="1:13" s="8" customFormat="1" ht="15">
      <c r="A56" s="711">
        <v>44</v>
      </c>
      <c r="B56" s="738"/>
      <c r="C56" s="739"/>
      <c r="D56" s="761" t="s">
        <v>126</v>
      </c>
      <c r="E56" s="161"/>
      <c r="F56" s="161"/>
      <c r="G56" s="161"/>
      <c r="H56" s="161"/>
      <c r="I56" s="161"/>
      <c r="J56" s="161">
        <v>2611</v>
      </c>
      <c r="K56" s="161"/>
      <c r="L56" s="161"/>
      <c r="M56" s="762">
        <f>SUM(E56:K56)</f>
        <v>2611</v>
      </c>
    </row>
    <row r="57" spans="1:13" s="746" customFormat="1" ht="15">
      <c r="A57" s="711">
        <v>45</v>
      </c>
      <c r="B57" s="742"/>
      <c r="C57" s="743"/>
      <c r="D57" s="744" t="s">
        <v>378</v>
      </c>
      <c r="E57" s="686">
        <f aca="true" t="shared" si="11" ref="E57:L57">SUM(E55:E56)</f>
        <v>89276</v>
      </c>
      <c r="F57" s="686">
        <f t="shared" si="11"/>
        <v>23227</v>
      </c>
      <c r="G57" s="686">
        <f t="shared" si="11"/>
        <v>8833</v>
      </c>
      <c r="H57" s="686">
        <f t="shared" si="11"/>
        <v>2400</v>
      </c>
      <c r="I57" s="686">
        <f t="shared" si="11"/>
        <v>0</v>
      </c>
      <c r="J57" s="686">
        <f t="shared" si="11"/>
        <v>7309</v>
      </c>
      <c r="K57" s="686">
        <f t="shared" si="11"/>
        <v>0</v>
      </c>
      <c r="L57" s="686">
        <f t="shared" si="11"/>
        <v>0</v>
      </c>
      <c r="M57" s="745">
        <f>SUM(M55:M56)</f>
        <v>131045</v>
      </c>
    </row>
    <row r="58" spans="1:13" s="735" customFormat="1" ht="24.75" customHeight="1">
      <c r="A58" s="711">
        <v>46</v>
      </c>
      <c r="B58" s="733"/>
      <c r="C58" s="725">
        <v>10</v>
      </c>
      <c r="D58" s="922" t="s">
        <v>564</v>
      </c>
      <c r="E58" s="922"/>
      <c r="F58" s="922"/>
      <c r="G58" s="922"/>
      <c r="H58" s="922"/>
      <c r="I58" s="922"/>
      <c r="J58" s="217"/>
      <c r="K58" s="217"/>
      <c r="L58" s="217"/>
      <c r="M58" s="734"/>
    </row>
    <row r="59" spans="1:13" ht="15">
      <c r="A59" s="711">
        <v>47</v>
      </c>
      <c r="B59" s="722"/>
      <c r="C59" s="736"/>
      <c r="D59" s="759" t="s">
        <v>376</v>
      </c>
      <c r="E59" s="159">
        <v>27984</v>
      </c>
      <c r="F59" s="159">
        <v>7316</v>
      </c>
      <c r="G59" s="159">
        <v>15312</v>
      </c>
      <c r="H59" s="159"/>
      <c r="I59" s="159"/>
      <c r="J59" s="159"/>
      <c r="K59" s="159"/>
      <c r="L59" s="159"/>
      <c r="M59" s="760">
        <f>SUM(E59:K59)</f>
        <v>50612</v>
      </c>
    </row>
    <row r="60" spans="1:13" s="8" customFormat="1" ht="15">
      <c r="A60" s="711">
        <v>48</v>
      </c>
      <c r="B60" s="738"/>
      <c r="C60" s="739"/>
      <c r="D60" s="761" t="s">
        <v>377</v>
      </c>
      <c r="E60" s="161"/>
      <c r="F60" s="161"/>
      <c r="G60" s="161"/>
      <c r="H60" s="161"/>
      <c r="I60" s="161"/>
      <c r="J60" s="161"/>
      <c r="K60" s="161"/>
      <c r="L60" s="161"/>
      <c r="M60" s="762">
        <f>SUM(E60:K60)</f>
        <v>0</v>
      </c>
    </row>
    <row r="61" spans="1:13" s="750" customFormat="1" ht="24.75" customHeight="1">
      <c r="A61" s="710">
        <v>49</v>
      </c>
      <c r="B61" s="742"/>
      <c r="C61" s="743"/>
      <c r="D61" s="747" t="s">
        <v>378</v>
      </c>
      <c r="E61" s="748">
        <f aca="true" t="shared" si="12" ref="E61:L61">SUM(E59:E60)</f>
        <v>27984</v>
      </c>
      <c r="F61" s="748">
        <f t="shared" si="12"/>
        <v>7316</v>
      </c>
      <c r="G61" s="748">
        <f t="shared" si="12"/>
        <v>15312</v>
      </c>
      <c r="H61" s="748">
        <f t="shared" si="12"/>
        <v>0</v>
      </c>
      <c r="I61" s="748">
        <f t="shared" si="12"/>
        <v>0</v>
      </c>
      <c r="J61" s="748">
        <f t="shared" si="12"/>
        <v>0</v>
      </c>
      <c r="K61" s="748">
        <f t="shared" si="12"/>
        <v>0</v>
      </c>
      <c r="L61" s="748">
        <f t="shared" si="12"/>
        <v>0</v>
      </c>
      <c r="M61" s="749">
        <f>SUM(M59:M60)</f>
        <v>50612</v>
      </c>
    </row>
    <row r="62" spans="1:13" s="735" customFormat="1" ht="15">
      <c r="A62" s="711">
        <v>50</v>
      </c>
      <c r="B62" s="733"/>
      <c r="C62" s="725"/>
      <c r="D62" s="925" t="s">
        <v>240</v>
      </c>
      <c r="E62" s="925"/>
      <c r="F62" s="925"/>
      <c r="G62" s="925"/>
      <c r="H62" s="925"/>
      <c r="I62" s="925"/>
      <c r="J62" s="769"/>
      <c r="K62" s="769"/>
      <c r="L62" s="769"/>
      <c r="M62" s="770"/>
    </row>
    <row r="63" spans="1:13" s="754" customFormat="1" ht="15">
      <c r="A63" s="711">
        <v>51</v>
      </c>
      <c r="B63" s="751"/>
      <c r="C63" s="397"/>
      <c r="D63" s="759" t="s">
        <v>376</v>
      </c>
      <c r="E63" s="220">
        <f aca="true" t="shared" si="13" ref="E63:K63">SUM(E59,E55,E50,E46)</f>
        <v>488212</v>
      </c>
      <c r="F63" s="220">
        <f t="shared" si="13"/>
        <v>126452</v>
      </c>
      <c r="G63" s="220">
        <f t="shared" si="13"/>
        <v>190172</v>
      </c>
      <c r="H63" s="220">
        <f t="shared" si="13"/>
        <v>2400</v>
      </c>
      <c r="I63" s="220">
        <f t="shared" si="13"/>
        <v>0</v>
      </c>
      <c r="J63" s="220">
        <f t="shared" si="13"/>
        <v>12002</v>
      </c>
      <c r="K63" s="220">
        <f t="shared" si="13"/>
        <v>0</v>
      </c>
      <c r="L63" s="220">
        <f>SUM(L59,L55,L50,L46)</f>
        <v>0</v>
      </c>
      <c r="M63" s="456">
        <f>SUM(M59,M55,M50,M46)</f>
        <v>819238</v>
      </c>
    </row>
    <row r="64" spans="1:13" s="754" customFormat="1" ht="30">
      <c r="A64" s="710">
        <v>52</v>
      </c>
      <c r="B64" s="751"/>
      <c r="C64" s="397"/>
      <c r="D64" s="761" t="s">
        <v>150</v>
      </c>
      <c r="E64" s="221">
        <f aca="true" t="shared" si="14" ref="E64:K64">SUM(E60:E60,E56:E56,E51:E52,E47:E47)</f>
        <v>0</v>
      </c>
      <c r="F64" s="221">
        <f t="shared" si="14"/>
        <v>0</v>
      </c>
      <c r="G64" s="221">
        <f t="shared" si="14"/>
        <v>100</v>
      </c>
      <c r="H64" s="221">
        <f t="shared" si="14"/>
        <v>0</v>
      </c>
      <c r="I64" s="221">
        <f t="shared" si="14"/>
        <v>0</v>
      </c>
      <c r="J64" s="221">
        <f t="shared" si="14"/>
        <v>4149</v>
      </c>
      <c r="K64" s="221">
        <f t="shared" si="14"/>
        <v>0</v>
      </c>
      <c r="L64" s="221">
        <f>SUM(L60:L60,L56:L56,L51:L52,L47:L47)</f>
        <v>0</v>
      </c>
      <c r="M64" s="396">
        <f>SUM(M60:M60,M56:M56,M51:M52,M47:M47)</f>
        <v>4249</v>
      </c>
    </row>
    <row r="65" spans="1:13" s="758" customFormat="1" ht="19.5" customHeight="1">
      <c r="A65" s="711">
        <v>53</v>
      </c>
      <c r="B65" s="757"/>
      <c r="C65" s="771"/>
      <c r="D65" s="772" t="s">
        <v>378</v>
      </c>
      <c r="E65" s="403">
        <f aca="true" t="shared" si="15" ref="E65:L65">SUM(E63:E64)</f>
        <v>488212</v>
      </c>
      <c r="F65" s="403">
        <f t="shared" si="15"/>
        <v>126452</v>
      </c>
      <c r="G65" s="403">
        <f t="shared" si="15"/>
        <v>190272</v>
      </c>
      <c r="H65" s="403">
        <f t="shared" si="15"/>
        <v>2400</v>
      </c>
      <c r="I65" s="403">
        <f t="shared" si="15"/>
        <v>0</v>
      </c>
      <c r="J65" s="403">
        <f t="shared" si="15"/>
        <v>16151</v>
      </c>
      <c r="K65" s="403">
        <f t="shared" si="15"/>
        <v>0</v>
      </c>
      <c r="L65" s="403">
        <f t="shared" si="15"/>
        <v>0</v>
      </c>
      <c r="M65" s="457">
        <f>SUM(M63:M64)</f>
        <v>823487</v>
      </c>
    </row>
    <row r="66" spans="1:13" s="735" customFormat="1" ht="24.75" customHeight="1">
      <c r="A66" s="711">
        <v>54</v>
      </c>
      <c r="B66" s="733"/>
      <c r="C66" s="725">
        <v>11</v>
      </c>
      <c r="D66" s="922" t="s">
        <v>435</v>
      </c>
      <c r="E66" s="922"/>
      <c r="F66" s="922"/>
      <c r="G66" s="922"/>
      <c r="H66" s="922"/>
      <c r="I66" s="922"/>
      <c r="J66" s="217"/>
      <c r="K66" s="217"/>
      <c r="L66" s="217"/>
      <c r="M66" s="734"/>
    </row>
    <row r="67" spans="1:13" s="735" customFormat="1" ht="15">
      <c r="A67" s="711">
        <v>55</v>
      </c>
      <c r="B67" s="733"/>
      <c r="C67" s="725"/>
      <c r="D67" s="759" t="s">
        <v>376</v>
      </c>
      <c r="E67" s="217">
        <v>64251</v>
      </c>
      <c r="F67" s="217">
        <v>16786</v>
      </c>
      <c r="G67" s="217">
        <v>85033</v>
      </c>
      <c r="H67" s="217"/>
      <c r="I67" s="217"/>
      <c r="J67" s="217">
        <v>1727</v>
      </c>
      <c r="K67" s="217"/>
      <c r="L67" s="217"/>
      <c r="M67" s="734">
        <f aca="true" t="shared" si="16" ref="M67:M74">SUM(E67:K67)</f>
        <v>167797</v>
      </c>
    </row>
    <row r="68" spans="1:13" s="765" customFormat="1" ht="15">
      <c r="A68" s="711">
        <v>56</v>
      </c>
      <c r="B68" s="763"/>
      <c r="C68" s="764"/>
      <c r="D68" s="761" t="s">
        <v>126</v>
      </c>
      <c r="E68" s="218">
        <v>2500</v>
      </c>
      <c r="F68" s="218">
        <v>593</v>
      </c>
      <c r="G68" s="218"/>
      <c r="H68" s="218"/>
      <c r="I68" s="218"/>
      <c r="J68" s="218">
        <v>-1727</v>
      </c>
      <c r="K68" s="218"/>
      <c r="L68" s="218"/>
      <c r="M68" s="741">
        <f t="shared" si="16"/>
        <v>1366</v>
      </c>
    </row>
    <row r="69" spans="1:13" s="765" customFormat="1" ht="15">
      <c r="A69" s="711">
        <v>57</v>
      </c>
      <c r="B69" s="763"/>
      <c r="C69" s="764"/>
      <c r="D69" s="761" t="s">
        <v>128</v>
      </c>
      <c r="E69" s="218"/>
      <c r="F69" s="218"/>
      <c r="G69" s="218">
        <v>53</v>
      </c>
      <c r="H69" s="218"/>
      <c r="I69" s="218"/>
      <c r="J69" s="218"/>
      <c r="K69" s="218"/>
      <c r="L69" s="218"/>
      <c r="M69" s="741">
        <f t="shared" si="16"/>
        <v>53</v>
      </c>
    </row>
    <row r="70" spans="1:13" s="765" customFormat="1" ht="15">
      <c r="A70" s="711">
        <v>58</v>
      </c>
      <c r="B70" s="763"/>
      <c r="C70" s="764"/>
      <c r="D70" s="761" t="s">
        <v>57</v>
      </c>
      <c r="E70" s="218"/>
      <c r="F70" s="218"/>
      <c r="G70" s="218">
        <v>4500</v>
      </c>
      <c r="H70" s="218"/>
      <c r="I70" s="218"/>
      <c r="J70" s="218"/>
      <c r="K70" s="218"/>
      <c r="L70" s="218"/>
      <c r="M70" s="741">
        <f t="shared" si="16"/>
        <v>4500</v>
      </c>
    </row>
    <row r="71" spans="1:13" s="765" customFormat="1" ht="15">
      <c r="A71" s="711">
        <v>59</v>
      </c>
      <c r="B71" s="763"/>
      <c r="C71" s="764"/>
      <c r="D71" s="761" t="s">
        <v>59</v>
      </c>
      <c r="E71" s="218"/>
      <c r="F71" s="218"/>
      <c r="G71" s="218">
        <v>2000</v>
      </c>
      <c r="H71" s="218"/>
      <c r="I71" s="218"/>
      <c r="J71" s="218"/>
      <c r="K71" s="218"/>
      <c r="L71" s="218"/>
      <c r="M71" s="741">
        <f t="shared" si="16"/>
        <v>2000</v>
      </c>
    </row>
    <row r="72" spans="1:13" s="765" customFormat="1" ht="15">
      <c r="A72" s="711">
        <v>60</v>
      </c>
      <c r="B72" s="763"/>
      <c r="C72" s="764"/>
      <c r="D72" s="761" t="s">
        <v>58</v>
      </c>
      <c r="E72" s="218"/>
      <c r="F72" s="218"/>
      <c r="G72" s="218">
        <v>50</v>
      </c>
      <c r="H72" s="218"/>
      <c r="I72" s="218"/>
      <c r="J72" s="218"/>
      <c r="K72" s="218"/>
      <c r="L72" s="218"/>
      <c r="M72" s="741">
        <f t="shared" si="16"/>
        <v>50</v>
      </c>
    </row>
    <row r="73" spans="1:13" s="765" customFormat="1" ht="15">
      <c r="A73" s="711">
        <v>61</v>
      </c>
      <c r="B73" s="763"/>
      <c r="C73" s="764"/>
      <c r="D73" s="761" t="s">
        <v>99</v>
      </c>
      <c r="E73" s="218"/>
      <c r="F73" s="218"/>
      <c r="G73" s="218">
        <v>120</v>
      </c>
      <c r="H73" s="218"/>
      <c r="I73" s="218"/>
      <c r="J73" s="218"/>
      <c r="K73" s="218"/>
      <c r="L73" s="218"/>
      <c r="M73" s="741">
        <f t="shared" si="16"/>
        <v>120</v>
      </c>
    </row>
    <row r="74" spans="1:13" s="765" customFormat="1" ht="15">
      <c r="A74" s="711">
        <v>62</v>
      </c>
      <c r="B74" s="763"/>
      <c r="C74" s="764"/>
      <c r="D74" s="761" t="s">
        <v>100</v>
      </c>
      <c r="E74" s="218"/>
      <c r="F74" s="218"/>
      <c r="G74" s="218">
        <v>300</v>
      </c>
      <c r="H74" s="218"/>
      <c r="I74" s="218"/>
      <c r="J74" s="218"/>
      <c r="K74" s="218"/>
      <c r="L74" s="218"/>
      <c r="M74" s="741">
        <f t="shared" si="16"/>
        <v>300</v>
      </c>
    </row>
    <row r="75" spans="1:13" s="732" customFormat="1" ht="15">
      <c r="A75" s="711">
        <v>63</v>
      </c>
      <c r="B75" s="766"/>
      <c r="C75" s="767"/>
      <c r="D75" s="744" t="s">
        <v>378</v>
      </c>
      <c r="E75" s="197">
        <f aca="true" t="shared" si="17" ref="E75:M75">SUM(E67:E74)</f>
        <v>66751</v>
      </c>
      <c r="F75" s="197">
        <f t="shared" si="17"/>
        <v>17379</v>
      </c>
      <c r="G75" s="197">
        <f t="shared" si="17"/>
        <v>92056</v>
      </c>
      <c r="H75" s="197">
        <f t="shared" si="17"/>
        <v>0</v>
      </c>
      <c r="I75" s="197">
        <f t="shared" si="17"/>
        <v>0</v>
      </c>
      <c r="J75" s="197">
        <f t="shared" si="17"/>
        <v>0</v>
      </c>
      <c r="K75" s="197">
        <f t="shared" si="17"/>
        <v>0</v>
      </c>
      <c r="L75" s="197">
        <f t="shared" si="17"/>
        <v>0</v>
      </c>
      <c r="M75" s="768">
        <f t="shared" si="17"/>
        <v>176186</v>
      </c>
    </row>
    <row r="76" spans="1:13" s="735" customFormat="1" ht="27.75" customHeight="1">
      <c r="A76" s="711">
        <v>64</v>
      </c>
      <c r="B76" s="733"/>
      <c r="C76" s="725">
        <v>12</v>
      </c>
      <c r="D76" s="922" t="s">
        <v>296</v>
      </c>
      <c r="E76" s="922"/>
      <c r="F76" s="922"/>
      <c r="G76" s="922"/>
      <c r="H76" s="922"/>
      <c r="I76" s="922"/>
      <c r="J76" s="217"/>
      <c r="K76" s="217"/>
      <c r="L76" s="217"/>
      <c r="M76" s="734"/>
    </row>
    <row r="77" spans="1:13" s="735" customFormat="1" ht="15">
      <c r="A77" s="711">
        <v>65</v>
      </c>
      <c r="B77" s="733"/>
      <c r="C77" s="725"/>
      <c r="D77" s="759" t="s">
        <v>376</v>
      </c>
      <c r="E77" s="217">
        <v>41626</v>
      </c>
      <c r="F77" s="217">
        <v>10851</v>
      </c>
      <c r="G77" s="217">
        <v>19859</v>
      </c>
      <c r="H77" s="217"/>
      <c r="I77" s="217"/>
      <c r="J77" s="217">
        <v>5002</v>
      </c>
      <c r="K77" s="217"/>
      <c r="L77" s="217"/>
      <c r="M77" s="734">
        <f>SUM(E77:K77)</f>
        <v>77338</v>
      </c>
    </row>
    <row r="78" spans="1:13" s="765" customFormat="1" ht="15">
      <c r="A78" s="711">
        <v>66</v>
      </c>
      <c r="B78" s="763"/>
      <c r="C78" s="764"/>
      <c r="D78" s="761" t="s">
        <v>126</v>
      </c>
      <c r="E78" s="218">
        <v>577</v>
      </c>
      <c r="F78" s="218">
        <v>233</v>
      </c>
      <c r="G78" s="218">
        <v>3745</v>
      </c>
      <c r="H78" s="218"/>
      <c r="I78" s="218"/>
      <c r="J78" s="218">
        <v>-5002</v>
      </c>
      <c r="K78" s="218"/>
      <c r="L78" s="218">
        <v>386</v>
      </c>
      <c r="M78" s="741">
        <f>SUM(E78:L78)</f>
        <v>-61</v>
      </c>
    </row>
    <row r="79" spans="1:13" s="732" customFormat="1" ht="15">
      <c r="A79" s="711">
        <v>67</v>
      </c>
      <c r="B79" s="766"/>
      <c r="C79" s="767"/>
      <c r="D79" s="744" t="s">
        <v>378</v>
      </c>
      <c r="E79" s="197">
        <f aca="true" t="shared" si="18" ref="E79:K79">SUM(E77:E78)</f>
        <v>42203</v>
      </c>
      <c r="F79" s="197">
        <f t="shared" si="18"/>
        <v>11084</v>
      </c>
      <c r="G79" s="197">
        <f t="shared" si="18"/>
        <v>23604</v>
      </c>
      <c r="H79" s="197">
        <f t="shared" si="18"/>
        <v>0</v>
      </c>
      <c r="I79" s="197">
        <f t="shared" si="18"/>
        <v>0</v>
      </c>
      <c r="J79" s="197">
        <f t="shared" si="18"/>
        <v>0</v>
      </c>
      <c r="K79" s="197">
        <f t="shared" si="18"/>
        <v>0</v>
      </c>
      <c r="L79" s="198">
        <f>SUM(L78:L78)</f>
        <v>386</v>
      </c>
      <c r="M79" s="768">
        <f>SUM(M77:M78)</f>
        <v>77277</v>
      </c>
    </row>
    <row r="80" spans="1:13" s="735" customFormat="1" ht="27.75" customHeight="1">
      <c r="A80" s="711">
        <v>68</v>
      </c>
      <c r="B80" s="773">
        <v>1</v>
      </c>
      <c r="C80" s="725"/>
      <c r="D80" s="922" t="s">
        <v>565</v>
      </c>
      <c r="E80" s="922"/>
      <c r="F80" s="922"/>
      <c r="G80" s="922"/>
      <c r="H80" s="922"/>
      <c r="I80" s="922"/>
      <c r="J80" s="217"/>
      <c r="K80" s="217"/>
      <c r="L80" s="217"/>
      <c r="M80" s="734"/>
    </row>
    <row r="81" spans="1:13" s="735" customFormat="1" ht="15">
      <c r="A81" s="711">
        <v>69</v>
      </c>
      <c r="B81" s="773"/>
      <c r="C81" s="725"/>
      <c r="D81" s="759" t="s">
        <v>376</v>
      </c>
      <c r="E81" s="217">
        <v>233744</v>
      </c>
      <c r="F81" s="217">
        <v>63111</v>
      </c>
      <c r="G81" s="217">
        <v>715538</v>
      </c>
      <c r="H81" s="217"/>
      <c r="I81" s="217"/>
      <c r="J81" s="217"/>
      <c r="K81" s="217"/>
      <c r="L81" s="217"/>
      <c r="M81" s="734">
        <f>SUM(E81:K81)</f>
        <v>1012393</v>
      </c>
    </row>
    <row r="82" spans="1:13" s="765" customFormat="1" ht="15">
      <c r="A82" s="711">
        <v>70</v>
      </c>
      <c r="B82" s="774"/>
      <c r="C82" s="764"/>
      <c r="D82" s="761" t="s">
        <v>126</v>
      </c>
      <c r="E82" s="218"/>
      <c r="F82" s="218"/>
      <c r="G82" s="218"/>
      <c r="H82" s="218"/>
      <c r="I82" s="218"/>
      <c r="J82" s="218">
        <v>-12788</v>
      </c>
      <c r="K82" s="218"/>
      <c r="L82" s="218"/>
      <c r="M82" s="741">
        <f>SUM(E82:K82)</f>
        <v>-12788</v>
      </c>
    </row>
    <row r="83" spans="1:13" s="765" customFormat="1" ht="15">
      <c r="A83" s="711">
        <v>71</v>
      </c>
      <c r="B83" s="774"/>
      <c r="C83" s="764"/>
      <c r="D83" s="761" t="s">
        <v>131</v>
      </c>
      <c r="E83" s="218"/>
      <c r="F83" s="218"/>
      <c r="G83" s="218">
        <v>-4064</v>
      </c>
      <c r="H83" s="218"/>
      <c r="I83" s="218"/>
      <c r="J83" s="218"/>
      <c r="K83" s="218"/>
      <c r="L83" s="218"/>
      <c r="M83" s="741">
        <f>SUM(E83:K83)</f>
        <v>-4064</v>
      </c>
    </row>
    <row r="84" spans="1:13" s="765" customFormat="1" ht="15">
      <c r="A84" s="711">
        <v>72</v>
      </c>
      <c r="B84" s="774"/>
      <c r="C84" s="764"/>
      <c r="D84" s="761" t="s">
        <v>132</v>
      </c>
      <c r="E84" s="218"/>
      <c r="F84" s="218"/>
      <c r="G84" s="218">
        <v>-4400</v>
      </c>
      <c r="H84" s="218"/>
      <c r="I84" s="218"/>
      <c r="J84" s="218"/>
      <c r="K84" s="218">
        <v>4400</v>
      </c>
      <c r="L84" s="218"/>
      <c r="M84" s="741">
        <f>SUM(E84:K84)</f>
        <v>0</v>
      </c>
    </row>
    <row r="85" spans="1:13" s="732" customFormat="1" ht="15">
      <c r="A85" s="711">
        <v>73</v>
      </c>
      <c r="B85" s="773"/>
      <c r="C85" s="767"/>
      <c r="D85" s="744" t="s">
        <v>378</v>
      </c>
      <c r="E85" s="197">
        <f aca="true" t="shared" si="19" ref="E85:L85">SUM(E81:E84)</f>
        <v>233744</v>
      </c>
      <c r="F85" s="197">
        <f t="shared" si="19"/>
        <v>63111</v>
      </c>
      <c r="G85" s="197">
        <f t="shared" si="19"/>
        <v>707074</v>
      </c>
      <c r="H85" s="197">
        <f t="shared" si="19"/>
        <v>0</v>
      </c>
      <c r="I85" s="197">
        <f t="shared" si="19"/>
        <v>0</v>
      </c>
      <c r="J85" s="197">
        <f t="shared" si="19"/>
        <v>-12788</v>
      </c>
      <c r="K85" s="197">
        <f t="shared" si="19"/>
        <v>4400</v>
      </c>
      <c r="L85" s="197">
        <f t="shared" si="19"/>
        <v>0</v>
      </c>
      <c r="M85" s="768">
        <f>SUM(M81:M84)</f>
        <v>995541</v>
      </c>
    </row>
    <row r="86" spans="1:13" s="765" customFormat="1" ht="27.75" customHeight="1">
      <c r="A86" s="711">
        <v>74</v>
      </c>
      <c r="B86" s="773">
        <v>2</v>
      </c>
      <c r="C86" s="921" t="s">
        <v>566</v>
      </c>
      <c r="D86" s="921"/>
      <c r="E86" s="218"/>
      <c r="F86" s="218"/>
      <c r="G86" s="218"/>
      <c r="H86" s="218"/>
      <c r="I86" s="218"/>
      <c r="J86" s="218"/>
      <c r="K86" s="218"/>
      <c r="L86" s="218"/>
      <c r="M86" s="741"/>
    </row>
    <row r="87" spans="1:13" s="765" customFormat="1" ht="15">
      <c r="A87" s="711">
        <v>75</v>
      </c>
      <c r="B87" s="724"/>
      <c r="C87" s="775"/>
      <c r="D87" s="775" t="s">
        <v>376</v>
      </c>
      <c r="E87" s="217">
        <v>109398</v>
      </c>
      <c r="F87" s="217">
        <v>28639</v>
      </c>
      <c r="G87" s="217">
        <v>52785</v>
      </c>
      <c r="H87" s="217"/>
      <c r="I87" s="217"/>
      <c r="J87" s="217"/>
      <c r="K87" s="217"/>
      <c r="L87" s="217"/>
      <c r="M87" s="734">
        <f>SUM(E87:K87)</f>
        <v>190822</v>
      </c>
    </row>
    <row r="88" spans="1:13" s="765" customFormat="1" ht="30">
      <c r="A88" s="710">
        <v>76</v>
      </c>
      <c r="B88" s="776"/>
      <c r="C88" s="777"/>
      <c r="D88" s="778" t="s">
        <v>133</v>
      </c>
      <c r="E88" s="218"/>
      <c r="F88" s="218"/>
      <c r="G88" s="218">
        <v>137503</v>
      </c>
      <c r="H88" s="218"/>
      <c r="I88" s="218"/>
      <c r="J88" s="218"/>
      <c r="K88" s="218"/>
      <c r="L88" s="218"/>
      <c r="M88" s="741">
        <f>SUM(E88:K88)</f>
        <v>137503</v>
      </c>
    </row>
    <row r="89" spans="1:13" s="765" customFormat="1" ht="15">
      <c r="A89" s="711">
        <v>77</v>
      </c>
      <c r="B89" s="776"/>
      <c r="C89" s="777"/>
      <c r="D89" s="777" t="s">
        <v>152</v>
      </c>
      <c r="E89" s="218"/>
      <c r="F89" s="218"/>
      <c r="G89" s="218">
        <v>130</v>
      </c>
      <c r="H89" s="218"/>
      <c r="I89" s="218"/>
      <c r="J89" s="218"/>
      <c r="K89" s="218"/>
      <c r="L89" s="218"/>
      <c r="M89" s="741">
        <f>SUM(E89:K89)</f>
        <v>130</v>
      </c>
    </row>
    <row r="90" spans="1:13" s="765" customFormat="1" ht="15">
      <c r="A90" s="711">
        <v>78</v>
      </c>
      <c r="B90" s="776"/>
      <c r="C90" s="777"/>
      <c r="D90" s="777" t="s">
        <v>143</v>
      </c>
      <c r="E90" s="218"/>
      <c r="F90" s="218"/>
      <c r="G90" s="218">
        <v>100</v>
      </c>
      <c r="H90" s="218"/>
      <c r="I90" s="218"/>
      <c r="J90" s="218"/>
      <c r="K90" s="218"/>
      <c r="L90" s="218"/>
      <c r="M90" s="741">
        <f>SUM(E90:K90)</f>
        <v>100</v>
      </c>
    </row>
    <row r="91" spans="1:13" s="779" customFormat="1" ht="15">
      <c r="A91" s="711">
        <v>79</v>
      </c>
      <c r="B91" s="773"/>
      <c r="C91" s="636"/>
      <c r="D91" s="636" t="s">
        <v>378</v>
      </c>
      <c r="E91" s="197">
        <f aca="true" t="shared" si="20" ref="E91:L91">SUM(E87:E90)</f>
        <v>109398</v>
      </c>
      <c r="F91" s="197">
        <f t="shared" si="20"/>
        <v>28639</v>
      </c>
      <c r="G91" s="197">
        <f t="shared" si="20"/>
        <v>190518</v>
      </c>
      <c r="H91" s="197">
        <f t="shared" si="20"/>
        <v>0</v>
      </c>
      <c r="I91" s="197">
        <f t="shared" si="20"/>
        <v>0</v>
      </c>
      <c r="J91" s="197">
        <f t="shared" si="20"/>
        <v>0</v>
      </c>
      <c r="K91" s="197">
        <f t="shared" si="20"/>
        <v>0</v>
      </c>
      <c r="L91" s="197">
        <f t="shared" si="20"/>
        <v>0</v>
      </c>
      <c r="M91" s="768">
        <f>SUM(M87:M90)</f>
        <v>328555</v>
      </c>
    </row>
    <row r="92" spans="1:13" s="735" customFormat="1" ht="27.75" customHeight="1">
      <c r="A92" s="711">
        <v>80</v>
      </c>
      <c r="B92" s="773"/>
      <c r="C92" s="725"/>
      <c r="D92" s="922" t="s">
        <v>452</v>
      </c>
      <c r="E92" s="922"/>
      <c r="F92" s="922"/>
      <c r="G92" s="922"/>
      <c r="H92" s="922"/>
      <c r="I92" s="922"/>
      <c r="J92" s="217"/>
      <c r="K92" s="217"/>
      <c r="L92" s="217"/>
      <c r="M92" s="734"/>
    </row>
    <row r="93" spans="1:13" s="754" customFormat="1" ht="15">
      <c r="A93" s="711">
        <v>81</v>
      </c>
      <c r="B93" s="773"/>
      <c r="C93" s="780"/>
      <c r="D93" s="759" t="s">
        <v>376</v>
      </c>
      <c r="E93" s="220">
        <v>7536</v>
      </c>
      <c r="F93" s="220">
        <v>1871</v>
      </c>
      <c r="G93" s="220"/>
      <c r="H93" s="220"/>
      <c r="I93" s="220"/>
      <c r="J93" s="220"/>
      <c r="K93" s="220">
        <v>14000</v>
      </c>
      <c r="L93" s="220"/>
      <c r="M93" s="456">
        <f>SUM(E93:K93)</f>
        <v>23407</v>
      </c>
    </row>
    <row r="94" spans="1:13" s="754" customFormat="1" ht="15">
      <c r="A94" s="711">
        <v>82</v>
      </c>
      <c r="B94" s="774"/>
      <c r="C94" s="781"/>
      <c r="D94" s="761" t="s">
        <v>377</v>
      </c>
      <c r="E94" s="221"/>
      <c r="F94" s="221"/>
      <c r="G94" s="221"/>
      <c r="H94" s="221"/>
      <c r="I94" s="221"/>
      <c r="J94" s="221"/>
      <c r="K94" s="221"/>
      <c r="L94" s="221"/>
      <c r="M94" s="396">
        <f>SUM(E94:K94)</f>
        <v>0</v>
      </c>
    </row>
    <row r="95" spans="1:13" s="785" customFormat="1" ht="15">
      <c r="A95" s="711">
        <v>83</v>
      </c>
      <c r="B95" s="773"/>
      <c r="C95" s="780"/>
      <c r="D95" s="782" t="s">
        <v>378</v>
      </c>
      <c r="E95" s="783">
        <f aca="true" t="shared" si="21" ref="E95:L95">SUM(E93:E94)</f>
        <v>7536</v>
      </c>
      <c r="F95" s="783">
        <f t="shared" si="21"/>
        <v>1871</v>
      </c>
      <c r="G95" s="783">
        <f t="shared" si="21"/>
        <v>0</v>
      </c>
      <c r="H95" s="783">
        <f t="shared" si="21"/>
        <v>0</v>
      </c>
      <c r="I95" s="783">
        <f t="shared" si="21"/>
        <v>0</v>
      </c>
      <c r="J95" s="783">
        <f t="shared" si="21"/>
        <v>0</v>
      </c>
      <c r="K95" s="783">
        <f t="shared" si="21"/>
        <v>14000</v>
      </c>
      <c r="L95" s="783">
        <f t="shared" si="21"/>
        <v>0</v>
      </c>
      <c r="M95" s="784">
        <f>SUM(M93:M94)</f>
        <v>23407</v>
      </c>
    </row>
    <row r="96" spans="1:13" s="735" customFormat="1" ht="27.75" customHeight="1">
      <c r="A96" s="711">
        <v>84</v>
      </c>
      <c r="B96" s="773"/>
      <c r="C96" s="725"/>
      <c r="D96" s="922" t="s">
        <v>453</v>
      </c>
      <c r="E96" s="922"/>
      <c r="F96" s="922"/>
      <c r="G96" s="922"/>
      <c r="H96" s="922"/>
      <c r="I96" s="922"/>
      <c r="J96" s="217"/>
      <c r="K96" s="217"/>
      <c r="L96" s="217"/>
      <c r="M96" s="734"/>
    </row>
    <row r="97" spans="1:13" s="754" customFormat="1" ht="15">
      <c r="A97" s="711">
        <v>85</v>
      </c>
      <c r="B97" s="773"/>
      <c r="C97" s="780"/>
      <c r="D97" s="759" t="s">
        <v>376</v>
      </c>
      <c r="E97" s="220">
        <v>4010</v>
      </c>
      <c r="F97" s="220">
        <v>1053</v>
      </c>
      <c r="G97" s="220">
        <v>9001</v>
      </c>
      <c r="H97" s="220"/>
      <c r="I97" s="220"/>
      <c r="J97" s="220"/>
      <c r="K97" s="220"/>
      <c r="L97" s="220"/>
      <c r="M97" s="456">
        <f>SUM(E97:K97)</f>
        <v>14064</v>
      </c>
    </row>
    <row r="98" spans="1:13" s="754" customFormat="1" ht="15">
      <c r="A98" s="711">
        <v>86</v>
      </c>
      <c r="B98" s="774"/>
      <c r="C98" s="781"/>
      <c r="D98" s="761" t="s">
        <v>377</v>
      </c>
      <c r="E98" s="221"/>
      <c r="F98" s="221"/>
      <c r="G98" s="221"/>
      <c r="H98" s="221"/>
      <c r="I98" s="221"/>
      <c r="J98" s="221"/>
      <c r="K98" s="221"/>
      <c r="L98" s="221"/>
      <c r="M98" s="396">
        <f>SUM(E98:K98)</f>
        <v>0</v>
      </c>
    </row>
    <row r="99" spans="1:13" s="785" customFormat="1" ht="15">
      <c r="A99" s="711">
        <v>87</v>
      </c>
      <c r="B99" s="773"/>
      <c r="C99" s="780"/>
      <c r="D99" s="782" t="s">
        <v>378</v>
      </c>
      <c r="E99" s="783">
        <f aca="true" t="shared" si="22" ref="E99:L99">SUM(E97:E98)</f>
        <v>4010</v>
      </c>
      <c r="F99" s="783">
        <f t="shared" si="22"/>
        <v>1053</v>
      </c>
      <c r="G99" s="783">
        <f t="shared" si="22"/>
        <v>9001</v>
      </c>
      <c r="H99" s="783">
        <f t="shared" si="22"/>
        <v>0</v>
      </c>
      <c r="I99" s="783">
        <f t="shared" si="22"/>
        <v>0</v>
      </c>
      <c r="J99" s="783">
        <f t="shared" si="22"/>
        <v>0</v>
      </c>
      <c r="K99" s="783">
        <f t="shared" si="22"/>
        <v>0</v>
      </c>
      <c r="L99" s="783">
        <f t="shared" si="22"/>
        <v>0</v>
      </c>
      <c r="M99" s="784">
        <f>SUM(M97:M98)</f>
        <v>14064</v>
      </c>
    </row>
    <row r="100" spans="1:13" s="735" customFormat="1" ht="27.75" customHeight="1">
      <c r="A100" s="711">
        <v>88</v>
      </c>
      <c r="B100" s="773"/>
      <c r="C100" s="725"/>
      <c r="D100" s="922" t="s">
        <v>454</v>
      </c>
      <c r="E100" s="922"/>
      <c r="F100" s="922"/>
      <c r="G100" s="922"/>
      <c r="H100" s="922"/>
      <c r="I100" s="922"/>
      <c r="J100" s="217"/>
      <c r="K100" s="217"/>
      <c r="L100" s="217"/>
      <c r="M100" s="734"/>
    </row>
    <row r="101" spans="1:13" s="754" customFormat="1" ht="15">
      <c r="A101" s="711">
        <v>89</v>
      </c>
      <c r="B101" s="773"/>
      <c r="C101" s="780"/>
      <c r="D101" s="759" t="s">
        <v>376</v>
      </c>
      <c r="E101" s="220">
        <v>1344</v>
      </c>
      <c r="F101" s="220">
        <v>347</v>
      </c>
      <c r="G101" s="220">
        <v>3242</v>
      </c>
      <c r="H101" s="220"/>
      <c r="I101" s="220"/>
      <c r="J101" s="220"/>
      <c r="K101" s="220"/>
      <c r="L101" s="220"/>
      <c r="M101" s="456">
        <f>SUM(E101:K101)</f>
        <v>4933</v>
      </c>
    </row>
    <row r="102" spans="1:13" s="754" customFormat="1" ht="15">
      <c r="A102" s="711">
        <v>90</v>
      </c>
      <c r="B102" s="774"/>
      <c r="C102" s="781"/>
      <c r="D102" s="761" t="s">
        <v>377</v>
      </c>
      <c r="E102" s="221"/>
      <c r="F102" s="221"/>
      <c r="G102" s="221"/>
      <c r="H102" s="221"/>
      <c r="I102" s="221"/>
      <c r="J102" s="221"/>
      <c r="K102" s="221"/>
      <c r="L102" s="221"/>
      <c r="M102" s="396">
        <f>SUM(E102:K102)</f>
        <v>0</v>
      </c>
    </row>
    <row r="103" spans="1:13" s="785" customFormat="1" ht="15">
      <c r="A103" s="711">
        <v>91</v>
      </c>
      <c r="B103" s="773"/>
      <c r="C103" s="780"/>
      <c r="D103" s="782" t="s">
        <v>378</v>
      </c>
      <c r="E103" s="783">
        <f aca="true" t="shared" si="23" ref="E103:L103">SUM(E101:E102)</f>
        <v>1344</v>
      </c>
      <c r="F103" s="783">
        <f t="shared" si="23"/>
        <v>347</v>
      </c>
      <c r="G103" s="783">
        <f t="shared" si="23"/>
        <v>3242</v>
      </c>
      <c r="H103" s="783">
        <f t="shared" si="23"/>
        <v>0</v>
      </c>
      <c r="I103" s="783">
        <f t="shared" si="23"/>
        <v>0</v>
      </c>
      <c r="J103" s="783">
        <f t="shared" si="23"/>
        <v>0</v>
      </c>
      <c r="K103" s="783">
        <f t="shared" si="23"/>
        <v>0</v>
      </c>
      <c r="L103" s="783">
        <f t="shared" si="23"/>
        <v>0</v>
      </c>
      <c r="M103" s="784">
        <f>SUM(M101:M102)</f>
        <v>4933</v>
      </c>
    </row>
    <row r="104" spans="1:13" s="765" customFormat="1" ht="22.5" customHeight="1">
      <c r="A104" s="711">
        <v>92</v>
      </c>
      <c r="B104" s="773">
        <v>3</v>
      </c>
      <c r="C104" s="921" t="s">
        <v>567</v>
      </c>
      <c r="D104" s="921"/>
      <c r="E104" s="218"/>
      <c r="F104" s="218"/>
      <c r="G104" s="218"/>
      <c r="H104" s="218"/>
      <c r="I104" s="218"/>
      <c r="J104" s="218"/>
      <c r="K104" s="218"/>
      <c r="L104" s="218"/>
      <c r="M104" s="741"/>
    </row>
    <row r="105" spans="1:13" s="754" customFormat="1" ht="15">
      <c r="A105" s="711">
        <v>93</v>
      </c>
      <c r="B105" s="786"/>
      <c r="C105" s="787"/>
      <c r="D105" s="787" t="s">
        <v>376</v>
      </c>
      <c r="E105" s="220">
        <v>106707</v>
      </c>
      <c r="F105" s="220">
        <v>27871</v>
      </c>
      <c r="G105" s="220">
        <v>35177</v>
      </c>
      <c r="H105" s="220"/>
      <c r="I105" s="220"/>
      <c r="J105" s="220"/>
      <c r="K105" s="220"/>
      <c r="L105" s="220"/>
      <c r="M105" s="456">
        <f>SUM(E105:K105)</f>
        <v>169755</v>
      </c>
    </row>
    <row r="106" spans="1:13" s="754" customFormat="1" ht="15">
      <c r="A106" s="711">
        <v>94</v>
      </c>
      <c r="B106" s="788"/>
      <c r="C106" s="789"/>
      <c r="D106" s="789" t="s">
        <v>377</v>
      </c>
      <c r="E106" s="221"/>
      <c r="F106" s="221"/>
      <c r="G106" s="221"/>
      <c r="H106" s="221"/>
      <c r="I106" s="221"/>
      <c r="J106" s="221"/>
      <c r="K106" s="221"/>
      <c r="L106" s="221"/>
      <c r="M106" s="396">
        <f>SUM(E106:K106)</f>
        <v>0</v>
      </c>
    </row>
    <row r="107" spans="1:13" s="785" customFormat="1" ht="15">
      <c r="A107" s="711">
        <v>95</v>
      </c>
      <c r="B107" s="790"/>
      <c r="C107" s="780"/>
      <c r="D107" s="780" t="s">
        <v>378</v>
      </c>
      <c r="E107" s="783">
        <f aca="true" t="shared" si="24" ref="E107:L107">SUM(E105:E106)</f>
        <v>106707</v>
      </c>
      <c r="F107" s="783">
        <f t="shared" si="24"/>
        <v>27871</v>
      </c>
      <c r="G107" s="783">
        <f t="shared" si="24"/>
        <v>35177</v>
      </c>
      <c r="H107" s="783">
        <f t="shared" si="24"/>
        <v>0</v>
      </c>
      <c r="I107" s="783">
        <f t="shared" si="24"/>
        <v>0</v>
      </c>
      <c r="J107" s="783">
        <f t="shared" si="24"/>
        <v>0</v>
      </c>
      <c r="K107" s="783">
        <f t="shared" si="24"/>
        <v>0</v>
      </c>
      <c r="L107" s="783">
        <f t="shared" si="24"/>
        <v>0</v>
      </c>
      <c r="M107" s="784">
        <f>SUM(M105:M106)</f>
        <v>169755</v>
      </c>
    </row>
    <row r="108" spans="1:13" s="735" customFormat="1" ht="30" customHeight="1">
      <c r="A108" s="711">
        <v>96</v>
      </c>
      <c r="B108" s="773"/>
      <c r="C108" s="725"/>
      <c r="D108" s="922" t="s">
        <v>455</v>
      </c>
      <c r="E108" s="922"/>
      <c r="F108" s="922"/>
      <c r="G108" s="922"/>
      <c r="H108" s="922"/>
      <c r="I108" s="922"/>
      <c r="J108" s="217"/>
      <c r="K108" s="217"/>
      <c r="L108" s="217"/>
      <c r="M108" s="734"/>
    </row>
    <row r="109" spans="1:13" s="754" customFormat="1" ht="15" customHeight="1">
      <c r="A109" s="711">
        <v>97</v>
      </c>
      <c r="B109" s="773"/>
      <c r="C109" s="780"/>
      <c r="D109" s="466" t="s">
        <v>376</v>
      </c>
      <c r="E109" s="220">
        <v>144</v>
      </c>
      <c r="F109" s="220">
        <v>39</v>
      </c>
      <c r="G109" s="220">
        <v>14167</v>
      </c>
      <c r="H109" s="220"/>
      <c r="I109" s="220"/>
      <c r="J109" s="220"/>
      <c r="K109" s="220"/>
      <c r="L109" s="220"/>
      <c r="M109" s="456">
        <f>SUM(E109:K109)</f>
        <v>14350</v>
      </c>
    </row>
    <row r="110" spans="1:13" s="754" customFormat="1" ht="15" customHeight="1">
      <c r="A110" s="711">
        <v>98</v>
      </c>
      <c r="B110" s="774"/>
      <c r="C110" s="781"/>
      <c r="D110" s="791" t="s">
        <v>377</v>
      </c>
      <c r="E110" s="221"/>
      <c r="F110" s="221"/>
      <c r="G110" s="221"/>
      <c r="H110" s="221"/>
      <c r="I110" s="221"/>
      <c r="J110" s="221"/>
      <c r="K110" s="221"/>
      <c r="L110" s="221"/>
      <c r="M110" s="396">
        <f>SUM(E110:K110)</f>
        <v>0</v>
      </c>
    </row>
    <row r="111" spans="1:13" s="758" customFormat="1" ht="15" customHeight="1">
      <c r="A111" s="711">
        <v>99</v>
      </c>
      <c r="B111" s="773"/>
      <c r="C111" s="780"/>
      <c r="D111" s="792" t="s">
        <v>378</v>
      </c>
      <c r="E111" s="783">
        <f aca="true" t="shared" si="25" ref="E111:L111">SUM(E109:E110)</f>
        <v>144</v>
      </c>
      <c r="F111" s="783">
        <f t="shared" si="25"/>
        <v>39</v>
      </c>
      <c r="G111" s="783">
        <f t="shared" si="25"/>
        <v>14167</v>
      </c>
      <c r="H111" s="783">
        <f t="shared" si="25"/>
        <v>0</v>
      </c>
      <c r="I111" s="783">
        <f t="shared" si="25"/>
        <v>0</v>
      </c>
      <c r="J111" s="783">
        <f t="shared" si="25"/>
        <v>0</v>
      </c>
      <c r="K111" s="783">
        <f t="shared" si="25"/>
        <v>0</v>
      </c>
      <c r="L111" s="783">
        <f t="shared" si="25"/>
        <v>0</v>
      </c>
      <c r="M111" s="784">
        <f>SUM(M109:M110)</f>
        <v>14350</v>
      </c>
    </row>
    <row r="112" spans="1:13" s="735" customFormat="1" ht="30" customHeight="1">
      <c r="A112" s="711">
        <v>100</v>
      </c>
      <c r="B112" s="773"/>
      <c r="C112" s="725"/>
      <c r="D112" s="922" t="s">
        <v>456</v>
      </c>
      <c r="E112" s="922"/>
      <c r="F112" s="922"/>
      <c r="G112" s="922"/>
      <c r="H112" s="922"/>
      <c r="I112" s="922"/>
      <c r="J112" s="217"/>
      <c r="K112" s="217"/>
      <c r="L112" s="217"/>
      <c r="M112" s="734"/>
    </row>
    <row r="113" spans="1:13" s="754" customFormat="1" ht="15" customHeight="1">
      <c r="A113" s="711">
        <v>101</v>
      </c>
      <c r="B113" s="773"/>
      <c r="C113" s="780"/>
      <c r="D113" s="466" t="s">
        <v>376</v>
      </c>
      <c r="E113" s="220">
        <v>11847</v>
      </c>
      <c r="F113" s="220">
        <v>3029</v>
      </c>
      <c r="G113" s="220">
        <v>9991</v>
      </c>
      <c r="H113" s="220"/>
      <c r="I113" s="220"/>
      <c r="J113" s="220"/>
      <c r="K113" s="220"/>
      <c r="L113" s="220"/>
      <c r="M113" s="456">
        <f>SUM(E113:K113)</f>
        <v>24867</v>
      </c>
    </row>
    <row r="114" spans="1:13" s="754" customFormat="1" ht="15" customHeight="1">
      <c r="A114" s="711">
        <v>102</v>
      </c>
      <c r="B114" s="774"/>
      <c r="C114" s="781"/>
      <c r="D114" s="791" t="s">
        <v>377</v>
      </c>
      <c r="E114" s="221"/>
      <c r="F114" s="221"/>
      <c r="G114" s="221"/>
      <c r="H114" s="221"/>
      <c r="I114" s="221"/>
      <c r="J114" s="221"/>
      <c r="K114" s="221"/>
      <c r="L114" s="221"/>
      <c r="M114" s="396">
        <f>SUM(E114:K114)</f>
        <v>0</v>
      </c>
    </row>
    <row r="115" spans="1:13" s="758" customFormat="1" ht="15" customHeight="1">
      <c r="A115" s="711">
        <v>103</v>
      </c>
      <c r="B115" s="773"/>
      <c r="C115" s="780"/>
      <c r="D115" s="792" t="s">
        <v>378</v>
      </c>
      <c r="E115" s="783">
        <f aca="true" t="shared" si="26" ref="E115:L115">SUM(E113:E114)</f>
        <v>11847</v>
      </c>
      <c r="F115" s="783">
        <f t="shared" si="26"/>
        <v>3029</v>
      </c>
      <c r="G115" s="783">
        <f t="shared" si="26"/>
        <v>9991</v>
      </c>
      <c r="H115" s="783">
        <f t="shared" si="26"/>
        <v>0</v>
      </c>
      <c r="I115" s="783">
        <f t="shared" si="26"/>
        <v>0</v>
      </c>
      <c r="J115" s="783">
        <f t="shared" si="26"/>
        <v>0</v>
      </c>
      <c r="K115" s="783">
        <f t="shared" si="26"/>
        <v>0</v>
      </c>
      <c r="L115" s="783">
        <f t="shared" si="26"/>
        <v>0</v>
      </c>
      <c r="M115" s="784">
        <f>SUM(M113:M114)</f>
        <v>24867</v>
      </c>
    </row>
    <row r="116" spans="1:13" s="735" customFormat="1" ht="30" customHeight="1">
      <c r="A116" s="711">
        <v>104</v>
      </c>
      <c r="B116" s="773"/>
      <c r="C116" s="725"/>
      <c r="D116" s="922" t="s">
        <v>457</v>
      </c>
      <c r="E116" s="922"/>
      <c r="F116" s="922"/>
      <c r="G116" s="922"/>
      <c r="H116" s="922"/>
      <c r="I116" s="922"/>
      <c r="J116" s="217"/>
      <c r="K116" s="217"/>
      <c r="L116" s="217"/>
      <c r="M116" s="734"/>
    </row>
    <row r="117" spans="1:13" s="754" customFormat="1" ht="15" customHeight="1">
      <c r="A117" s="711">
        <v>105</v>
      </c>
      <c r="B117" s="773"/>
      <c r="C117" s="780"/>
      <c r="D117" s="466" t="s">
        <v>376</v>
      </c>
      <c r="E117" s="220">
        <v>7995</v>
      </c>
      <c r="F117" s="220">
        <v>2054</v>
      </c>
      <c r="G117" s="220">
        <v>4923</v>
      </c>
      <c r="H117" s="220"/>
      <c r="I117" s="220"/>
      <c r="J117" s="220"/>
      <c r="K117" s="220"/>
      <c r="L117" s="220"/>
      <c r="M117" s="456">
        <f>SUM(E117:K117)</f>
        <v>14972</v>
      </c>
    </row>
    <row r="118" spans="1:13" s="754" customFormat="1" ht="15" customHeight="1">
      <c r="A118" s="711">
        <v>106</v>
      </c>
      <c r="B118" s="774"/>
      <c r="C118" s="781"/>
      <c r="D118" s="791" t="s">
        <v>377</v>
      </c>
      <c r="E118" s="221"/>
      <c r="F118" s="221"/>
      <c r="G118" s="221"/>
      <c r="H118" s="221"/>
      <c r="I118" s="221"/>
      <c r="J118" s="221"/>
      <c r="K118" s="221"/>
      <c r="L118" s="221"/>
      <c r="M118" s="396">
        <f>SUM(E118:K118)</f>
        <v>0</v>
      </c>
    </row>
    <row r="119" spans="1:13" s="758" customFormat="1" ht="15" customHeight="1">
      <c r="A119" s="711">
        <v>107</v>
      </c>
      <c r="B119" s="773"/>
      <c r="C119" s="780"/>
      <c r="D119" s="792" t="s">
        <v>378</v>
      </c>
      <c r="E119" s="783">
        <f aca="true" t="shared" si="27" ref="E119:L119">SUM(E117:E118)</f>
        <v>7995</v>
      </c>
      <c r="F119" s="783">
        <f t="shared" si="27"/>
        <v>2054</v>
      </c>
      <c r="G119" s="783">
        <f t="shared" si="27"/>
        <v>4923</v>
      </c>
      <c r="H119" s="783">
        <f t="shared" si="27"/>
        <v>0</v>
      </c>
      <c r="I119" s="783">
        <f t="shared" si="27"/>
        <v>0</v>
      </c>
      <c r="J119" s="783">
        <f t="shared" si="27"/>
        <v>0</v>
      </c>
      <c r="K119" s="783">
        <f t="shared" si="27"/>
        <v>0</v>
      </c>
      <c r="L119" s="783">
        <f t="shared" si="27"/>
        <v>0</v>
      </c>
      <c r="M119" s="784">
        <f>SUM(M117:M118)</f>
        <v>14972</v>
      </c>
    </row>
    <row r="120" spans="1:13" s="735" customFormat="1" ht="30" customHeight="1">
      <c r="A120" s="711">
        <v>108</v>
      </c>
      <c r="B120" s="773"/>
      <c r="C120" s="725"/>
      <c r="D120" s="922" t="s">
        <v>553</v>
      </c>
      <c r="E120" s="922"/>
      <c r="F120" s="922"/>
      <c r="G120" s="922"/>
      <c r="H120" s="922"/>
      <c r="I120" s="922"/>
      <c r="J120" s="217"/>
      <c r="K120" s="217"/>
      <c r="L120" s="217"/>
      <c r="M120" s="734"/>
    </row>
    <row r="121" spans="1:13" s="754" customFormat="1" ht="15">
      <c r="A121" s="711">
        <v>109</v>
      </c>
      <c r="B121" s="773"/>
      <c r="C121" s="780"/>
      <c r="D121" s="466" t="s">
        <v>376</v>
      </c>
      <c r="E121" s="220">
        <v>5305</v>
      </c>
      <c r="F121" s="220">
        <v>716</v>
      </c>
      <c r="G121" s="220"/>
      <c r="H121" s="220"/>
      <c r="I121" s="220"/>
      <c r="J121" s="220"/>
      <c r="K121" s="220"/>
      <c r="L121" s="220"/>
      <c r="M121" s="456">
        <f>SUM(E121:K121)</f>
        <v>6021</v>
      </c>
    </row>
    <row r="122" spans="1:13" s="754" customFormat="1" ht="15">
      <c r="A122" s="711">
        <v>110</v>
      </c>
      <c r="B122" s="774"/>
      <c r="C122" s="781"/>
      <c r="D122" s="791" t="s">
        <v>377</v>
      </c>
      <c r="E122" s="221"/>
      <c r="F122" s="221"/>
      <c r="G122" s="221"/>
      <c r="H122" s="221"/>
      <c r="I122" s="221"/>
      <c r="J122" s="221"/>
      <c r="K122" s="221"/>
      <c r="L122" s="221"/>
      <c r="M122" s="396">
        <f>SUM(E122:K122)</f>
        <v>0</v>
      </c>
    </row>
    <row r="123" spans="1:13" s="750" customFormat="1" ht="30" customHeight="1">
      <c r="A123" s="710">
        <v>111</v>
      </c>
      <c r="B123" s="742"/>
      <c r="C123" s="743"/>
      <c r="D123" s="747" t="s">
        <v>378</v>
      </c>
      <c r="E123" s="748">
        <f aca="true" t="shared" si="28" ref="E123:L123">SUM(E121:E122)</f>
        <v>5305</v>
      </c>
      <c r="F123" s="748">
        <f t="shared" si="28"/>
        <v>716</v>
      </c>
      <c r="G123" s="748">
        <f t="shared" si="28"/>
        <v>0</v>
      </c>
      <c r="H123" s="748">
        <f t="shared" si="28"/>
        <v>0</v>
      </c>
      <c r="I123" s="748">
        <f t="shared" si="28"/>
        <v>0</v>
      </c>
      <c r="J123" s="748">
        <f t="shared" si="28"/>
        <v>0</v>
      </c>
      <c r="K123" s="748">
        <f t="shared" si="28"/>
        <v>0</v>
      </c>
      <c r="L123" s="748">
        <f t="shared" si="28"/>
        <v>0</v>
      </c>
      <c r="M123" s="749">
        <f>SUM(M121:M122)</f>
        <v>6021</v>
      </c>
    </row>
    <row r="124" spans="1:13" s="754" customFormat="1" ht="18" customHeight="1">
      <c r="A124" s="711">
        <v>112</v>
      </c>
      <c r="B124" s="923" t="s">
        <v>621</v>
      </c>
      <c r="C124" s="924"/>
      <c r="D124" s="924"/>
      <c r="E124" s="924"/>
      <c r="F124" s="924"/>
      <c r="G124" s="924"/>
      <c r="H124" s="398"/>
      <c r="I124" s="398"/>
      <c r="J124" s="398"/>
      <c r="K124" s="398"/>
      <c r="L124" s="398"/>
      <c r="M124" s="753"/>
    </row>
    <row r="125" spans="1:13" s="754" customFormat="1" ht="18" customHeight="1">
      <c r="A125" s="711">
        <v>113</v>
      </c>
      <c r="B125" s="793"/>
      <c r="C125" s="794"/>
      <c r="D125" s="466" t="s">
        <v>376</v>
      </c>
      <c r="E125" s="759">
        <f aca="true" t="shared" si="29" ref="E125:K125">SUM(E121,E117,E113,E109,E105,E101,E97,E93,E87,E81,E77,E67,E63,E42)</f>
        <v>1685748</v>
      </c>
      <c r="F125" s="759">
        <f t="shared" si="29"/>
        <v>440089</v>
      </c>
      <c r="G125" s="759">
        <f t="shared" si="29"/>
        <v>1370996</v>
      </c>
      <c r="H125" s="759">
        <f t="shared" si="29"/>
        <v>2400</v>
      </c>
      <c r="I125" s="759">
        <f t="shared" si="29"/>
        <v>0</v>
      </c>
      <c r="J125" s="759">
        <f t="shared" si="29"/>
        <v>26769</v>
      </c>
      <c r="K125" s="759">
        <f t="shared" si="29"/>
        <v>14000</v>
      </c>
      <c r="L125" s="759"/>
      <c r="M125" s="795">
        <f>SUM(M121,M117,M113,M109,M105,M101,M97,M93,M87,M81,M77,M67,M63,M42)</f>
        <v>3540002</v>
      </c>
    </row>
    <row r="126" spans="1:13" s="754" customFormat="1" ht="30">
      <c r="A126" s="710">
        <v>114</v>
      </c>
      <c r="B126" s="796"/>
      <c r="C126" s="797"/>
      <c r="D126" s="791" t="s">
        <v>150</v>
      </c>
      <c r="E126" s="761">
        <f aca="true" t="shared" si="30" ref="E126:M126">SUM(E122,E118,E114,E110,E106:E106,E102,E98,E94,E88:E90,E82:E84,E78:E78,E68:E72,E64,E43)+E73+E74</f>
        <v>3077</v>
      </c>
      <c r="F126" s="761">
        <f t="shared" si="30"/>
        <v>826</v>
      </c>
      <c r="G126" s="761">
        <f t="shared" si="30"/>
        <v>140337</v>
      </c>
      <c r="H126" s="761">
        <f t="shared" si="30"/>
        <v>0</v>
      </c>
      <c r="I126" s="761">
        <f t="shared" si="30"/>
        <v>0</v>
      </c>
      <c r="J126" s="761">
        <f t="shared" si="30"/>
        <v>-6700</v>
      </c>
      <c r="K126" s="761">
        <f t="shared" si="30"/>
        <v>4560</v>
      </c>
      <c r="L126" s="761">
        <f t="shared" si="30"/>
        <v>386</v>
      </c>
      <c r="M126" s="802">
        <f t="shared" si="30"/>
        <v>142486</v>
      </c>
    </row>
    <row r="127" spans="1:13" s="785" customFormat="1" ht="18" customHeight="1" thickBot="1">
      <c r="A127" s="711">
        <v>115</v>
      </c>
      <c r="B127" s="798"/>
      <c r="C127" s="799"/>
      <c r="D127" s="800" t="s">
        <v>378</v>
      </c>
      <c r="E127" s="801">
        <f aca="true" t="shared" si="31" ref="E127:M127">SUM(E125:E126)</f>
        <v>1688825</v>
      </c>
      <c r="F127" s="801">
        <f t="shared" si="31"/>
        <v>440915</v>
      </c>
      <c r="G127" s="801">
        <f t="shared" si="31"/>
        <v>1511333</v>
      </c>
      <c r="H127" s="801">
        <f t="shared" si="31"/>
        <v>2400</v>
      </c>
      <c r="I127" s="801">
        <f t="shared" si="31"/>
        <v>0</v>
      </c>
      <c r="J127" s="801">
        <f t="shared" si="31"/>
        <v>20069</v>
      </c>
      <c r="K127" s="801">
        <f t="shared" si="31"/>
        <v>18560</v>
      </c>
      <c r="L127" s="801">
        <f t="shared" si="31"/>
        <v>386</v>
      </c>
      <c r="M127" s="829">
        <f t="shared" si="31"/>
        <v>3682488</v>
      </c>
    </row>
    <row r="128" spans="1:13" s="735" customFormat="1" ht="15.75" thickTop="1">
      <c r="A128" s="711">
        <v>116</v>
      </c>
      <c r="B128" s="733"/>
      <c r="C128" s="725">
        <v>13</v>
      </c>
      <c r="D128" s="945" t="s">
        <v>436</v>
      </c>
      <c r="E128" s="945"/>
      <c r="F128" s="945"/>
      <c r="G128" s="945"/>
      <c r="H128" s="217"/>
      <c r="I128" s="217"/>
      <c r="J128" s="217"/>
      <c r="K128" s="217"/>
      <c r="L128" s="217"/>
      <c r="M128" s="734"/>
    </row>
    <row r="129" spans="1:13" ht="18" customHeight="1">
      <c r="A129" s="711">
        <v>117</v>
      </c>
      <c r="B129" s="722"/>
      <c r="C129" s="736"/>
      <c r="D129" s="759" t="s">
        <v>376</v>
      </c>
      <c r="E129" s="159">
        <v>37382</v>
      </c>
      <c r="F129" s="159">
        <v>9705</v>
      </c>
      <c r="G129" s="159">
        <v>25124</v>
      </c>
      <c r="H129" s="159"/>
      <c r="I129" s="159"/>
      <c r="J129" s="159">
        <v>7682</v>
      </c>
      <c r="K129" s="159"/>
      <c r="L129" s="159"/>
      <c r="M129" s="760">
        <f>SUM(E129:K129)</f>
        <v>79893</v>
      </c>
    </row>
    <row r="130" spans="1:13" s="8" customFormat="1" ht="18" customHeight="1">
      <c r="A130" s="711">
        <v>118</v>
      </c>
      <c r="B130" s="738"/>
      <c r="C130" s="739"/>
      <c r="D130" s="761" t="s">
        <v>126</v>
      </c>
      <c r="E130" s="161"/>
      <c r="F130" s="161"/>
      <c r="G130" s="161">
        <v>9062</v>
      </c>
      <c r="H130" s="161"/>
      <c r="I130" s="161"/>
      <c r="J130" s="161">
        <v>-7682</v>
      </c>
      <c r="K130" s="161"/>
      <c r="L130" s="161"/>
      <c r="M130" s="762">
        <f>SUM(E130:K130)</f>
        <v>1380</v>
      </c>
    </row>
    <row r="131" spans="1:13" s="746" customFormat="1" ht="18" customHeight="1">
      <c r="A131" s="711">
        <v>119</v>
      </c>
      <c r="B131" s="742"/>
      <c r="C131" s="743"/>
      <c r="D131" s="782" t="s">
        <v>378</v>
      </c>
      <c r="E131" s="686">
        <f aca="true" t="shared" si="32" ref="E131:L131">SUM(E129:E130)</f>
        <v>37382</v>
      </c>
      <c r="F131" s="686">
        <f t="shared" si="32"/>
        <v>9705</v>
      </c>
      <c r="G131" s="686">
        <f t="shared" si="32"/>
        <v>34186</v>
      </c>
      <c r="H131" s="686">
        <f t="shared" si="32"/>
        <v>0</v>
      </c>
      <c r="I131" s="686">
        <f t="shared" si="32"/>
        <v>0</v>
      </c>
      <c r="J131" s="686">
        <f t="shared" si="32"/>
        <v>0</v>
      </c>
      <c r="K131" s="686">
        <f t="shared" si="32"/>
        <v>0</v>
      </c>
      <c r="L131" s="686">
        <f t="shared" si="32"/>
        <v>0</v>
      </c>
      <c r="M131" s="745">
        <f>SUM(M129:M130)</f>
        <v>81273</v>
      </c>
    </row>
    <row r="132" spans="1:13" s="765" customFormat="1" ht="19.5" customHeight="1">
      <c r="A132" s="711">
        <v>120</v>
      </c>
      <c r="B132" s="773">
        <v>4</v>
      </c>
      <c r="C132" s="921" t="s">
        <v>610</v>
      </c>
      <c r="D132" s="921"/>
      <c r="E132" s="217"/>
      <c r="F132" s="217"/>
      <c r="G132" s="217"/>
      <c r="H132" s="217"/>
      <c r="I132" s="217"/>
      <c r="J132" s="217"/>
      <c r="K132" s="217"/>
      <c r="L132" s="217"/>
      <c r="M132" s="768"/>
    </row>
    <row r="133" spans="1:13" s="754" customFormat="1" ht="15">
      <c r="A133" s="711">
        <v>121</v>
      </c>
      <c r="B133" s="790"/>
      <c r="C133" s="780"/>
      <c r="D133" s="780" t="s">
        <v>376</v>
      </c>
      <c r="E133" s="220">
        <v>285000</v>
      </c>
      <c r="F133" s="220">
        <v>70384</v>
      </c>
      <c r="G133" s="220">
        <v>307781</v>
      </c>
      <c r="H133" s="220"/>
      <c r="I133" s="220"/>
      <c r="J133" s="220">
        <v>8</v>
      </c>
      <c r="K133" s="220"/>
      <c r="L133" s="220"/>
      <c r="M133" s="456">
        <f>SUM(E133:K133)</f>
        <v>663173</v>
      </c>
    </row>
    <row r="134" spans="1:13" s="754" customFormat="1" ht="15">
      <c r="A134" s="711">
        <v>122</v>
      </c>
      <c r="B134" s="788"/>
      <c r="C134" s="789"/>
      <c r="D134" s="789" t="s">
        <v>126</v>
      </c>
      <c r="E134" s="221">
        <v>7500</v>
      </c>
      <c r="F134" s="221">
        <v>1127</v>
      </c>
      <c r="G134" s="221"/>
      <c r="H134" s="221"/>
      <c r="I134" s="221"/>
      <c r="J134" s="221">
        <v>-8</v>
      </c>
      <c r="K134" s="221"/>
      <c r="L134" s="221"/>
      <c r="M134" s="396">
        <f>SUM(E134:K134)</f>
        <v>8619</v>
      </c>
    </row>
    <row r="135" spans="1:13" s="754" customFormat="1" ht="15">
      <c r="A135" s="711">
        <v>123</v>
      </c>
      <c r="B135" s="788"/>
      <c r="C135" s="789"/>
      <c r="D135" s="789" t="s">
        <v>128</v>
      </c>
      <c r="E135" s="221"/>
      <c r="F135" s="221"/>
      <c r="G135" s="221">
        <v>120</v>
      </c>
      <c r="H135" s="221"/>
      <c r="I135" s="221"/>
      <c r="J135" s="221"/>
      <c r="K135" s="221"/>
      <c r="L135" s="221"/>
      <c r="M135" s="396">
        <f>SUM(E135:K135)</f>
        <v>120</v>
      </c>
    </row>
    <row r="136" spans="1:13" s="750" customFormat="1" ht="19.5" customHeight="1">
      <c r="A136" s="711">
        <v>124</v>
      </c>
      <c r="B136" s="742"/>
      <c r="C136" s="743"/>
      <c r="D136" s="747" t="s">
        <v>378</v>
      </c>
      <c r="E136" s="748">
        <f aca="true" t="shared" si="33" ref="E136:L136">SUM(E133:E135)</f>
        <v>292500</v>
      </c>
      <c r="F136" s="748">
        <f t="shared" si="33"/>
        <v>71511</v>
      </c>
      <c r="G136" s="748">
        <f t="shared" si="33"/>
        <v>307901</v>
      </c>
      <c r="H136" s="748">
        <f t="shared" si="33"/>
        <v>0</v>
      </c>
      <c r="I136" s="748">
        <f t="shared" si="33"/>
        <v>0</v>
      </c>
      <c r="J136" s="748">
        <f t="shared" si="33"/>
        <v>0</v>
      </c>
      <c r="K136" s="748">
        <f t="shared" si="33"/>
        <v>0</v>
      </c>
      <c r="L136" s="748">
        <f t="shared" si="33"/>
        <v>0</v>
      </c>
      <c r="M136" s="749">
        <f>SUM(M133:M135)</f>
        <v>671912</v>
      </c>
    </row>
    <row r="137" spans="1:13" s="754" customFormat="1" ht="18" customHeight="1">
      <c r="A137" s="711">
        <v>125</v>
      </c>
      <c r="B137" s="923" t="s">
        <v>622</v>
      </c>
      <c r="C137" s="924"/>
      <c r="D137" s="924"/>
      <c r="E137" s="924"/>
      <c r="F137" s="924"/>
      <c r="G137" s="924"/>
      <c r="H137" s="398"/>
      <c r="I137" s="398"/>
      <c r="J137" s="398"/>
      <c r="K137" s="398"/>
      <c r="L137" s="398"/>
      <c r="M137" s="753"/>
    </row>
    <row r="138" spans="1:13" s="754" customFormat="1" ht="15">
      <c r="A138" s="711">
        <v>126</v>
      </c>
      <c r="B138" s="793"/>
      <c r="C138" s="794"/>
      <c r="D138" s="466" t="s">
        <v>376</v>
      </c>
      <c r="E138" s="759">
        <f aca="true" t="shared" si="34" ref="E138:K138">SUM(E133,E129)</f>
        <v>322382</v>
      </c>
      <c r="F138" s="759">
        <f t="shared" si="34"/>
        <v>80089</v>
      </c>
      <c r="G138" s="759">
        <f t="shared" si="34"/>
        <v>332905</v>
      </c>
      <c r="H138" s="759">
        <f t="shared" si="34"/>
        <v>0</v>
      </c>
      <c r="I138" s="759">
        <f t="shared" si="34"/>
        <v>0</v>
      </c>
      <c r="J138" s="759">
        <f t="shared" si="34"/>
        <v>7690</v>
      </c>
      <c r="K138" s="759">
        <f t="shared" si="34"/>
        <v>0</v>
      </c>
      <c r="L138" s="759">
        <f>SUM(L133,L129)</f>
        <v>0</v>
      </c>
      <c r="M138" s="795">
        <f>SUM(M133,M129)</f>
        <v>743066</v>
      </c>
    </row>
    <row r="139" spans="1:13" s="754" customFormat="1" ht="30">
      <c r="A139" s="710">
        <v>127</v>
      </c>
      <c r="B139" s="796"/>
      <c r="C139" s="797"/>
      <c r="D139" s="791" t="s">
        <v>145</v>
      </c>
      <c r="E139" s="761">
        <f aca="true" t="shared" si="35" ref="E139:K139">SUM(E134:E135,E130:E130)</f>
        <v>7500</v>
      </c>
      <c r="F139" s="761">
        <f t="shared" si="35"/>
        <v>1127</v>
      </c>
      <c r="G139" s="761">
        <f t="shared" si="35"/>
        <v>9182</v>
      </c>
      <c r="H139" s="761">
        <f t="shared" si="35"/>
        <v>0</v>
      </c>
      <c r="I139" s="761">
        <f t="shared" si="35"/>
        <v>0</v>
      </c>
      <c r="J139" s="761">
        <f t="shared" si="35"/>
        <v>-7690</v>
      </c>
      <c r="K139" s="761">
        <f t="shared" si="35"/>
        <v>0</v>
      </c>
      <c r="L139" s="761">
        <f>SUM(L134:L135,L130:L130)</f>
        <v>0</v>
      </c>
      <c r="M139" s="802">
        <f>SUM(M134:M135,M130:M130)</f>
        <v>10119</v>
      </c>
    </row>
    <row r="140" spans="1:13" s="828" customFormat="1" ht="21.75" customHeight="1" thickBot="1">
      <c r="A140" s="710">
        <v>128</v>
      </c>
      <c r="B140" s="824"/>
      <c r="C140" s="825"/>
      <c r="D140" s="826" t="s">
        <v>378</v>
      </c>
      <c r="E140" s="827">
        <f aca="true" t="shared" si="36" ref="E140:M140">SUM(E138:E139)</f>
        <v>329882</v>
      </c>
      <c r="F140" s="827">
        <f t="shared" si="36"/>
        <v>81216</v>
      </c>
      <c r="G140" s="827">
        <f t="shared" si="36"/>
        <v>342087</v>
      </c>
      <c r="H140" s="827">
        <f t="shared" si="36"/>
        <v>0</v>
      </c>
      <c r="I140" s="827">
        <f t="shared" si="36"/>
        <v>0</v>
      </c>
      <c r="J140" s="827">
        <f t="shared" si="36"/>
        <v>0</v>
      </c>
      <c r="K140" s="827">
        <f t="shared" si="36"/>
        <v>0</v>
      </c>
      <c r="L140" s="827">
        <f t="shared" si="36"/>
        <v>0</v>
      </c>
      <c r="M140" s="830">
        <f t="shared" si="36"/>
        <v>753185</v>
      </c>
    </row>
    <row r="141" spans="1:13" s="732" customFormat="1" ht="15.75" thickTop="1">
      <c r="A141" s="711">
        <v>129</v>
      </c>
      <c r="B141" s="766"/>
      <c r="C141" s="950" t="s">
        <v>568</v>
      </c>
      <c r="D141" s="950" t="s">
        <v>568</v>
      </c>
      <c r="E141" s="197"/>
      <c r="F141" s="197"/>
      <c r="G141" s="197"/>
      <c r="H141" s="197"/>
      <c r="I141" s="197"/>
      <c r="J141" s="197"/>
      <c r="K141" s="197"/>
      <c r="L141" s="197"/>
      <c r="M141" s="768"/>
    </row>
    <row r="142" spans="1:13" s="756" customFormat="1" ht="15">
      <c r="A142" s="711">
        <v>130</v>
      </c>
      <c r="B142" s="755"/>
      <c r="C142" s="803"/>
      <c r="D142" s="804" t="s">
        <v>376</v>
      </c>
      <c r="E142" s="220">
        <f aca="true" t="shared" si="37" ref="E142:L143">SUM(E138,E125)</f>
        <v>2008130</v>
      </c>
      <c r="F142" s="220">
        <f t="shared" si="37"/>
        <v>520178</v>
      </c>
      <c r="G142" s="220">
        <f t="shared" si="37"/>
        <v>1703901</v>
      </c>
      <c r="H142" s="220">
        <f t="shared" si="37"/>
        <v>2400</v>
      </c>
      <c r="I142" s="220">
        <f t="shared" si="37"/>
        <v>0</v>
      </c>
      <c r="J142" s="220">
        <f t="shared" si="37"/>
        <v>34459</v>
      </c>
      <c r="K142" s="220">
        <f t="shared" si="37"/>
        <v>14000</v>
      </c>
      <c r="L142" s="220">
        <f t="shared" si="37"/>
        <v>0</v>
      </c>
      <c r="M142" s="456">
        <f>SUM(M138,M125)</f>
        <v>4283068</v>
      </c>
    </row>
    <row r="143" spans="1:13" s="754" customFormat="1" ht="30">
      <c r="A143" s="710">
        <v>131</v>
      </c>
      <c r="B143" s="751"/>
      <c r="C143" s="805"/>
      <c r="D143" s="806" t="s">
        <v>150</v>
      </c>
      <c r="E143" s="221">
        <f t="shared" si="37"/>
        <v>10577</v>
      </c>
      <c r="F143" s="221">
        <f t="shared" si="37"/>
        <v>1953</v>
      </c>
      <c r="G143" s="221">
        <f t="shared" si="37"/>
        <v>149519</v>
      </c>
      <c r="H143" s="221">
        <f t="shared" si="37"/>
        <v>0</v>
      </c>
      <c r="I143" s="221">
        <f t="shared" si="37"/>
        <v>0</v>
      </c>
      <c r="J143" s="221">
        <f t="shared" si="37"/>
        <v>-14390</v>
      </c>
      <c r="K143" s="221">
        <f t="shared" si="37"/>
        <v>4560</v>
      </c>
      <c r="L143" s="221">
        <f>SUM(L139,L126)</f>
        <v>386</v>
      </c>
      <c r="M143" s="396">
        <f>SUM(M139,M126)</f>
        <v>152605</v>
      </c>
    </row>
    <row r="144" spans="1:13" s="758" customFormat="1" ht="15.75" thickBot="1">
      <c r="A144" s="711">
        <v>132</v>
      </c>
      <c r="B144" s="807"/>
      <c r="C144" s="808"/>
      <c r="D144" s="809" t="s">
        <v>378</v>
      </c>
      <c r="E144" s="810">
        <f aca="true" t="shared" si="38" ref="E144:M144">SUM(E142:E143)</f>
        <v>2018707</v>
      </c>
      <c r="F144" s="810">
        <f t="shared" si="38"/>
        <v>522131</v>
      </c>
      <c r="G144" s="810">
        <f t="shared" si="38"/>
        <v>1853420</v>
      </c>
      <c r="H144" s="810">
        <f t="shared" si="38"/>
        <v>2400</v>
      </c>
      <c r="I144" s="810">
        <f t="shared" si="38"/>
        <v>0</v>
      </c>
      <c r="J144" s="810">
        <f t="shared" si="38"/>
        <v>20069</v>
      </c>
      <c r="K144" s="810">
        <f t="shared" si="38"/>
        <v>18560</v>
      </c>
      <c r="L144" s="810">
        <f t="shared" si="38"/>
        <v>386</v>
      </c>
      <c r="M144" s="831">
        <f t="shared" si="38"/>
        <v>4435673</v>
      </c>
    </row>
    <row r="145" spans="1:13" s="732" customFormat="1" ht="19.5" customHeight="1">
      <c r="A145" s="711">
        <v>133</v>
      </c>
      <c r="B145" s="773">
        <v>5</v>
      </c>
      <c r="C145" s="921" t="s">
        <v>598</v>
      </c>
      <c r="D145" s="921"/>
      <c r="E145" s="217"/>
      <c r="F145" s="217"/>
      <c r="G145" s="217"/>
      <c r="H145" s="217"/>
      <c r="I145" s="217"/>
      <c r="J145" s="217"/>
      <c r="K145" s="217"/>
      <c r="L145" s="217"/>
      <c r="M145" s="768"/>
    </row>
    <row r="146" spans="1:13" s="735" customFormat="1" ht="15">
      <c r="A146" s="711">
        <v>134</v>
      </c>
      <c r="B146" s="733"/>
      <c r="C146" s="736">
        <v>1</v>
      </c>
      <c r="D146" s="759" t="s">
        <v>265</v>
      </c>
      <c r="E146" s="217"/>
      <c r="F146" s="217"/>
      <c r="G146" s="217"/>
      <c r="H146" s="217"/>
      <c r="I146" s="217"/>
      <c r="J146" s="217"/>
      <c r="K146" s="217"/>
      <c r="L146" s="217"/>
      <c r="M146" s="734"/>
    </row>
    <row r="147" spans="1:13" s="735" customFormat="1" ht="15">
      <c r="A147" s="711">
        <v>135</v>
      </c>
      <c r="B147" s="733"/>
      <c r="C147" s="736"/>
      <c r="D147" s="759" t="s">
        <v>376</v>
      </c>
      <c r="E147" s="217">
        <v>802056</v>
      </c>
      <c r="F147" s="217">
        <v>210286</v>
      </c>
      <c r="G147" s="217">
        <v>56278</v>
      </c>
      <c r="H147" s="217"/>
      <c r="I147" s="217"/>
      <c r="J147" s="217">
        <v>131843</v>
      </c>
      <c r="K147" s="217"/>
      <c r="L147" s="217"/>
      <c r="M147" s="734">
        <f>SUM(E147:K147)</f>
        <v>1200463</v>
      </c>
    </row>
    <row r="148" spans="1:13" s="765" customFormat="1" ht="15">
      <c r="A148" s="711">
        <v>136</v>
      </c>
      <c r="B148" s="763"/>
      <c r="C148" s="739"/>
      <c r="D148" s="761" t="s">
        <v>126</v>
      </c>
      <c r="E148" s="218"/>
      <c r="F148" s="218"/>
      <c r="G148" s="218"/>
      <c r="H148" s="218"/>
      <c r="I148" s="218"/>
      <c r="J148" s="218">
        <v>-131843</v>
      </c>
      <c r="K148" s="218"/>
      <c r="L148" s="218"/>
      <c r="M148" s="741">
        <f>SUM(E148:K148)</f>
        <v>-131843</v>
      </c>
    </row>
    <row r="149" spans="1:13" s="765" customFormat="1" ht="15">
      <c r="A149" s="711">
        <v>137</v>
      </c>
      <c r="B149" s="763"/>
      <c r="C149" s="739"/>
      <c r="D149" s="761" t="s">
        <v>134</v>
      </c>
      <c r="E149" s="218">
        <v>39889</v>
      </c>
      <c r="F149" s="218">
        <v>10770</v>
      </c>
      <c r="G149" s="218"/>
      <c r="H149" s="218"/>
      <c r="I149" s="218"/>
      <c r="J149" s="218"/>
      <c r="K149" s="218"/>
      <c r="L149" s="218"/>
      <c r="M149" s="741">
        <f>SUM(E149:K149)</f>
        <v>50659</v>
      </c>
    </row>
    <row r="150" spans="1:13" s="732" customFormat="1" ht="15">
      <c r="A150" s="711">
        <v>138</v>
      </c>
      <c r="B150" s="766"/>
      <c r="C150" s="743"/>
      <c r="D150" s="782" t="s">
        <v>378</v>
      </c>
      <c r="E150" s="197">
        <f aca="true" t="shared" si="39" ref="E150:M150">SUM(E147:E149)</f>
        <v>841945</v>
      </c>
      <c r="F150" s="197">
        <f t="shared" si="39"/>
        <v>221056</v>
      </c>
      <c r="G150" s="197">
        <f t="shared" si="39"/>
        <v>56278</v>
      </c>
      <c r="H150" s="197">
        <f t="shared" si="39"/>
        <v>0</v>
      </c>
      <c r="I150" s="197">
        <f t="shared" si="39"/>
        <v>0</v>
      </c>
      <c r="J150" s="197">
        <f t="shared" si="39"/>
        <v>0</v>
      </c>
      <c r="K150" s="197">
        <f t="shared" si="39"/>
        <v>0</v>
      </c>
      <c r="L150" s="197">
        <f t="shared" si="39"/>
        <v>0</v>
      </c>
      <c r="M150" s="768">
        <f t="shared" si="39"/>
        <v>1119279</v>
      </c>
    </row>
    <row r="151" spans="1:13" s="735" customFormat="1" ht="19.5" customHeight="1">
      <c r="A151" s="711">
        <v>139</v>
      </c>
      <c r="B151" s="733"/>
      <c r="C151" s="725">
        <v>2</v>
      </c>
      <c r="D151" s="759" t="s">
        <v>266</v>
      </c>
      <c r="E151" s="217"/>
      <c r="F151" s="217"/>
      <c r="G151" s="217"/>
      <c r="H151" s="217"/>
      <c r="I151" s="217"/>
      <c r="J151" s="217"/>
      <c r="K151" s="217"/>
      <c r="L151" s="217"/>
      <c r="M151" s="768"/>
    </row>
    <row r="152" spans="1:13" s="735" customFormat="1" ht="15">
      <c r="A152" s="711">
        <v>140</v>
      </c>
      <c r="B152" s="733"/>
      <c r="C152" s="736"/>
      <c r="D152" s="759" t="s">
        <v>376</v>
      </c>
      <c r="E152" s="217"/>
      <c r="F152" s="217"/>
      <c r="G152" s="217">
        <v>149000</v>
      </c>
      <c r="H152" s="217"/>
      <c r="I152" s="217"/>
      <c r="J152" s="217"/>
      <c r="K152" s="217"/>
      <c r="L152" s="217"/>
      <c r="M152" s="734">
        <f>SUM(E152:K152)</f>
        <v>149000</v>
      </c>
    </row>
    <row r="153" spans="1:13" s="765" customFormat="1" ht="15">
      <c r="A153" s="711">
        <v>141</v>
      </c>
      <c r="B153" s="763"/>
      <c r="C153" s="739"/>
      <c r="D153" s="761" t="s">
        <v>126</v>
      </c>
      <c r="E153" s="218"/>
      <c r="F153" s="218"/>
      <c r="G153" s="218">
        <v>1084</v>
      </c>
      <c r="H153" s="218"/>
      <c r="I153" s="218"/>
      <c r="J153" s="218"/>
      <c r="K153" s="218"/>
      <c r="L153" s="218"/>
      <c r="M153" s="741">
        <f>SUM(E153:K153)</f>
        <v>1084</v>
      </c>
    </row>
    <row r="154" spans="1:13" s="732" customFormat="1" ht="15">
      <c r="A154" s="711">
        <v>142</v>
      </c>
      <c r="B154" s="766"/>
      <c r="C154" s="743"/>
      <c r="D154" s="782" t="s">
        <v>378</v>
      </c>
      <c r="E154" s="197">
        <f aca="true" t="shared" si="40" ref="E154:M154">SUM(E152:E153)</f>
        <v>0</v>
      </c>
      <c r="F154" s="197">
        <f t="shared" si="40"/>
        <v>0</v>
      </c>
      <c r="G154" s="197">
        <f t="shared" si="40"/>
        <v>150084</v>
      </c>
      <c r="H154" s="197">
        <f t="shared" si="40"/>
        <v>0</v>
      </c>
      <c r="I154" s="197">
        <f t="shared" si="40"/>
        <v>0</v>
      </c>
      <c r="J154" s="197">
        <f t="shared" si="40"/>
        <v>0</v>
      </c>
      <c r="K154" s="197">
        <f t="shared" si="40"/>
        <v>0</v>
      </c>
      <c r="L154" s="197">
        <f t="shared" si="40"/>
        <v>0</v>
      </c>
      <c r="M154" s="768">
        <f t="shared" si="40"/>
        <v>150084</v>
      </c>
    </row>
    <row r="155" spans="1:13" s="735" customFormat="1" ht="19.5" customHeight="1">
      <c r="A155" s="711">
        <v>143</v>
      </c>
      <c r="B155" s="733"/>
      <c r="C155" s="725">
        <v>3</v>
      </c>
      <c r="D155" s="759" t="s">
        <v>267</v>
      </c>
      <c r="E155" s="217"/>
      <c r="F155" s="217"/>
      <c r="G155" s="217"/>
      <c r="H155" s="217"/>
      <c r="I155" s="217"/>
      <c r="J155" s="217"/>
      <c r="K155" s="217"/>
      <c r="L155" s="217"/>
      <c r="M155" s="768"/>
    </row>
    <row r="156" spans="1:13" s="735" customFormat="1" ht="15">
      <c r="A156" s="711">
        <v>144</v>
      </c>
      <c r="B156" s="733"/>
      <c r="C156" s="736"/>
      <c r="D156" s="759" t="s">
        <v>376</v>
      </c>
      <c r="E156" s="217"/>
      <c r="F156" s="217"/>
      <c r="G156" s="217">
        <v>74301</v>
      </c>
      <c r="H156" s="217"/>
      <c r="I156" s="217"/>
      <c r="J156" s="217"/>
      <c r="K156" s="217"/>
      <c r="L156" s="217"/>
      <c r="M156" s="734">
        <f>SUM(E156:K156)</f>
        <v>74301</v>
      </c>
    </row>
    <row r="157" spans="1:13" s="765" customFormat="1" ht="15">
      <c r="A157" s="711">
        <v>145</v>
      </c>
      <c r="B157" s="763"/>
      <c r="C157" s="739"/>
      <c r="D157" s="761" t="s">
        <v>126</v>
      </c>
      <c r="E157" s="218"/>
      <c r="F157" s="218"/>
      <c r="G157" s="218">
        <v>4500</v>
      </c>
      <c r="H157" s="218"/>
      <c r="I157" s="218"/>
      <c r="J157" s="218"/>
      <c r="K157" s="218"/>
      <c r="L157" s="218"/>
      <c r="M157" s="741">
        <f>SUM(E157:K157)</f>
        <v>4500</v>
      </c>
    </row>
    <row r="158" spans="1:13" s="735" customFormat="1" ht="15">
      <c r="A158" s="711">
        <v>146</v>
      </c>
      <c r="B158" s="733"/>
      <c r="C158" s="736"/>
      <c r="D158" s="782" t="s">
        <v>378</v>
      </c>
      <c r="E158" s="197">
        <f aca="true" t="shared" si="41" ref="E158:M158">SUM(E156:E157)</f>
        <v>0</v>
      </c>
      <c r="F158" s="197">
        <f t="shared" si="41"/>
        <v>0</v>
      </c>
      <c r="G158" s="197">
        <f t="shared" si="41"/>
        <v>78801</v>
      </c>
      <c r="H158" s="197">
        <f t="shared" si="41"/>
        <v>0</v>
      </c>
      <c r="I158" s="197">
        <f t="shared" si="41"/>
        <v>0</v>
      </c>
      <c r="J158" s="197">
        <f t="shared" si="41"/>
        <v>0</v>
      </c>
      <c r="K158" s="197">
        <f t="shared" si="41"/>
        <v>0</v>
      </c>
      <c r="L158" s="197">
        <f t="shared" si="41"/>
        <v>0</v>
      </c>
      <c r="M158" s="768">
        <f t="shared" si="41"/>
        <v>78801</v>
      </c>
    </row>
    <row r="159" spans="1:13" s="735" customFormat="1" ht="22.5" customHeight="1">
      <c r="A159" s="711">
        <v>147</v>
      </c>
      <c r="B159" s="733"/>
      <c r="C159" s="725">
        <v>4</v>
      </c>
      <c r="D159" s="759" t="s">
        <v>268</v>
      </c>
      <c r="E159" s="217"/>
      <c r="F159" s="217"/>
      <c r="G159" s="217"/>
      <c r="H159" s="217"/>
      <c r="I159" s="217"/>
      <c r="J159" s="217"/>
      <c r="K159" s="217"/>
      <c r="L159" s="217"/>
      <c r="M159" s="768"/>
    </row>
    <row r="160" spans="1:13" s="735" customFormat="1" ht="15">
      <c r="A160" s="711">
        <v>148</v>
      </c>
      <c r="B160" s="733"/>
      <c r="C160" s="736"/>
      <c r="D160" s="759" t="s">
        <v>376</v>
      </c>
      <c r="E160" s="217"/>
      <c r="F160" s="217"/>
      <c r="G160" s="217">
        <v>2500</v>
      </c>
      <c r="H160" s="217"/>
      <c r="I160" s="217"/>
      <c r="J160" s="217"/>
      <c r="K160" s="217"/>
      <c r="L160" s="217"/>
      <c r="M160" s="734">
        <f>SUM(E160:K160)</f>
        <v>2500</v>
      </c>
    </row>
    <row r="161" spans="1:13" s="765" customFormat="1" ht="15">
      <c r="A161" s="711">
        <v>149</v>
      </c>
      <c r="B161" s="763"/>
      <c r="C161" s="739"/>
      <c r="D161" s="761" t="s">
        <v>377</v>
      </c>
      <c r="E161" s="218"/>
      <c r="F161" s="218"/>
      <c r="G161" s="218"/>
      <c r="H161" s="218"/>
      <c r="I161" s="218"/>
      <c r="J161" s="218"/>
      <c r="K161" s="218"/>
      <c r="L161" s="218"/>
      <c r="M161" s="741">
        <f>SUM(E161:K161)</f>
        <v>0</v>
      </c>
    </row>
    <row r="162" spans="1:13" s="732" customFormat="1" ht="15">
      <c r="A162" s="711">
        <v>150</v>
      </c>
      <c r="B162" s="766"/>
      <c r="C162" s="743"/>
      <c r="D162" s="782" t="s">
        <v>378</v>
      </c>
      <c r="E162" s="197">
        <f aca="true" t="shared" si="42" ref="E162:M162">SUM(E160:E161)</f>
        <v>0</v>
      </c>
      <c r="F162" s="197">
        <f t="shared" si="42"/>
        <v>0</v>
      </c>
      <c r="G162" s="197">
        <f t="shared" si="42"/>
        <v>2500</v>
      </c>
      <c r="H162" s="197">
        <f t="shared" si="42"/>
        <v>0</v>
      </c>
      <c r="I162" s="197">
        <f t="shared" si="42"/>
        <v>0</v>
      </c>
      <c r="J162" s="197">
        <f t="shared" si="42"/>
        <v>0</v>
      </c>
      <c r="K162" s="197">
        <f t="shared" si="42"/>
        <v>0</v>
      </c>
      <c r="L162" s="197">
        <f t="shared" si="42"/>
        <v>0</v>
      </c>
      <c r="M162" s="768">
        <f t="shared" si="42"/>
        <v>2500</v>
      </c>
    </row>
    <row r="163" spans="1:13" s="735" customFormat="1" ht="30" customHeight="1">
      <c r="A163" s="711">
        <v>151</v>
      </c>
      <c r="B163" s="733"/>
      <c r="C163" s="725">
        <v>5</v>
      </c>
      <c r="D163" s="948" t="s">
        <v>552</v>
      </c>
      <c r="E163" s="948"/>
      <c r="F163" s="948"/>
      <c r="G163" s="948"/>
      <c r="H163" s="948"/>
      <c r="I163" s="948"/>
      <c r="J163" s="948"/>
      <c r="K163" s="948"/>
      <c r="L163" s="948"/>
      <c r="M163" s="949"/>
    </row>
    <row r="164" spans="1:13" s="735" customFormat="1" ht="15">
      <c r="A164" s="711">
        <v>152</v>
      </c>
      <c r="B164" s="733"/>
      <c r="C164" s="736"/>
      <c r="D164" s="759" t="s">
        <v>376</v>
      </c>
      <c r="E164" s="217"/>
      <c r="F164" s="217"/>
      <c r="G164" s="217"/>
      <c r="H164" s="217"/>
      <c r="I164" s="217"/>
      <c r="J164" s="217"/>
      <c r="K164" s="217"/>
      <c r="L164" s="217"/>
      <c r="M164" s="734">
        <f>SUM(E164:K164)</f>
        <v>0</v>
      </c>
    </row>
    <row r="165" spans="1:13" s="765" customFormat="1" ht="15">
      <c r="A165" s="711">
        <v>153</v>
      </c>
      <c r="B165" s="763"/>
      <c r="C165" s="739"/>
      <c r="D165" s="761" t="s">
        <v>377</v>
      </c>
      <c r="E165" s="218"/>
      <c r="F165" s="218"/>
      <c r="G165" s="218"/>
      <c r="H165" s="218"/>
      <c r="I165" s="218"/>
      <c r="J165" s="218"/>
      <c r="K165" s="218"/>
      <c r="L165" s="218"/>
      <c r="M165" s="741">
        <f>SUM(E165:K165)</f>
        <v>0</v>
      </c>
    </row>
    <row r="166" spans="1:13" s="732" customFormat="1" ht="15">
      <c r="A166" s="711">
        <v>154</v>
      </c>
      <c r="B166" s="766"/>
      <c r="C166" s="743"/>
      <c r="D166" s="782" t="s">
        <v>378</v>
      </c>
      <c r="E166" s="197">
        <f aca="true" t="shared" si="43" ref="E166:M166">SUM(E164:E165)</f>
        <v>0</v>
      </c>
      <c r="F166" s="197">
        <f t="shared" si="43"/>
        <v>0</v>
      </c>
      <c r="G166" s="197">
        <f t="shared" si="43"/>
        <v>0</v>
      </c>
      <c r="H166" s="197">
        <f t="shared" si="43"/>
        <v>0</v>
      </c>
      <c r="I166" s="197">
        <f t="shared" si="43"/>
        <v>0</v>
      </c>
      <c r="J166" s="197">
        <f t="shared" si="43"/>
        <v>0</v>
      </c>
      <c r="K166" s="197">
        <f t="shared" si="43"/>
        <v>0</v>
      </c>
      <c r="L166" s="197">
        <f t="shared" si="43"/>
        <v>0</v>
      </c>
      <c r="M166" s="768">
        <f t="shared" si="43"/>
        <v>0</v>
      </c>
    </row>
    <row r="167" spans="1:13" s="735" customFormat="1" ht="30" customHeight="1">
      <c r="A167" s="711">
        <v>155</v>
      </c>
      <c r="B167" s="733"/>
      <c r="C167" s="725">
        <v>6</v>
      </c>
      <c r="D167" s="922" t="s">
        <v>553</v>
      </c>
      <c r="E167" s="922"/>
      <c r="F167" s="922"/>
      <c r="G167" s="922"/>
      <c r="H167" s="217"/>
      <c r="I167" s="217"/>
      <c r="J167" s="217"/>
      <c r="K167" s="217"/>
      <c r="L167" s="217"/>
      <c r="M167" s="768"/>
    </row>
    <row r="168" spans="1:13" s="735" customFormat="1" ht="15">
      <c r="A168" s="711">
        <v>156</v>
      </c>
      <c r="B168" s="733"/>
      <c r="C168" s="736"/>
      <c r="D168" s="759" t="s">
        <v>376</v>
      </c>
      <c r="E168" s="217"/>
      <c r="F168" s="217"/>
      <c r="G168" s="217"/>
      <c r="H168" s="217"/>
      <c r="I168" s="217"/>
      <c r="J168" s="217"/>
      <c r="K168" s="217"/>
      <c r="L168" s="217"/>
      <c r="M168" s="734">
        <f>SUM(E168:K168)</f>
        <v>0</v>
      </c>
    </row>
    <row r="169" spans="1:13" s="765" customFormat="1" ht="15">
      <c r="A169" s="711">
        <v>157</v>
      </c>
      <c r="B169" s="763"/>
      <c r="C169" s="739"/>
      <c r="D169" s="761" t="s">
        <v>377</v>
      </c>
      <c r="E169" s="218"/>
      <c r="F169" s="218"/>
      <c r="G169" s="218"/>
      <c r="H169" s="218"/>
      <c r="I169" s="218"/>
      <c r="J169" s="218"/>
      <c r="K169" s="218"/>
      <c r="L169" s="218"/>
      <c r="M169" s="741">
        <f>SUM(E169:K169)</f>
        <v>0</v>
      </c>
    </row>
    <row r="170" spans="1:13" s="732" customFormat="1" ht="15">
      <c r="A170" s="711">
        <v>158</v>
      </c>
      <c r="B170" s="766"/>
      <c r="C170" s="743"/>
      <c r="D170" s="782" t="s">
        <v>378</v>
      </c>
      <c r="E170" s="197">
        <f aca="true" t="shared" si="44" ref="E170:M170">SUM(E168:E169)</f>
        <v>0</v>
      </c>
      <c r="F170" s="197">
        <f t="shared" si="44"/>
        <v>0</v>
      </c>
      <c r="G170" s="197">
        <f t="shared" si="44"/>
        <v>0</v>
      </c>
      <c r="H170" s="197">
        <f t="shared" si="44"/>
        <v>0</v>
      </c>
      <c r="I170" s="197">
        <f t="shared" si="44"/>
        <v>0</v>
      </c>
      <c r="J170" s="197">
        <f t="shared" si="44"/>
        <v>0</v>
      </c>
      <c r="K170" s="197">
        <f t="shared" si="44"/>
        <v>0</v>
      </c>
      <c r="L170" s="197">
        <f t="shared" si="44"/>
        <v>0</v>
      </c>
      <c r="M170" s="768">
        <f t="shared" si="44"/>
        <v>0</v>
      </c>
    </row>
    <row r="171" spans="1:13" s="735" customFormat="1" ht="30" customHeight="1">
      <c r="A171" s="711">
        <v>159</v>
      </c>
      <c r="B171" s="733"/>
      <c r="C171" s="725">
        <v>7</v>
      </c>
      <c r="D171" s="922" t="s">
        <v>236</v>
      </c>
      <c r="E171" s="922"/>
      <c r="F171" s="922"/>
      <c r="G171" s="922"/>
      <c r="H171" s="217"/>
      <c r="I171" s="217"/>
      <c r="J171" s="217"/>
      <c r="K171" s="217"/>
      <c r="L171" s="217"/>
      <c r="M171" s="768"/>
    </row>
    <row r="172" spans="1:13" s="735" customFormat="1" ht="15" customHeight="1">
      <c r="A172" s="711">
        <v>160</v>
      </c>
      <c r="B172" s="733"/>
      <c r="C172" s="736"/>
      <c r="D172" s="759" t="s">
        <v>376</v>
      </c>
      <c r="E172" s="217"/>
      <c r="F172" s="217"/>
      <c r="G172" s="217"/>
      <c r="H172" s="217"/>
      <c r="I172" s="217"/>
      <c r="J172" s="217"/>
      <c r="K172" s="217"/>
      <c r="L172" s="217"/>
      <c r="M172" s="734">
        <f>SUM(E172:K172)</f>
        <v>0</v>
      </c>
    </row>
    <row r="173" spans="1:13" s="765" customFormat="1" ht="15" customHeight="1">
      <c r="A173" s="711">
        <v>161</v>
      </c>
      <c r="B173" s="763"/>
      <c r="C173" s="739"/>
      <c r="D173" s="761" t="s">
        <v>377</v>
      </c>
      <c r="E173" s="218"/>
      <c r="F173" s="218"/>
      <c r="G173" s="218"/>
      <c r="H173" s="218"/>
      <c r="I173" s="218"/>
      <c r="J173" s="218"/>
      <c r="K173" s="218"/>
      <c r="L173" s="218"/>
      <c r="M173" s="741">
        <f>SUM(E173:K173)</f>
        <v>0</v>
      </c>
    </row>
    <row r="174" spans="1:13" s="732" customFormat="1" ht="15" customHeight="1">
      <c r="A174" s="711">
        <v>162</v>
      </c>
      <c r="B174" s="766"/>
      <c r="C174" s="743"/>
      <c r="D174" s="782" t="s">
        <v>378</v>
      </c>
      <c r="E174" s="197">
        <f aca="true" t="shared" si="45" ref="E174:M174">SUM(E172:E173)</f>
        <v>0</v>
      </c>
      <c r="F174" s="197">
        <f t="shared" si="45"/>
        <v>0</v>
      </c>
      <c r="G174" s="197">
        <f t="shared" si="45"/>
        <v>0</v>
      </c>
      <c r="H174" s="197">
        <f t="shared" si="45"/>
        <v>0</v>
      </c>
      <c r="I174" s="197">
        <f t="shared" si="45"/>
        <v>0</v>
      </c>
      <c r="J174" s="197">
        <f t="shared" si="45"/>
        <v>0</v>
      </c>
      <c r="K174" s="197">
        <f t="shared" si="45"/>
        <v>0</v>
      </c>
      <c r="L174" s="197">
        <f t="shared" si="45"/>
        <v>0</v>
      </c>
      <c r="M174" s="768">
        <f t="shared" si="45"/>
        <v>0</v>
      </c>
    </row>
    <row r="175" spans="1:13" s="735" customFormat="1" ht="30" customHeight="1">
      <c r="A175" s="711">
        <v>163</v>
      </c>
      <c r="B175" s="733"/>
      <c r="C175" s="725">
        <v>8</v>
      </c>
      <c r="D175" s="922" t="s">
        <v>554</v>
      </c>
      <c r="E175" s="922"/>
      <c r="F175" s="922"/>
      <c r="G175" s="922"/>
      <c r="H175" s="217"/>
      <c r="I175" s="217"/>
      <c r="J175" s="217"/>
      <c r="K175" s="217"/>
      <c r="L175" s="217"/>
      <c r="M175" s="768"/>
    </row>
    <row r="176" spans="1:13" s="735" customFormat="1" ht="15">
      <c r="A176" s="711">
        <v>164</v>
      </c>
      <c r="B176" s="733"/>
      <c r="C176" s="736"/>
      <c r="D176" s="759" t="s">
        <v>376</v>
      </c>
      <c r="E176" s="217"/>
      <c r="F176" s="217"/>
      <c r="G176" s="217"/>
      <c r="H176" s="217"/>
      <c r="I176" s="217"/>
      <c r="J176" s="217"/>
      <c r="K176" s="217"/>
      <c r="L176" s="217"/>
      <c r="M176" s="734">
        <f>SUM(E176:K176)</f>
        <v>0</v>
      </c>
    </row>
    <row r="177" spans="1:13" s="765" customFormat="1" ht="15">
      <c r="A177" s="711">
        <v>165</v>
      </c>
      <c r="B177" s="763"/>
      <c r="C177" s="739"/>
      <c r="D177" s="761" t="s">
        <v>377</v>
      </c>
      <c r="E177" s="218"/>
      <c r="F177" s="218"/>
      <c r="G177" s="218"/>
      <c r="H177" s="218"/>
      <c r="I177" s="218"/>
      <c r="J177" s="218"/>
      <c r="K177" s="218"/>
      <c r="L177" s="218"/>
      <c r="M177" s="741">
        <f>SUM(E177:K177)</f>
        <v>0</v>
      </c>
    </row>
    <row r="178" spans="1:13" s="750" customFormat="1" ht="24.75" customHeight="1" thickBot="1">
      <c r="A178" s="710">
        <v>166</v>
      </c>
      <c r="B178" s="742"/>
      <c r="C178" s="743"/>
      <c r="D178" s="811" t="s">
        <v>378</v>
      </c>
      <c r="E178" s="748">
        <f aca="true" t="shared" si="46" ref="E178:M178">SUM(E176:E177)</f>
        <v>0</v>
      </c>
      <c r="F178" s="748">
        <f t="shared" si="46"/>
        <v>0</v>
      </c>
      <c r="G178" s="748">
        <f t="shared" si="46"/>
        <v>0</v>
      </c>
      <c r="H178" s="748">
        <f t="shared" si="46"/>
        <v>0</v>
      </c>
      <c r="I178" s="748">
        <f t="shared" si="46"/>
        <v>0</v>
      </c>
      <c r="J178" s="748">
        <f t="shared" si="46"/>
        <v>0</v>
      </c>
      <c r="K178" s="748">
        <f t="shared" si="46"/>
        <v>0</v>
      </c>
      <c r="L178" s="748">
        <f t="shared" si="46"/>
        <v>0</v>
      </c>
      <c r="M178" s="749">
        <f t="shared" si="46"/>
        <v>0</v>
      </c>
    </row>
    <row r="179" spans="1:13" s="735" customFormat="1" ht="15">
      <c r="A179" s="711">
        <v>167</v>
      </c>
      <c r="B179" s="946" t="s">
        <v>178</v>
      </c>
      <c r="C179" s="947"/>
      <c r="D179" s="947"/>
      <c r="E179" s="947"/>
      <c r="F179" s="947"/>
      <c r="G179" s="947"/>
      <c r="H179" s="947"/>
      <c r="I179" s="812"/>
      <c r="J179" s="812"/>
      <c r="K179" s="812"/>
      <c r="L179" s="812"/>
      <c r="M179" s="813"/>
    </row>
    <row r="180" spans="1:13" s="735" customFormat="1" ht="15">
      <c r="A180" s="711">
        <v>168</v>
      </c>
      <c r="B180" s="793"/>
      <c r="C180" s="794"/>
      <c r="D180" s="466" t="s">
        <v>376</v>
      </c>
      <c r="E180" s="217">
        <f aca="true" t="shared" si="47" ref="E180:M180">SUM(E176,E172,E168,E164,E160,E156,E152,E147)</f>
        <v>802056</v>
      </c>
      <c r="F180" s="217">
        <f t="shared" si="47"/>
        <v>210286</v>
      </c>
      <c r="G180" s="217">
        <f t="shared" si="47"/>
        <v>282079</v>
      </c>
      <c r="H180" s="217">
        <f t="shared" si="47"/>
        <v>0</v>
      </c>
      <c r="I180" s="217">
        <f t="shared" si="47"/>
        <v>0</v>
      </c>
      <c r="J180" s="217">
        <f t="shared" si="47"/>
        <v>131843</v>
      </c>
      <c r="K180" s="217">
        <f t="shared" si="47"/>
        <v>0</v>
      </c>
      <c r="L180" s="217">
        <f t="shared" si="47"/>
        <v>0</v>
      </c>
      <c r="M180" s="734">
        <f t="shared" si="47"/>
        <v>1426264</v>
      </c>
    </row>
    <row r="181" spans="1:13" s="765" customFormat="1" ht="15">
      <c r="A181" s="711">
        <v>169</v>
      </c>
      <c r="B181" s="796"/>
      <c r="C181" s="797"/>
      <c r="D181" s="791" t="s">
        <v>126</v>
      </c>
      <c r="E181" s="218">
        <f aca="true" t="shared" si="48" ref="E181:K181">SUM(E177:E177,E173:E173,E169:E169,E165:E165,E161:E161,E157:E157,E153:E153,E148:E149)</f>
        <v>39889</v>
      </c>
      <c r="F181" s="218">
        <f t="shared" si="48"/>
        <v>10770</v>
      </c>
      <c r="G181" s="218">
        <f t="shared" si="48"/>
        <v>5584</v>
      </c>
      <c r="H181" s="218">
        <f t="shared" si="48"/>
        <v>0</v>
      </c>
      <c r="I181" s="218">
        <f t="shared" si="48"/>
        <v>0</v>
      </c>
      <c r="J181" s="218">
        <f t="shared" si="48"/>
        <v>-131843</v>
      </c>
      <c r="K181" s="218">
        <f t="shared" si="48"/>
        <v>0</v>
      </c>
      <c r="L181" s="218"/>
      <c r="M181" s="741">
        <f>SUM(M177:M177,M173:M173,M169:M169,M165:M165,M161:M161,M157:M157,M153:M153,M148:M149)</f>
        <v>-75600</v>
      </c>
    </row>
    <row r="182" spans="1:13" s="712" customFormat="1" ht="31.5" customHeight="1" thickBot="1">
      <c r="A182" s="710">
        <v>170</v>
      </c>
      <c r="B182" s="814"/>
      <c r="C182" s="815"/>
      <c r="D182" s="816" t="s">
        <v>378</v>
      </c>
      <c r="E182" s="748">
        <f aca="true" t="shared" si="49" ref="E182:M182">SUM(E180:E181)</f>
        <v>841945</v>
      </c>
      <c r="F182" s="748">
        <f t="shared" si="49"/>
        <v>221056</v>
      </c>
      <c r="G182" s="748">
        <f t="shared" si="49"/>
        <v>287663</v>
      </c>
      <c r="H182" s="748">
        <f t="shared" si="49"/>
        <v>0</v>
      </c>
      <c r="I182" s="748">
        <f t="shared" si="49"/>
        <v>0</v>
      </c>
      <c r="J182" s="748">
        <f t="shared" si="49"/>
        <v>0</v>
      </c>
      <c r="K182" s="748">
        <f t="shared" si="49"/>
        <v>0</v>
      </c>
      <c r="L182" s="748">
        <f t="shared" si="49"/>
        <v>0</v>
      </c>
      <c r="M182" s="749">
        <f t="shared" si="49"/>
        <v>1350664</v>
      </c>
    </row>
    <row r="183" spans="1:13" s="758" customFormat="1" ht="15">
      <c r="A183" s="711">
        <v>171</v>
      </c>
      <c r="B183" s="919" t="s">
        <v>328</v>
      </c>
      <c r="C183" s="920"/>
      <c r="D183" s="920"/>
      <c r="E183" s="817"/>
      <c r="F183" s="817"/>
      <c r="G183" s="817"/>
      <c r="H183" s="817"/>
      <c r="I183" s="817"/>
      <c r="J183" s="817"/>
      <c r="K183" s="817"/>
      <c r="L183" s="817"/>
      <c r="M183" s="818"/>
    </row>
    <row r="184" spans="1:13" s="756" customFormat="1" ht="15">
      <c r="A184" s="711">
        <v>172</v>
      </c>
      <c r="B184" s="786"/>
      <c r="C184" s="401"/>
      <c r="D184" s="466" t="s">
        <v>376</v>
      </c>
      <c r="E184" s="220">
        <f aca="true" t="shared" si="50" ref="E184:M184">SUM(E142,E180)</f>
        <v>2810186</v>
      </c>
      <c r="F184" s="220">
        <f t="shared" si="50"/>
        <v>730464</v>
      </c>
      <c r="G184" s="220">
        <f t="shared" si="50"/>
        <v>1985980</v>
      </c>
      <c r="H184" s="220">
        <f t="shared" si="50"/>
        <v>2400</v>
      </c>
      <c r="I184" s="220">
        <f t="shared" si="50"/>
        <v>0</v>
      </c>
      <c r="J184" s="220">
        <f t="shared" si="50"/>
        <v>166302</v>
      </c>
      <c r="K184" s="220">
        <f t="shared" si="50"/>
        <v>14000</v>
      </c>
      <c r="L184" s="220">
        <f t="shared" si="50"/>
        <v>0</v>
      </c>
      <c r="M184" s="456">
        <f t="shared" si="50"/>
        <v>5709332</v>
      </c>
    </row>
    <row r="185" spans="1:13" s="754" customFormat="1" ht="30">
      <c r="A185" s="710">
        <v>173</v>
      </c>
      <c r="B185" s="788"/>
      <c r="C185" s="397"/>
      <c r="D185" s="791" t="s">
        <v>150</v>
      </c>
      <c r="E185" s="221">
        <f aca="true" t="shared" si="51" ref="E185:M185">SUM(E181,E143)</f>
        <v>50466</v>
      </c>
      <c r="F185" s="221">
        <f t="shared" si="51"/>
        <v>12723</v>
      </c>
      <c r="G185" s="221">
        <f t="shared" si="51"/>
        <v>155103</v>
      </c>
      <c r="H185" s="221">
        <f t="shared" si="51"/>
        <v>0</v>
      </c>
      <c r="I185" s="221">
        <f t="shared" si="51"/>
        <v>0</v>
      </c>
      <c r="J185" s="221">
        <f t="shared" si="51"/>
        <v>-146233</v>
      </c>
      <c r="K185" s="221">
        <f t="shared" si="51"/>
        <v>4560</v>
      </c>
      <c r="L185" s="221">
        <f t="shared" si="51"/>
        <v>386</v>
      </c>
      <c r="M185" s="396">
        <f t="shared" si="51"/>
        <v>77005</v>
      </c>
    </row>
    <row r="186" spans="1:13" s="758" customFormat="1" ht="15.75" thickBot="1">
      <c r="A186" s="711">
        <v>174</v>
      </c>
      <c r="B186" s="819"/>
      <c r="C186" s="820"/>
      <c r="D186" s="821" t="s">
        <v>378</v>
      </c>
      <c r="E186" s="810">
        <f aca="true" t="shared" si="52" ref="E186:M186">SUM(E184:E185)</f>
        <v>2860652</v>
      </c>
      <c r="F186" s="810">
        <f t="shared" si="52"/>
        <v>743187</v>
      </c>
      <c r="G186" s="810">
        <f t="shared" si="52"/>
        <v>2141083</v>
      </c>
      <c r="H186" s="810">
        <f t="shared" si="52"/>
        <v>2400</v>
      </c>
      <c r="I186" s="810">
        <f t="shared" si="52"/>
        <v>0</v>
      </c>
      <c r="J186" s="810">
        <f t="shared" si="52"/>
        <v>20069</v>
      </c>
      <c r="K186" s="810">
        <f t="shared" si="52"/>
        <v>18560</v>
      </c>
      <c r="L186" s="810">
        <f t="shared" si="52"/>
        <v>386</v>
      </c>
      <c r="M186" s="831">
        <f t="shared" si="52"/>
        <v>5786337</v>
      </c>
    </row>
    <row r="188" spans="2:12" ht="15">
      <c r="B188" s="750"/>
      <c r="C188" s="822"/>
      <c r="D188" s="746"/>
      <c r="E188" s="159"/>
      <c r="F188" s="159"/>
      <c r="G188" s="159"/>
      <c r="H188" s="159"/>
      <c r="I188" s="159"/>
      <c r="J188" s="159"/>
      <c r="K188" s="159"/>
      <c r="L188" s="159"/>
    </row>
    <row r="189" spans="5:12" ht="15">
      <c r="E189" s="159"/>
      <c r="F189" s="159"/>
      <c r="G189" s="159"/>
      <c r="H189" s="159"/>
      <c r="I189" s="159"/>
      <c r="J189" s="159"/>
      <c r="K189" s="159"/>
      <c r="L189" s="159"/>
    </row>
    <row r="190" spans="5:12" ht="15">
      <c r="E190" s="159"/>
      <c r="F190" s="159"/>
      <c r="G190" s="159"/>
      <c r="H190" s="159"/>
      <c r="I190" s="159"/>
      <c r="J190" s="159"/>
      <c r="K190" s="159"/>
      <c r="L190" s="159"/>
    </row>
    <row r="191" spans="1:12" s="746" customFormat="1" ht="15">
      <c r="A191" s="710"/>
      <c r="B191" s="712"/>
      <c r="C191" s="713"/>
      <c r="D191" s="39"/>
      <c r="E191" s="159"/>
      <c r="F191" s="159"/>
      <c r="G191" s="159"/>
      <c r="H191" s="159"/>
      <c r="I191" s="159"/>
      <c r="J191" s="159"/>
      <c r="K191" s="159"/>
      <c r="L191" s="159"/>
    </row>
    <row r="192" spans="5:12" ht="15">
      <c r="E192" s="159"/>
      <c r="F192" s="159"/>
      <c r="G192" s="159"/>
      <c r="H192" s="159"/>
      <c r="I192" s="159"/>
      <c r="J192" s="159"/>
      <c r="K192" s="159"/>
      <c r="L192" s="159"/>
    </row>
    <row r="193" spans="5:12" ht="15">
      <c r="E193" s="159"/>
      <c r="F193" s="159"/>
      <c r="G193" s="159"/>
      <c r="H193" s="159"/>
      <c r="I193" s="159"/>
      <c r="J193" s="159"/>
      <c r="K193" s="159"/>
      <c r="L193" s="159"/>
    </row>
    <row r="194" spans="1:3" s="746" customFormat="1" ht="15">
      <c r="A194" s="710"/>
      <c r="B194" s="750"/>
      <c r="C194" s="822"/>
    </row>
    <row r="201" spans="1:12" s="746" customFormat="1" ht="15">
      <c r="A201" s="710"/>
      <c r="B201" s="750"/>
      <c r="C201" s="822"/>
      <c r="E201" s="686"/>
      <c r="F201" s="686"/>
      <c r="G201" s="686"/>
      <c r="H201" s="686"/>
      <c r="I201" s="686"/>
      <c r="J201" s="686"/>
      <c r="K201" s="686"/>
      <c r="L201" s="686"/>
    </row>
    <row r="202" spans="5:12" ht="15">
      <c r="E202" s="159"/>
      <c r="F202" s="159"/>
      <c r="G202" s="159"/>
      <c r="H202" s="159"/>
      <c r="I202" s="159"/>
      <c r="J202" s="159"/>
      <c r="K202" s="159"/>
      <c r="L202" s="159"/>
    </row>
    <row r="203" spans="3:12" ht="15">
      <c r="C203" s="736"/>
      <c r="D203" s="159"/>
      <c r="E203" s="159"/>
      <c r="F203" s="159"/>
      <c r="G203" s="159"/>
      <c r="H203" s="159"/>
      <c r="I203" s="159"/>
      <c r="J203" s="159"/>
      <c r="K203" s="159"/>
      <c r="L203" s="159"/>
    </row>
    <row r="204" spans="3:12" ht="15">
      <c r="C204" s="736"/>
      <c r="D204" s="159"/>
      <c r="E204" s="159"/>
      <c r="F204" s="159"/>
      <c r="G204" s="159"/>
      <c r="H204" s="159"/>
      <c r="I204" s="159"/>
      <c r="J204" s="159"/>
      <c r="K204" s="159"/>
      <c r="L204" s="159"/>
    </row>
    <row r="205" spans="3:12" ht="15">
      <c r="C205" s="736"/>
      <c r="D205" s="161"/>
      <c r="E205" s="159"/>
      <c r="F205" s="159"/>
      <c r="G205" s="159"/>
      <c r="H205" s="159"/>
      <c r="I205" s="159"/>
      <c r="J205" s="159"/>
      <c r="K205" s="159"/>
      <c r="L205" s="159"/>
    </row>
    <row r="206" spans="5:12" ht="15">
      <c r="E206" s="159"/>
      <c r="F206" s="159"/>
      <c r="G206" s="159"/>
      <c r="H206" s="159"/>
      <c r="I206" s="159"/>
      <c r="J206" s="159"/>
      <c r="K206" s="159"/>
      <c r="L206" s="159"/>
    </row>
    <row r="207" spans="2:12" ht="15">
      <c r="B207" s="823"/>
      <c r="C207" s="736"/>
      <c r="D207" s="159"/>
      <c r="E207" s="159"/>
      <c r="F207" s="159"/>
      <c r="G207" s="159"/>
      <c r="H207" s="159"/>
      <c r="I207" s="159"/>
      <c r="J207" s="159"/>
      <c r="K207" s="159"/>
      <c r="L207" s="159"/>
    </row>
    <row r="208" spans="1:12" s="746" customFormat="1" ht="15">
      <c r="A208" s="710"/>
      <c r="B208" s="823"/>
      <c r="C208" s="736"/>
      <c r="D208" s="159"/>
      <c r="E208" s="686"/>
      <c r="F208" s="686"/>
      <c r="G208" s="686"/>
      <c r="H208" s="686"/>
      <c r="I208" s="686"/>
      <c r="J208" s="686"/>
      <c r="K208" s="686"/>
      <c r="L208" s="686"/>
    </row>
    <row r="209" spans="2:12" ht="15">
      <c r="B209" s="748"/>
      <c r="C209" s="743"/>
      <c r="D209" s="686"/>
      <c r="E209" s="159"/>
      <c r="F209" s="159"/>
      <c r="G209" s="159"/>
      <c r="H209" s="159"/>
      <c r="I209" s="159"/>
      <c r="J209" s="159"/>
      <c r="K209" s="159"/>
      <c r="L209" s="159"/>
    </row>
    <row r="210" spans="5:12" ht="15">
      <c r="E210" s="159"/>
      <c r="F210" s="159"/>
      <c r="G210" s="159"/>
      <c r="H210" s="159"/>
      <c r="I210" s="159"/>
      <c r="J210" s="159"/>
      <c r="K210" s="159"/>
      <c r="L210" s="159"/>
    </row>
    <row r="211" spans="1:12" s="746" customFormat="1" ht="15">
      <c r="A211" s="710"/>
      <c r="B211" s="712"/>
      <c r="C211" s="713"/>
      <c r="D211" s="39"/>
      <c r="E211" s="686"/>
      <c r="F211" s="686"/>
      <c r="G211" s="686"/>
      <c r="H211" s="686"/>
      <c r="I211" s="686"/>
      <c r="J211" s="686"/>
      <c r="K211" s="686"/>
      <c r="L211" s="686"/>
    </row>
    <row r="212" spans="5:12" ht="15">
      <c r="E212" s="159"/>
      <c r="F212" s="159"/>
      <c r="G212" s="159"/>
      <c r="H212" s="159"/>
      <c r="I212" s="159"/>
      <c r="J212" s="159"/>
      <c r="K212" s="159"/>
      <c r="L212" s="159"/>
    </row>
    <row r="213" spans="5:12" ht="15">
      <c r="E213" s="159"/>
      <c r="F213" s="159"/>
      <c r="G213" s="159"/>
      <c r="H213" s="159"/>
      <c r="I213" s="159"/>
      <c r="J213" s="159"/>
      <c r="K213" s="159"/>
      <c r="L213" s="159"/>
    </row>
    <row r="214" spans="1:12" s="746" customFormat="1" ht="15">
      <c r="A214" s="710"/>
      <c r="B214" s="750"/>
      <c r="C214" s="822"/>
      <c r="E214" s="686"/>
      <c r="F214" s="686"/>
      <c r="G214" s="686"/>
      <c r="H214" s="686"/>
      <c r="I214" s="686"/>
      <c r="J214" s="686"/>
      <c r="K214" s="686"/>
      <c r="L214" s="686"/>
    </row>
    <row r="215" spans="5:12" ht="15">
      <c r="E215" s="159"/>
      <c r="F215" s="159"/>
      <c r="G215" s="159"/>
      <c r="H215" s="159"/>
      <c r="I215" s="159"/>
      <c r="J215" s="159"/>
      <c r="K215" s="159"/>
      <c r="L215" s="159"/>
    </row>
    <row r="216" spans="5:12" ht="15">
      <c r="E216" s="159"/>
      <c r="F216" s="159"/>
      <c r="G216" s="159"/>
      <c r="H216" s="159"/>
      <c r="I216" s="159"/>
      <c r="J216" s="159"/>
      <c r="K216" s="159"/>
      <c r="L216" s="159"/>
    </row>
  </sheetData>
  <mergeCells count="51">
    <mergeCell ref="D128:G128"/>
    <mergeCell ref="B179:H179"/>
    <mergeCell ref="D171:G171"/>
    <mergeCell ref="D175:G175"/>
    <mergeCell ref="D167:G167"/>
    <mergeCell ref="D163:M163"/>
    <mergeCell ref="B137:G137"/>
    <mergeCell ref="C141:D141"/>
    <mergeCell ref="C132:D132"/>
    <mergeCell ref="D108:I108"/>
    <mergeCell ref="D112:I112"/>
    <mergeCell ref="D116:I116"/>
    <mergeCell ref="D120:I120"/>
    <mergeCell ref="J10:J12"/>
    <mergeCell ref="H10:H12"/>
    <mergeCell ref="D45:I45"/>
    <mergeCell ref="K9:L9"/>
    <mergeCell ref="D23:I23"/>
    <mergeCell ref="C13:D13"/>
    <mergeCell ref="D28:I28"/>
    <mergeCell ref="F10:F12"/>
    <mergeCell ref="G10:G12"/>
    <mergeCell ref="E8:L8"/>
    <mergeCell ref="B3:F3"/>
    <mergeCell ref="B4:M4"/>
    <mergeCell ref="B5:M5"/>
    <mergeCell ref="J3:K3"/>
    <mergeCell ref="M8:M12"/>
    <mergeCell ref="I10:I12"/>
    <mergeCell ref="E9:J9"/>
    <mergeCell ref="E10:E12"/>
    <mergeCell ref="K6:M6"/>
    <mergeCell ref="C104:D104"/>
    <mergeCell ref="D14:G14"/>
    <mergeCell ref="D58:I58"/>
    <mergeCell ref="D62:I62"/>
    <mergeCell ref="D66:I66"/>
    <mergeCell ref="D76:I76"/>
    <mergeCell ref="D80:I80"/>
    <mergeCell ref="D19:G19"/>
    <mergeCell ref="D92:I92"/>
    <mergeCell ref="B183:D183"/>
    <mergeCell ref="C145:D145"/>
    <mergeCell ref="D32:I32"/>
    <mergeCell ref="D37:I37"/>
    <mergeCell ref="C86:D86"/>
    <mergeCell ref="D49:I49"/>
    <mergeCell ref="D54:I54"/>
    <mergeCell ref="D96:I96"/>
    <mergeCell ref="D100:I100"/>
    <mergeCell ref="B124:G124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9"/>
  <dimension ref="A1:L612"/>
  <sheetViews>
    <sheetView view="pageBreakPreview" zoomScale="95" zoomScaleNormal="75" zoomScaleSheetLayoutView="95" workbookViewId="0" topLeftCell="A1">
      <selection activeCell="C1" sqref="C1:F1"/>
    </sheetView>
  </sheetViews>
  <sheetFormatPr defaultColWidth="9.00390625" defaultRowHeight="12.75"/>
  <cols>
    <col min="1" max="1" width="3.75390625" style="209" bestFit="1" customWidth="1"/>
    <col min="2" max="2" width="4.25390625" style="40" bestFit="1" customWidth="1"/>
    <col min="3" max="3" width="4.125" style="251" bestFit="1" customWidth="1"/>
    <col min="4" max="4" width="50.75390625" style="181" customWidth="1"/>
    <col min="5" max="9" width="13.75390625" style="231" customWidth="1"/>
    <col min="10" max="10" width="15.75390625" style="231" customWidth="1"/>
    <col min="11" max="11" width="13.75390625" style="231" customWidth="1"/>
    <col min="12" max="12" width="15.75390625" style="40" customWidth="1"/>
    <col min="13" max="16384" width="9.125" style="40" customWidth="1"/>
  </cols>
  <sheetData>
    <row r="1" spans="3:6" ht="18">
      <c r="C1" s="955" t="s">
        <v>4</v>
      </c>
      <c r="D1" s="955"/>
      <c r="E1" s="955"/>
      <c r="F1" s="955"/>
    </row>
    <row r="2" spans="1:12" s="180" customFormat="1" ht="18">
      <c r="A2" s="210"/>
      <c r="C2" s="954" t="s">
        <v>634</v>
      </c>
      <c r="D2" s="954"/>
      <c r="E2" s="954"/>
      <c r="F2" s="954"/>
      <c r="G2" s="954"/>
      <c r="H2" s="954"/>
      <c r="I2" s="954"/>
      <c r="J2" s="954"/>
      <c r="K2" s="954"/>
      <c r="L2" s="954"/>
    </row>
    <row r="3" spans="4:12" ht="18">
      <c r="D3" s="185"/>
      <c r="K3" s="951" t="s">
        <v>246</v>
      </c>
      <c r="L3" s="951"/>
    </row>
    <row r="4" spans="1:12" s="102" customFormat="1" ht="15.75" thickBot="1">
      <c r="A4" s="209"/>
      <c r="B4" s="102" t="s">
        <v>470</v>
      </c>
      <c r="C4" s="492" t="s">
        <v>471</v>
      </c>
      <c r="D4" s="195" t="s">
        <v>472</v>
      </c>
      <c r="E4" s="102" t="s">
        <v>473</v>
      </c>
      <c r="F4" s="102" t="s">
        <v>474</v>
      </c>
      <c r="G4" s="102" t="s">
        <v>475</v>
      </c>
      <c r="H4" s="102" t="s">
        <v>476</v>
      </c>
      <c r="I4" s="102" t="s">
        <v>477</v>
      </c>
      <c r="J4" s="102" t="s">
        <v>478</v>
      </c>
      <c r="K4" s="102" t="s">
        <v>479</v>
      </c>
      <c r="L4" s="102" t="s">
        <v>480</v>
      </c>
    </row>
    <row r="5" spans="1:12" s="179" customFormat="1" ht="18" customHeight="1">
      <c r="A5" s="956"/>
      <c r="B5" s="958" t="s">
        <v>283</v>
      </c>
      <c r="C5" s="973" t="s">
        <v>284</v>
      </c>
      <c r="D5" s="964" t="s">
        <v>247</v>
      </c>
      <c r="E5" s="967" t="s">
        <v>508</v>
      </c>
      <c r="F5" s="967" t="s">
        <v>509</v>
      </c>
      <c r="G5" s="970" t="s">
        <v>459</v>
      </c>
      <c r="H5" s="970" t="s">
        <v>205</v>
      </c>
      <c r="I5" s="970" t="s">
        <v>635</v>
      </c>
      <c r="J5" s="970" t="s">
        <v>325</v>
      </c>
      <c r="K5" s="982" t="s">
        <v>442</v>
      </c>
      <c r="L5" s="961" t="s">
        <v>330</v>
      </c>
    </row>
    <row r="6" spans="1:12" s="179" customFormat="1" ht="18">
      <c r="A6" s="956"/>
      <c r="B6" s="959"/>
      <c r="C6" s="974"/>
      <c r="D6" s="965"/>
      <c r="E6" s="968"/>
      <c r="F6" s="968"/>
      <c r="G6" s="971"/>
      <c r="H6" s="971" t="s">
        <v>243</v>
      </c>
      <c r="I6" s="971" t="s">
        <v>460</v>
      </c>
      <c r="J6" s="971" t="s">
        <v>194</v>
      </c>
      <c r="K6" s="983"/>
      <c r="L6" s="962"/>
    </row>
    <row r="7" spans="1:12" s="179" customFormat="1" ht="18.75" thickBot="1">
      <c r="A7" s="957"/>
      <c r="B7" s="960"/>
      <c r="C7" s="975"/>
      <c r="D7" s="966"/>
      <c r="E7" s="969"/>
      <c r="F7" s="969"/>
      <c r="G7" s="972"/>
      <c r="H7" s="972" t="s">
        <v>241</v>
      </c>
      <c r="I7" s="972" t="s">
        <v>242</v>
      </c>
      <c r="J7" s="972"/>
      <c r="K7" s="984"/>
      <c r="L7" s="963"/>
    </row>
    <row r="8" spans="1:12" s="468" customFormat="1" ht="30" customHeight="1" thickTop="1">
      <c r="A8" s="522">
        <v>1</v>
      </c>
      <c r="B8" s="506" t="s">
        <v>289</v>
      </c>
      <c r="C8" s="493"/>
      <c r="D8" s="952" t="s">
        <v>212</v>
      </c>
      <c r="E8" s="952"/>
      <c r="F8" s="952"/>
      <c r="G8" s="952"/>
      <c r="H8" s="952"/>
      <c r="I8" s="952"/>
      <c r="J8" s="952"/>
      <c r="K8" s="952"/>
      <c r="L8" s="953"/>
    </row>
    <row r="9" spans="1:12" s="467" customFormat="1" ht="18">
      <c r="A9" s="523">
        <v>2</v>
      </c>
      <c r="B9" s="507"/>
      <c r="C9" s="494">
        <v>1</v>
      </c>
      <c r="D9" s="182" t="s">
        <v>249</v>
      </c>
      <c r="E9" s="475"/>
      <c r="F9" s="475"/>
      <c r="G9" s="475"/>
      <c r="H9" s="475"/>
      <c r="I9" s="475"/>
      <c r="J9" s="475"/>
      <c r="K9" s="475"/>
      <c r="L9" s="508"/>
    </row>
    <row r="10" spans="1:12" ht="18">
      <c r="A10" s="523">
        <v>3</v>
      </c>
      <c r="B10" s="269"/>
      <c r="C10" s="495"/>
      <c r="D10" s="182" t="s">
        <v>376</v>
      </c>
      <c r="E10" s="243"/>
      <c r="F10" s="243"/>
      <c r="G10" s="243">
        <v>700</v>
      </c>
      <c r="H10" s="243">
        <v>1300</v>
      </c>
      <c r="I10" s="243"/>
      <c r="J10" s="243"/>
      <c r="K10" s="243"/>
      <c r="L10" s="509">
        <f>SUM(E10:K10)</f>
        <v>2000</v>
      </c>
    </row>
    <row r="11" spans="1:12" s="249" customFormat="1" ht="39">
      <c r="A11" s="523">
        <v>4</v>
      </c>
      <c r="B11" s="510"/>
      <c r="C11" s="496"/>
      <c r="D11" s="187" t="s">
        <v>153</v>
      </c>
      <c r="E11" s="248"/>
      <c r="F11" s="248"/>
      <c r="G11" s="248"/>
      <c r="H11" s="248">
        <v>-120</v>
      </c>
      <c r="I11" s="248"/>
      <c r="J11" s="248"/>
      <c r="K11" s="248"/>
      <c r="L11" s="511">
        <f>SUM(E11:K11)</f>
        <v>-120</v>
      </c>
    </row>
    <row r="12" spans="1:12" s="249" customFormat="1" ht="19.5">
      <c r="A12" s="523">
        <v>5</v>
      </c>
      <c r="B12" s="510"/>
      <c r="C12" s="496"/>
      <c r="D12" s="187" t="s">
        <v>154</v>
      </c>
      <c r="E12" s="248"/>
      <c r="F12" s="248"/>
      <c r="G12" s="248"/>
      <c r="H12" s="248">
        <v>-53</v>
      </c>
      <c r="I12" s="248"/>
      <c r="J12" s="248"/>
      <c r="K12" s="248"/>
      <c r="L12" s="511">
        <f>SUM(E12:K12)</f>
        <v>-53</v>
      </c>
    </row>
    <row r="13" spans="1:12" s="103" customFormat="1" ht="18">
      <c r="A13" s="523">
        <v>6</v>
      </c>
      <c r="B13" s="512"/>
      <c r="C13" s="497"/>
      <c r="D13" s="469" t="s">
        <v>378</v>
      </c>
      <c r="E13" s="244">
        <f>SUM(E10:E11)</f>
        <v>0</v>
      </c>
      <c r="F13" s="244">
        <f>SUM(F10:F11)</f>
        <v>0</v>
      </c>
      <c r="G13" s="244">
        <f>SUM(G10:G11)</f>
        <v>700</v>
      </c>
      <c r="H13" s="244">
        <f>SUM(H10:H12)</f>
        <v>1127</v>
      </c>
      <c r="I13" s="244">
        <f>SUM(I10:I12)</f>
        <v>0</v>
      </c>
      <c r="J13" s="244">
        <f>SUM(J10:J12)</f>
        <v>0</v>
      </c>
      <c r="K13" s="244">
        <f>SUM(K10:K12)</f>
        <v>0</v>
      </c>
      <c r="L13" s="513">
        <f>SUM(L10:L12)</f>
        <v>1827</v>
      </c>
    </row>
    <row r="14" spans="1:12" s="467" customFormat="1" ht="30" customHeight="1">
      <c r="A14" s="523">
        <v>7</v>
      </c>
      <c r="B14" s="507"/>
      <c r="C14" s="494">
        <v>2</v>
      </c>
      <c r="D14" s="182" t="s">
        <v>250</v>
      </c>
      <c r="E14" s="243"/>
      <c r="F14" s="243"/>
      <c r="G14" s="243"/>
      <c r="H14" s="243"/>
      <c r="I14" s="243"/>
      <c r="J14" s="243"/>
      <c r="K14" s="243"/>
      <c r="L14" s="513"/>
    </row>
    <row r="15" spans="1:12" ht="18">
      <c r="A15" s="523">
        <v>8</v>
      </c>
      <c r="B15" s="269"/>
      <c r="C15" s="495"/>
      <c r="D15" s="182" t="s">
        <v>376</v>
      </c>
      <c r="E15" s="243"/>
      <c r="F15" s="243"/>
      <c r="G15" s="243">
        <v>8000</v>
      </c>
      <c r="H15" s="243"/>
      <c r="I15" s="243"/>
      <c r="J15" s="243"/>
      <c r="K15" s="243"/>
      <c r="L15" s="509">
        <f>SUM(E15:K15)</f>
        <v>8000</v>
      </c>
    </row>
    <row r="16" spans="1:12" s="249" customFormat="1" ht="19.5">
      <c r="A16" s="523">
        <v>9</v>
      </c>
      <c r="B16" s="510"/>
      <c r="C16" s="496"/>
      <c r="D16" s="187" t="s">
        <v>377</v>
      </c>
      <c r="E16" s="248"/>
      <c r="F16" s="248"/>
      <c r="G16" s="248"/>
      <c r="H16" s="248"/>
      <c r="I16" s="248"/>
      <c r="J16" s="248"/>
      <c r="K16" s="248"/>
      <c r="L16" s="511">
        <f>SUM(E16:K16)</f>
        <v>0</v>
      </c>
    </row>
    <row r="17" spans="1:12" s="103" customFormat="1" ht="18">
      <c r="A17" s="523">
        <v>10</v>
      </c>
      <c r="B17" s="512"/>
      <c r="C17" s="497"/>
      <c r="D17" s="469" t="s">
        <v>378</v>
      </c>
      <c r="E17" s="244">
        <f aca="true" t="shared" si="0" ref="E17:L17">SUM(E15:E16)</f>
        <v>0</v>
      </c>
      <c r="F17" s="244">
        <f t="shared" si="0"/>
        <v>0</v>
      </c>
      <c r="G17" s="244">
        <f t="shared" si="0"/>
        <v>8000</v>
      </c>
      <c r="H17" s="244">
        <f t="shared" si="0"/>
        <v>0</v>
      </c>
      <c r="I17" s="244">
        <f t="shared" si="0"/>
        <v>0</v>
      </c>
      <c r="J17" s="244">
        <f t="shared" si="0"/>
        <v>0</v>
      </c>
      <c r="K17" s="244">
        <f t="shared" si="0"/>
        <v>0</v>
      </c>
      <c r="L17" s="513">
        <f t="shared" si="0"/>
        <v>8000</v>
      </c>
    </row>
    <row r="18" spans="1:12" s="467" customFormat="1" ht="31.5" customHeight="1">
      <c r="A18" s="523">
        <v>11</v>
      </c>
      <c r="B18" s="507"/>
      <c r="C18" s="494">
        <v>3</v>
      </c>
      <c r="D18" s="182" t="s">
        <v>213</v>
      </c>
      <c r="E18" s="243"/>
      <c r="F18" s="243"/>
      <c r="G18" s="243"/>
      <c r="H18" s="243"/>
      <c r="I18" s="243"/>
      <c r="J18" s="243"/>
      <c r="K18" s="243"/>
      <c r="L18" s="513"/>
    </row>
    <row r="19" spans="1:12" ht="18">
      <c r="A19" s="523">
        <v>12</v>
      </c>
      <c r="B19" s="269"/>
      <c r="C19" s="495"/>
      <c r="D19" s="182" t="s">
        <v>376</v>
      </c>
      <c r="E19" s="243"/>
      <c r="F19" s="243"/>
      <c r="G19" s="243">
        <v>100</v>
      </c>
      <c r="H19" s="243">
        <v>7900</v>
      </c>
      <c r="I19" s="243"/>
      <c r="J19" s="243"/>
      <c r="K19" s="243"/>
      <c r="L19" s="509">
        <f>SUM(E19:K19)</f>
        <v>8000</v>
      </c>
    </row>
    <row r="20" spans="1:12" s="249" customFormat="1" ht="19.5">
      <c r="A20" s="523">
        <v>13</v>
      </c>
      <c r="B20" s="510"/>
      <c r="C20" s="496"/>
      <c r="D20" s="187" t="s">
        <v>126</v>
      </c>
      <c r="E20" s="248"/>
      <c r="F20" s="248"/>
      <c r="G20" s="248"/>
      <c r="H20" s="248">
        <v>1500</v>
      </c>
      <c r="I20" s="248"/>
      <c r="J20" s="248"/>
      <c r="K20" s="248"/>
      <c r="L20" s="511">
        <f>SUM(E20:K20)</f>
        <v>1500</v>
      </c>
    </row>
    <row r="21" spans="1:12" s="103" customFormat="1" ht="18">
      <c r="A21" s="523">
        <v>14</v>
      </c>
      <c r="B21" s="512"/>
      <c r="C21" s="497"/>
      <c r="D21" s="469" t="s">
        <v>378</v>
      </c>
      <c r="E21" s="244">
        <f aca="true" t="shared" si="1" ref="E21:L21">SUM(E19:E20)</f>
        <v>0</v>
      </c>
      <c r="F21" s="244">
        <f t="shared" si="1"/>
        <v>0</v>
      </c>
      <c r="G21" s="244">
        <f t="shared" si="1"/>
        <v>100</v>
      </c>
      <c r="H21" s="244">
        <f t="shared" si="1"/>
        <v>9400</v>
      </c>
      <c r="I21" s="244">
        <f t="shared" si="1"/>
        <v>0</v>
      </c>
      <c r="J21" s="244">
        <f t="shared" si="1"/>
        <v>0</v>
      </c>
      <c r="K21" s="244">
        <f t="shared" si="1"/>
        <v>0</v>
      </c>
      <c r="L21" s="513">
        <f t="shared" si="1"/>
        <v>9500</v>
      </c>
    </row>
    <row r="22" spans="1:12" s="467" customFormat="1" ht="30" customHeight="1">
      <c r="A22" s="523">
        <v>15</v>
      </c>
      <c r="B22" s="507"/>
      <c r="C22" s="494">
        <v>4</v>
      </c>
      <c r="D22" s="182" t="s">
        <v>417</v>
      </c>
      <c r="E22" s="243"/>
      <c r="F22" s="243"/>
      <c r="G22" s="243"/>
      <c r="H22" s="243"/>
      <c r="I22" s="243"/>
      <c r="J22" s="243"/>
      <c r="K22" s="243"/>
      <c r="L22" s="513"/>
    </row>
    <row r="23" spans="1:12" ht="18">
      <c r="A23" s="523">
        <v>16</v>
      </c>
      <c r="B23" s="269"/>
      <c r="C23" s="495"/>
      <c r="D23" s="182" t="s">
        <v>376</v>
      </c>
      <c r="E23" s="243"/>
      <c r="F23" s="243"/>
      <c r="G23" s="243"/>
      <c r="H23" s="243">
        <v>7600</v>
      </c>
      <c r="I23" s="243"/>
      <c r="J23" s="243"/>
      <c r="K23" s="243"/>
      <c r="L23" s="509">
        <f>SUM(E23:K23)</f>
        <v>7600</v>
      </c>
    </row>
    <row r="24" spans="1:12" s="249" customFormat="1" ht="19.5">
      <c r="A24" s="523">
        <v>17</v>
      </c>
      <c r="B24" s="510"/>
      <c r="C24" s="496"/>
      <c r="D24" s="187" t="s">
        <v>377</v>
      </c>
      <c r="E24" s="248"/>
      <c r="F24" s="248"/>
      <c r="G24" s="248"/>
      <c r="H24" s="248"/>
      <c r="I24" s="248"/>
      <c r="J24" s="248"/>
      <c r="K24" s="248"/>
      <c r="L24" s="511">
        <f>SUM(E24:K24)</f>
        <v>0</v>
      </c>
    </row>
    <row r="25" spans="1:12" s="103" customFormat="1" ht="18">
      <c r="A25" s="523">
        <v>18</v>
      </c>
      <c r="B25" s="512"/>
      <c r="C25" s="497"/>
      <c r="D25" s="469" t="s">
        <v>378</v>
      </c>
      <c r="E25" s="244">
        <f aca="true" t="shared" si="2" ref="E25:L25">SUM(E23:E24)</f>
        <v>0</v>
      </c>
      <c r="F25" s="244">
        <f t="shared" si="2"/>
        <v>0</v>
      </c>
      <c r="G25" s="244">
        <f t="shared" si="2"/>
        <v>0</v>
      </c>
      <c r="H25" s="244">
        <f t="shared" si="2"/>
        <v>7600</v>
      </c>
      <c r="I25" s="244">
        <f t="shared" si="2"/>
        <v>0</v>
      </c>
      <c r="J25" s="244">
        <f t="shared" si="2"/>
        <v>0</v>
      </c>
      <c r="K25" s="244">
        <f t="shared" si="2"/>
        <v>0</v>
      </c>
      <c r="L25" s="513">
        <f t="shared" si="2"/>
        <v>7600</v>
      </c>
    </row>
    <row r="26" spans="1:12" s="467" customFormat="1" ht="30" customHeight="1">
      <c r="A26" s="523">
        <v>19</v>
      </c>
      <c r="B26" s="507"/>
      <c r="C26" s="494">
        <v>5</v>
      </c>
      <c r="D26" s="182" t="s">
        <v>420</v>
      </c>
      <c r="E26" s="243"/>
      <c r="F26" s="243"/>
      <c r="G26" s="243"/>
      <c r="H26" s="243"/>
      <c r="I26" s="243"/>
      <c r="J26" s="243"/>
      <c r="K26" s="243"/>
      <c r="L26" s="513"/>
    </row>
    <row r="27" spans="1:12" ht="18">
      <c r="A27" s="523">
        <v>20</v>
      </c>
      <c r="B27" s="269"/>
      <c r="C27" s="495"/>
      <c r="D27" s="182" t="s">
        <v>376</v>
      </c>
      <c r="E27" s="243"/>
      <c r="F27" s="243"/>
      <c r="G27" s="243"/>
      <c r="H27" s="243">
        <v>19000</v>
      </c>
      <c r="I27" s="243"/>
      <c r="J27" s="243"/>
      <c r="K27" s="243"/>
      <c r="L27" s="509">
        <f>SUM(E27:K27)</f>
        <v>19000</v>
      </c>
    </row>
    <row r="28" spans="1:12" s="249" customFormat="1" ht="19.5">
      <c r="A28" s="523">
        <v>21</v>
      </c>
      <c r="B28" s="510"/>
      <c r="C28" s="496"/>
      <c r="D28" s="187" t="s">
        <v>377</v>
      </c>
      <c r="E28" s="248"/>
      <c r="F28" s="248"/>
      <c r="G28" s="248"/>
      <c r="H28" s="248"/>
      <c r="I28" s="248"/>
      <c r="J28" s="248"/>
      <c r="K28" s="248"/>
      <c r="L28" s="511">
        <f>SUM(E28:K28)</f>
        <v>0</v>
      </c>
    </row>
    <row r="29" spans="1:12" s="103" customFormat="1" ht="18">
      <c r="A29" s="523">
        <v>22</v>
      </c>
      <c r="B29" s="512"/>
      <c r="C29" s="497"/>
      <c r="D29" s="469" t="s">
        <v>378</v>
      </c>
      <c r="E29" s="244">
        <f aca="true" t="shared" si="3" ref="E29:L29">SUM(E27:E28)</f>
        <v>0</v>
      </c>
      <c r="F29" s="244">
        <f t="shared" si="3"/>
        <v>0</v>
      </c>
      <c r="G29" s="244">
        <f t="shared" si="3"/>
        <v>0</v>
      </c>
      <c r="H29" s="244">
        <f t="shared" si="3"/>
        <v>19000</v>
      </c>
      <c r="I29" s="244">
        <f t="shared" si="3"/>
        <v>0</v>
      </c>
      <c r="J29" s="244">
        <f t="shared" si="3"/>
        <v>0</v>
      </c>
      <c r="K29" s="244">
        <f t="shared" si="3"/>
        <v>0</v>
      </c>
      <c r="L29" s="513">
        <f t="shared" si="3"/>
        <v>19000</v>
      </c>
    </row>
    <row r="30" spans="1:12" s="467" customFormat="1" ht="30" customHeight="1">
      <c r="A30" s="523">
        <v>23</v>
      </c>
      <c r="B30" s="507"/>
      <c r="C30" s="494">
        <v>6</v>
      </c>
      <c r="D30" s="182" t="s">
        <v>244</v>
      </c>
      <c r="E30" s="243"/>
      <c r="F30" s="243"/>
      <c r="G30" s="243"/>
      <c r="H30" s="243"/>
      <c r="I30" s="243"/>
      <c r="J30" s="243"/>
      <c r="K30" s="243"/>
      <c r="L30" s="513"/>
    </row>
    <row r="31" spans="1:12" ht="18">
      <c r="A31" s="523">
        <v>24</v>
      </c>
      <c r="B31" s="269"/>
      <c r="C31" s="495"/>
      <c r="D31" s="182" t="s">
        <v>376</v>
      </c>
      <c r="E31" s="243"/>
      <c r="F31" s="243"/>
      <c r="G31" s="243"/>
      <c r="H31" s="243">
        <v>10000</v>
      </c>
      <c r="I31" s="243"/>
      <c r="J31" s="243"/>
      <c r="K31" s="243"/>
      <c r="L31" s="509">
        <f>SUM(E31:K31)</f>
        <v>10000</v>
      </c>
    </row>
    <row r="32" spans="1:12" s="249" customFormat="1" ht="19.5">
      <c r="A32" s="523">
        <v>25</v>
      </c>
      <c r="B32" s="510"/>
      <c r="C32" s="496"/>
      <c r="D32" s="187" t="s">
        <v>377</v>
      </c>
      <c r="E32" s="248"/>
      <c r="F32" s="248"/>
      <c r="G32" s="248"/>
      <c r="H32" s="248"/>
      <c r="I32" s="248"/>
      <c r="J32" s="248"/>
      <c r="K32" s="248"/>
      <c r="L32" s="511">
        <f>SUM(E32:K32)</f>
        <v>0</v>
      </c>
    </row>
    <row r="33" spans="1:12" s="103" customFormat="1" ht="18">
      <c r="A33" s="523">
        <v>26</v>
      </c>
      <c r="B33" s="512"/>
      <c r="C33" s="497"/>
      <c r="D33" s="469" t="s">
        <v>378</v>
      </c>
      <c r="E33" s="244">
        <f aca="true" t="shared" si="4" ref="E33:L33">SUM(E31:E32)</f>
        <v>0</v>
      </c>
      <c r="F33" s="244">
        <f t="shared" si="4"/>
        <v>0</v>
      </c>
      <c r="G33" s="244">
        <f t="shared" si="4"/>
        <v>0</v>
      </c>
      <c r="H33" s="244">
        <f t="shared" si="4"/>
        <v>10000</v>
      </c>
      <c r="I33" s="244">
        <f t="shared" si="4"/>
        <v>0</v>
      </c>
      <c r="J33" s="244">
        <f t="shared" si="4"/>
        <v>0</v>
      </c>
      <c r="K33" s="244">
        <f t="shared" si="4"/>
        <v>0</v>
      </c>
      <c r="L33" s="513">
        <f t="shared" si="4"/>
        <v>10000</v>
      </c>
    </row>
    <row r="34" spans="1:12" s="467" customFormat="1" ht="30" customHeight="1">
      <c r="A34" s="523">
        <v>27</v>
      </c>
      <c r="B34" s="507"/>
      <c r="C34" s="494">
        <v>7</v>
      </c>
      <c r="D34" s="182" t="s">
        <v>214</v>
      </c>
      <c r="E34" s="243"/>
      <c r="F34" s="243"/>
      <c r="G34" s="243"/>
      <c r="H34" s="243"/>
      <c r="I34" s="243"/>
      <c r="J34" s="243"/>
      <c r="K34" s="243"/>
      <c r="L34" s="513"/>
    </row>
    <row r="35" spans="1:12" ht="18">
      <c r="A35" s="523">
        <v>28</v>
      </c>
      <c r="B35" s="269"/>
      <c r="C35" s="495"/>
      <c r="D35" s="182" t="s">
        <v>376</v>
      </c>
      <c r="E35" s="243">
        <v>12184</v>
      </c>
      <c r="F35" s="243">
        <v>1645</v>
      </c>
      <c r="G35" s="243">
        <v>1803</v>
      </c>
      <c r="H35" s="243"/>
      <c r="I35" s="243"/>
      <c r="J35" s="243"/>
      <c r="K35" s="243"/>
      <c r="L35" s="509">
        <f>SUM(E35:K35)</f>
        <v>15632</v>
      </c>
    </row>
    <row r="36" spans="1:12" s="249" customFormat="1" ht="19.5">
      <c r="A36" s="523">
        <v>29</v>
      </c>
      <c r="B36" s="510"/>
      <c r="C36" s="496"/>
      <c r="D36" s="187" t="s">
        <v>377</v>
      </c>
      <c r="E36" s="248"/>
      <c r="F36" s="248"/>
      <c r="G36" s="248"/>
      <c r="H36" s="248"/>
      <c r="I36" s="248"/>
      <c r="J36" s="248"/>
      <c r="K36" s="248"/>
      <c r="L36" s="511">
        <f>SUM(E36:K36)</f>
        <v>0</v>
      </c>
    </row>
    <row r="37" spans="1:12" s="103" customFormat="1" ht="18">
      <c r="A37" s="523">
        <v>30</v>
      </c>
      <c r="B37" s="512"/>
      <c r="C37" s="497"/>
      <c r="D37" s="469" t="s">
        <v>378</v>
      </c>
      <c r="E37" s="244">
        <f aca="true" t="shared" si="5" ref="E37:L37">SUM(E35:E36)</f>
        <v>12184</v>
      </c>
      <c r="F37" s="244">
        <f t="shared" si="5"/>
        <v>1645</v>
      </c>
      <c r="G37" s="244">
        <f t="shared" si="5"/>
        <v>1803</v>
      </c>
      <c r="H37" s="244">
        <f t="shared" si="5"/>
        <v>0</v>
      </c>
      <c r="I37" s="244">
        <f t="shared" si="5"/>
        <v>0</v>
      </c>
      <c r="J37" s="244">
        <f t="shared" si="5"/>
        <v>0</v>
      </c>
      <c r="K37" s="244">
        <f t="shared" si="5"/>
        <v>0</v>
      </c>
      <c r="L37" s="513">
        <f t="shared" si="5"/>
        <v>15632</v>
      </c>
    </row>
    <row r="38" spans="1:12" s="467" customFormat="1" ht="31.5" customHeight="1">
      <c r="A38" s="523">
        <v>31</v>
      </c>
      <c r="B38" s="507"/>
      <c r="C38" s="494">
        <v>8</v>
      </c>
      <c r="D38" s="182" t="s">
        <v>625</v>
      </c>
      <c r="E38" s="243"/>
      <c r="F38" s="243"/>
      <c r="G38" s="243"/>
      <c r="H38" s="243"/>
      <c r="I38" s="243"/>
      <c r="J38" s="243"/>
      <c r="K38" s="243"/>
      <c r="L38" s="513"/>
    </row>
    <row r="39" spans="1:12" ht="18">
      <c r="A39" s="523">
        <v>32</v>
      </c>
      <c r="B39" s="269"/>
      <c r="C39" s="495"/>
      <c r="D39" s="182" t="s">
        <v>376</v>
      </c>
      <c r="E39" s="243"/>
      <c r="F39" s="243"/>
      <c r="G39" s="243"/>
      <c r="H39" s="243">
        <v>2300</v>
      </c>
      <c r="I39" s="243"/>
      <c r="J39" s="243"/>
      <c r="K39" s="243"/>
      <c r="L39" s="509">
        <f>SUM(E39:K39)</f>
        <v>2300</v>
      </c>
    </row>
    <row r="40" spans="1:12" s="249" customFormat="1" ht="19.5">
      <c r="A40" s="523">
        <v>33</v>
      </c>
      <c r="B40" s="510"/>
      <c r="C40" s="496"/>
      <c r="D40" s="187" t="s">
        <v>377</v>
      </c>
      <c r="E40" s="248"/>
      <c r="F40" s="248"/>
      <c r="G40" s="248"/>
      <c r="H40" s="248"/>
      <c r="I40" s="248"/>
      <c r="J40" s="248"/>
      <c r="K40" s="248"/>
      <c r="L40" s="511">
        <f>SUM(E40:K40)</f>
        <v>0</v>
      </c>
    </row>
    <row r="41" spans="1:12" s="103" customFormat="1" ht="18">
      <c r="A41" s="523">
        <v>34</v>
      </c>
      <c r="B41" s="512"/>
      <c r="C41" s="497"/>
      <c r="D41" s="469" t="s">
        <v>378</v>
      </c>
      <c r="E41" s="244">
        <f aca="true" t="shared" si="6" ref="E41:L41">SUM(E39:E40)</f>
        <v>0</v>
      </c>
      <c r="F41" s="244">
        <f t="shared" si="6"/>
        <v>0</v>
      </c>
      <c r="G41" s="244">
        <f t="shared" si="6"/>
        <v>0</v>
      </c>
      <c r="H41" s="244">
        <f t="shared" si="6"/>
        <v>2300</v>
      </c>
      <c r="I41" s="244">
        <f t="shared" si="6"/>
        <v>0</v>
      </c>
      <c r="J41" s="244">
        <f t="shared" si="6"/>
        <v>0</v>
      </c>
      <c r="K41" s="244">
        <f t="shared" si="6"/>
        <v>0</v>
      </c>
      <c r="L41" s="513">
        <f t="shared" si="6"/>
        <v>2300</v>
      </c>
    </row>
    <row r="42" spans="1:12" s="467" customFormat="1" ht="30" customHeight="1">
      <c r="A42" s="523">
        <v>35</v>
      </c>
      <c r="B42" s="507"/>
      <c r="C42" s="494">
        <v>9</v>
      </c>
      <c r="D42" s="979" t="s">
        <v>425</v>
      </c>
      <c r="E42" s="980"/>
      <c r="F42" s="980"/>
      <c r="G42" s="980"/>
      <c r="H42" s="980"/>
      <c r="I42" s="980"/>
      <c r="J42" s="980"/>
      <c r="K42" s="980"/>
      <c r="L42" s="981"/>
    </row>
    <row r="43" spans="1:12" ht="18">
      <c r="A43" s="523">
        <v>36</v>
      </c>
      <c r="B43" s="269"/>
      <c r="C43" s="495"/>
      <c r="D43" s="182" t="s">
        <v>376</v>
      </c>
      <c r="E43" s="243"/>
      <c r="F43" s="243"/>
      <c r="G43" s="243"/>
      <c r="H43" s="243">
        <v>54000</v>
      </c>
      <c r="I43" s="243"/>
      <c r="J43" s="243"/>
      <c r="K43" s="243"/>
      <c r="L43" s="509">
        <f>SUM(E43:K43)</f>
        <v>54000</v>
      </c>
    </row>
    <row r="44" spans="1:12" s="249" customFormat="1" ht="19.5">
      <c r="A44" s="523">
        <v>37</v>
      </c>
      <c r="B44" s="510"/>
      <c r="C44" s="496"/>
      <c r="D44" s="187" t="s">
        <v>377</v>
      </c>
      <c r="E44" s="248"/>
      <c r="F44" s="248"/>
      <c r="G44" s="248"/>
      <c r="H44" s="248"/>
      <c r="I44" s="248"/>
      <c r="J44" s="248"/>
      <c r="K44" s="248"/>
      <c r="L44" s="511">
        <f>SUM(E44:K44)</f>
        <v>0</v>
      </c>
    </row>
    <row r="45" spans="1:12" s="103" customFormat="1" ht="18">
      <c r="A45" s="523">
        <v>38</v>
      </c>
      <c r="B45" s="512"/>
      <c r="C45" s="497"/>
      <c r="D45" s="469" t="s">
        <v>378</v>
      </c>
      <c r="E45" s="244">
        <f aca="true" t="shared" si="7" ref="E45:L45">SUM(E43:E44)</f>
        <v>0</v>
      </c>
      <c r="F45" s="244">
        <f t="shared" si="7"/>
        <v>0</v>
      </c>
      <c r="G45" s="244">
        <f t="shared" si="7"/>
        <v>0</v>
      </c>
      <c r="H45" s="244">
        <f t="shared" si="7"/>
        <v>54000</v>
      </c>
      <c r="I45" s="244">
        <f t="shared" si="7"/>
        <v>0</v>
      </c>
      <c r="J45" s="244">
        <f t="shared" si="7"/>
        <v>0</v>
      </c>
      <c r="K45" s="244">
        <f t="shared" si="7"/>
        <v>0</v>
      </c>
      <c r="L45" s="513">
        <f t="shared" si="7"/>
        <v>54000</v>
      </c>
    </row>
    <row r="46" spans="1:12" s="467" customFormat="1" ht="30" customHeight="1">
      <c r="A46" s="523">
        <v>39</v>
      </c>
      <c r="B46" s="507"/>
      <c r="C46" s="494">
        <v>10</v>
      </c>
      <c r="D46" s="979" t="s">
        <v>211</v>
      </c>
      <c r="E46" s="980"/>
      <c r="F46" s="980"/>
      <c r="G46" s="980"/>
      <c r="H46" s="980"/>
      <c r="I46" s="980"/>
      <c r="J46" s="980"/>
      <c r="K46" s="980"/>
      <c r="L46" s="981"/>
    </row>
    <row r="47" spans="1:12" ht="18">
      <c r="A47" s="523">
        <v>40</v>
      </c>
      <c r="B47" s="269"/>
      <c r="C47" s="495"/>
      <c r="D47" s="182" t="s">
        <v>376</v>
      </c>
      <c r="E47" s="243"/>
      <c r="F47" s="243"/>
      <c r="G47" s="243"/>
      <c r="H47" s="243">
        <v>104000</v>
      </c>
      <c r="I47" s="243"/>
      <c r="J47" s="243"/>
      <c r="K47" s="243"/>
      <c r="L47" s="509">
        <f>SUM(E47:K47)</f>
        <v>104000</v>
      </c>
    </row>
    <row r="48" spans="1:12" s="249" customFormat="1" ht="19.5">
      <c r="A48" s="523">
        <v>41</v>
      </c>
      <c r="B48" s="510"/>
      <c r="C48" s="496"/>
      <c r="D48" s="187" t="s">
        <v>377</v>
      </c>
      <c r="E48" s="248"/>
      <c r="F48" s="248"/>
      <c r="G48" s="248"/>
      <c r="H48" s="248"/>
      <c r="I48" s="248"/>
      <c r="J48" s="248"/>
      <c r="K48" s="248"/>
      <c r="L48" s="511">
        <f>SUM(E48:K48)</f>
        <v>0</v>
      </c>
    </row>
    <row r="49" spans="1:12" s="103" customFormat="1" ht="18">
      <c r="A49" s="523">
        <v>42</v>
      </c>
      <c r="B49" s="512"/>
      <c r="C49" s="497"/>
      <c r="D49" s="469" t="s">
        <v>378</v>
      </c>
      <c r="E49" s="244">
        <f aca="true" t="shared" si="8" ref="E49:L49">SUM(E47:E48)</f>
        <v>0</v>
      </c>
      <c r="F49" s="244">
        <f t="shared" si="8"/>
        <v>0</v>
      </c>
      <c r="G49" s="244">
        <f t="shared" si="8"/>
        <v>0</v>
      </c>
      <c r="H49" s="244">
        <f t="shared" si="8"/>
        <v>104000</v>
      </c>
      <c r="I49" s="244">
        <f t="shared" si="8"/>
        <v>0</v>
      </c>
      <c r="J49" s="244">
        <f t="shared" si="8"/>
        <v>0</v>
      </c>
      <c r="K49" s="244">
        <f t="shared" si="8"/>
        <v>0</v>
      </c>
      <c r="L49" s="513">
        <f t="shared" si="8"/>
        <v>104000</v>
      </c>
    </row>
    <row r="50" spans="1:12" s="467" customFormat="1" ht="30" customHeight="1">
      <c r="A50" s="523">
        <v>43</v>
      </c>
      <c r="B50" s="507"/>
      <c r="C50" s="494">
        <v>11</v>
      </c>
      <c r="D50" s="182" t="s">
        <v>332</v>
      </c>
      <c r="E50" s="243"/>
      <c r="F50" s="243"/>
      <c r="G50" s="243"/>
      <c r="H50" s="243"/>
      <c r="I50" s="243"/>
      <c r="J50" s="243"/>
      <c r="K50" s="243"/>
      <c r="L50" s="513"/>
    </row>
    <row r="51" spans="1:12" ht="18">
      <c r="A51" s="523">
        <v>44</v>
      </c>
      <c r="B51" s="269"/>
      <c r="C51" s="495"/>
      <c r="D51" s="182" t="s">
        <v>376</v>
      </c>
      <c r="E51" s="243"/>
      <c r="F51" s="243"/>
      <c r="G51" s="243">
        <v>13000</v>
      </c>
      <c r="H51" s="243">
        <v>600</v>
      </c>
      <c r="I51" s="243"/>
      <c r="J51" s="243"/>
      <c r="K51" s="243"/>
      <c r="L51" s="509">
        <f>SUM(E51:K51)</f>
        <v>13600</v>
      </c>
    </row>
    <row r="52" spans="1:12" s="249" customFormat="1" ht="19.5">
      <c r="A52" s="523">
        <v>45</v>
      </c>
      <c r="B52" s="510"/>
      <c r="C52" s="496"/>
      <c r="D52" s="187" t="s">
        <v>377</v>
      </c>
      <c r="E52" s="248"/>
      <c r="F52" s="248"/>
      <c r="G52" s="248"/>
      <c r="H52" s="248"/>
      <c r="I52" s="248"/>
      <c r="J52" s="248"/>
      <c r="K52" s="248"/>
      <c r="L52" s="511">
        <f>SUM(E52:K52)</f>
        <v>0</v>
      </c>
    </row>
    <row r="53" spans="1:12" s="103" customFormat="1" ht="18">
      <c r="A53" s="523">
        <v>46</v>
      </c>
      <c r="B53" s="512"/>
      <c r="C53" s="497"/>
      <c r="D53" s="469" t="s">
        <v>378</v>
      </c>
      <c r="E53" s="244">
        <f aca="true" t="shared" si="9" ref="E53:L53">SUM(E51:E52)</f>
        <v>0</v>
      </c>
      <c r="F53" s="244">
        <f t="shared" si="9"/>
        <v>0</v>
      </c>
      <c r="G53" s="244">
        <f t="shared" si="9"/>
        <v>13000</v>
      </c>
      <c r="H53" s="244">
        <f t="shared" si="9"/>
        <v>600</v>
      </c>
      <c r="I53" s="244">
        <f t="shared" si="9"/>
        <v>0</v>
      </c>
      <c r="J53" s="244">
        <f t="shared" si="9"/>
        <v>0</v>
      </c>
      <c r="K53" s="244">
        <f t="shared" si="9"/>
        <v>0</v>
      </c>
      <c r="L53" s="513">
        <f t="shared" si="9"/>
        <v>13600</v>
      </c>
    </row>
    <row r="54" spans="1:12" s="467" customFormat="1" ht="30" customHeight="1">
      <c r="A54" s="523">
        <v>47</v>
      </c>
      <c r="B54" s="507"/>
      <c r="C54" s="494">
        <v>12</v>
      </c>
      <c r="D54" s="182" t="s">
        <v>421</v>
      </c>
      <c r="E54" s="243"/>
      <c r="F54" s="243"/>
      <c r="G54" s="243"/>
      <c r="H54" s="243"/>
      <c r="I54" s="243"/>
      <c r="J54" s="243"/>
      <c r="K54" s="243"/>
      <c r="L54" s="513"/>
    </row>
    <row r="55" spans="1:12" ht="18">
      <c r="A55" s="523">
        <v>48</v>
      </c>
      <c r="B55" s="269"/>
      <c r="C55" s="495"/>
      <c r="D55" s="182" t="s">
        <v>376</v>
      </c>
      <c r="E55" s="243">
        <v>200</v>
      </c>
      <c r="F55" s="243">
        <v>54</v>
      </c>
      <c r="G55" s="243">
        <v>3746</v>
      </c>
      <c r="H55" s="243"/>
      <c r="I55" s="243"/>
      <c r="J55" s="243"/>
      <c r="K55" s="243"/>
      <c r="L55" s="509">
        <f>SUM(E55:K55)</f>
        <v>4000</v>
      </c>
    </row>
    <row r="56" spans="1:12" s="249" customFormat="1" ht="19.5">
      <c r="A56" s="523">
        <v>49</v>
      </c>
      <c r="B56" s="510"/>
      <c r="C56" s="496"/>
      <c r="D56" s="187" t="s">
        <v>377</v>
      </c>
      <c r="E56" s="248"/>
      <c r="F56" s="248"/>
      <c r="G56" s="248"/>
      <c r="H56" s="248"/>
      <c r="I56" s="248"/>
      <c r="J56" s="248"/>
      <c r="K56" s="248"/>
      <c r="L56" s="511">
        <f>SUM(E56:K56)</f>
        <v>0</v>
      </c>
    </row>
    <row r="57" spans="1:12" s="103" customFormat="1" ht="18">
      <c r="A57" s="523">
        <v>50</v>
      </c>
      <c r="B57" s="512"/>
      <c r="C57" s="497"/>
      <c r="D57" s="469" t="s">
        <v>378</v>
      </c>
      <c r="E57" s="244">
        <f aca="true" t="shared" si="10" ref="E57:L57">SUM(E55:E56)</f>
        <v>200</v>
      </c>
      <c r="F57" s="244">
        <f t="shared" si="10"/>
        <v>54</v>
      </c>
      <c r="G57" s="244">
        <f t="shared" si="10"/>
        <v>3746</v>
      </c>
      <c r="H57" s="244">
        <f t="shared" si="10"/>
        <v>0</v>
      </c>
      <c r="I57" s="244">
        <f t="shared" si="10"/>
        <v>0</v>
      </c>
      <c r="J57" s="244">
        <f t="shared" si="10"/>
        <v>0</v>
      </c>
      <c r="K57" s="244">
        <f t="shared" si="10"/>
        <v>0</v>
      </c>
      <c r="L57" s="513">
        <f t="shared" si="10"/>
        <v>4000</v>
      </c>
    </row>
    <row r="58" spans="1:12" s="467" customFormat="1" ht="30" customHeight="1">
      <c r="A58" s="523">
        <v>51</v>
      </c>
      <c r="B58" s="507"/>
      <c r="C58" s="494">
        <v>13</v>
      </c>
      <c r="D58" s="182" t="s">
        <v>423</v>
      </c>
      <c r="E58" s="243"/>
      <c r="F58" s="243"/>
      <c r="G58" s="243"/>
      <c r="H58" s="243"/>
      <c r="I58" s="243"/>
      <c r="J58" s="243"/>
      <c r="K58" s="243"/>
      <c r="L58" s="513"/>
    </row>
    <row r="59" spans="1:12" ht="18">
      <c r="A59" s="523">
        <v>52</v>
      </c>
      <c r="B59" s="269"/>
      <c r="C59" s="495"/>
      <c r="D59" s="182" t="s">
        <v>376</v>
      </c>
      <c r="E59" s="243"/>
      <c r="F59" s="243"/>
      <c r="G59" s="243">
        <v>1500</v>
      </c>
      <c r="H59" s="243"/>
      <c r="I59" s="243"/>
      <c r="J59" s="243"/>
      <c r="K59" s="243"/>
      <c r="L59" s="509">
        <f>SUM(E59:K59)</f>
        <v>1500</v>
      </c>
    </row>
    <row r="60" spans="1:12" s="249" customFormat="1" ht="19.5">
      <c r="A60" s="523">
        <v>53</v>
      </c>
      <c r="B60" s="510"/>
      <c r="C60" s="496"/>
      <c r="D60" s="187" t="s">
        <v>377</v>
      </c>
      <c r="E60" s="248"/>
      <c r="F60" s="248"/>
      <c r="G60" s="248"/>
      <c r="H60" s="248"/>
      <c r="I60" s="248"/>
      <c r="J60" s="248"/>
      <c r="K60" s="248"/>
      <c r="L60" s="511">
        <f>SUM(E60:K60)</f>
        <v>0</v>
      </c>
    </row>
    <row r="61" spans="1:12" s="103" customFormat="1" ht="18">
      <c r="A61" s="523">
        <v>54</v>
      </c>
      <c r="B61" s="512"/>
      <c r="C61" s="497"/>
      <c r="D61" s="469" t="s">
        <v>378</v>
      </c>
      <c r="E61" s="244">
        <f aca="true" t="shared" si="11" ref="E61:L61">SUM(E59:E60)</f>
        <v>0</v>
      </c>
      <c r="F61" s="244">
        <f t="shared" si="11"/>
        <v>0</v>
      </c>
      <c r="G61" s="244">
        <f t="shared" si="11"/>
        <v>1500</v>
      </c>
      <c r="H61" s="244">
        <f t="shared" si="11"/>
        <v>0</v>
      </c>
      <c r="I61" s="244">
        <f t="shared" si="11"/>
        <v>0</v>
      </c>
      <c r="J61" s="244">
        <f t="shared" si="11"/>
        <v>0</v>
      </c>
      <c r="K61" s="244">
        <f t="shared" si="11"/>
        <v>0</v>
      </c>
      <c r="L61" s="513">
        <f t="shared" si="11"/>
        <v>1500</v>
      </c>
    </row>
    <row r="62" spans="1:12" s="467" customFormat="1" ht="30" customHeight="1">
      <c r="A62" s="523">
        <v>55</v>
      </c>
      <c r="B62" s="507"/>
      <c r="C62" s="494">
        <v>14</v>
      </c>
      <c r="D62" s="182" t="s">
        <v>270</v>
      </c>
      <c r="E62" s="243"/>
      <c r="F62" s="243"/>
      <c r="G62" s="243"/>
      <c r="H62" s="243"/>
      <c r="I62" s="243"/>
      <c r="J62" s="243"/>
      <c r="K62" s="243"/>
      <c r="L62" s="513"/>
    </row>
    <row r="63" spans="1:12" ht="18">
      <c r="A63" s="523">
        <v>56</v>
      </c>
      <c r="B63" s="269"/>
      <c r="C63" s="495"/>
      <c r="D63" s="182" t="s">
        <v>376</v>
      </c>
      <c r="E63" s="243">
        <v>300</v>
      </c>
      <c r="F63" s="243">
        <v>100</v>
      </c>
      <c r="G63" s="243">
        <v>5400</v>
      </c>
      <c r="H63" s="243"/>
      <c r="I63" s="243"/>
      <c r="J63" s="243"/>
      <c r="K63" s="243"/>
      <c r="L63" s="509">
        <f>SUM(E63:K63)</f>
        <v>5800</v>
      </c>
    </row>
    <row r="64" spans="1:12" s="249" customFormat="1" ht="19.5">
      <c r="A64" s="523">
        <v>57</v>
      </c>
      <c r="B64" s="510"/>
      <c r="C64" s="496"/>
      <c r="D64" s="187" t="s">
        <v>377</v>
      </c>
      <c r="E64" s="248"/>
      <c r="F64" s="248"/>
      <c r="G64" s="248"/>
      <c r="H64" s="248"/>
      <c r="I64" s="248"/>
      <c r="J64" s="248"/>
      <c r="K64" s="248"/>
      <c r="L64" s="511">
        <f>SUM(E64:K64)</f>
        <v>0</v>
      </c>
    </row>
    <row r="65" spans="1:12" s="103" customFormat="1" ht="18">
      <c r="A65" s="523">
        <v>58</v>
      </c>
      <c r="B65" s="512"/>
      <c r="C65" s="497"/>
      <c r="D65" s="469" t="s">
        <v>378</v>
      </c>
      <c r="E65" s="244">
        <f aca="true" t="shared" si="12" ref="E65:L65">SUM(E63:E64)</f>
        <v>300</v>
      </c>
      <c r="F65" s="244">
        <f t="shared" si="12"/>
        <v>100</v>
      </c>
      <c r="G65" s="244">
        <f t="shared" si="12"/>
        <v>5400</v>
      </c>
      <c r="H65" s="244">
        <f t="shared" si="12"/>
        <v>0</v>
      </c>
      <c r="I65" s="244">
        <f t="shared" si="12"/>
        <v>0</v>
      </c>
      <c r="J65" s="244">
        <f t="shared" si="12"/>
        <v>0</v>
      </c>
      <c r="K65" s="244">
        <f t="shared" si="12"/>
        <v>0</v>
      </c>
      <c r="L65" s="513">
        <f t="shared" si="12"/>
        <v>5800</v>
      </c>
    </row>
    <row r="66" spans="1:12" s="467" customFormat="1" ht="30" customHeight="1">
      <c r="A66" s="523">
        <v>59</v>
      </c>
      <c r="B66" s="507"/>
      <c r="C66" s="494">
        <v>15</v>
      </c>
      <c r="D66" s="182" t="s">
        <v>537</v>
      </c>
      <c r="E66" s="243"/>
      <c r="F66" s="243"/>
      <c r="G66" s="243"/>
      <c r="H66" s="243"/>
      <c r="I66" s="243"/>
      <c r="J66" s="243"/>
      <c r="K66" s="243"/>
      <c r="L66" s="513"/>
    </row>
    <row r="67" spans="1:12" ht="18">
      <c r="A67" s="523">
        <v>60</v>
      </c>
      <c r="B67" s="269"/>
      <c r="C67" s="495"/>
      <c r="D67" s="182" t="s">
        <v>376</v>
      </c>
      <c r="E67" s="243"/>
      <c r="F67" s="243"/>
      <c r="G67" s="243">
        <v>115000</v>
      </c>
      <c r="H67" s="243"/>
      <c r="I67" s="243"/>
      <c r="J67" s="243"/>
      <c r="K67" s="243"/>
      <c r="L67" s="509">
        <f>SUM(E67:K67)</f>
        <v>115000</v>
      </c>
    </row>
    <row r="68" spans="1:12" s="249" customFormat="1" ht="19.5">
      <c r="A68" s="523">
        <v>61</v>
      </c>
      <c r="B68" s="510"/>
      <c r="C68" s="496"/>
      <c r="D68" s="187" t="s">
        <v>126</v>
      </c>
      <c r="E68" s="248"/>
      <c r="F68" s="248"/>
      <c r="G68" s="248">
        <v>10000</v>
      </c>
      <c r="H68" s="248"/>
      <c r="I68" s="248"/>
      <c r="J68" s="248"/>
      <c r="K68" s="248"/>
      <c r="L68" s="511">
        <f>SUM(E68:K68)</f>
        <v>10000</v>
      </c>
    </row>
    <row r="69" spans="1:12" s="103" customFormat="1" ht="18">
      <c r="A69" s="523">
        <v>62</v>
      </c>
      <c r="B69" s="512"/>
      <c r="C69" s="497"/>
      <c r="D69" s="469" t="s">
        <v>378</v>
      </c>
      <c r="E69" s="244">
        <f aca="true" t="shared" si="13" ref="E69:L69">SUM(E67:E68)</f>
        <v>0</v>
      </c>
      <c r="F69" s="244">
        <f t="shared" si="13"/>
        <v>0</v>
      </c>
      <c r="G69" s="244">
        <f t="shared" si="13"/>
        <v>125000</v>
      </c>
      <c r="H69" s="244">
        <f t="shared" si="13"/>
        <v>0</v>
      </c>
      <c r="I69" s="244">
        <f t="shared" si="13"/>
        <v>0</v>
      </c>
      <c r="J69" s="244">
        <f t="shared" si="13"/>
        <v>0</v>
      </c>
      <c r="K69" s="244">
        <f t="shared" si="13"/>
        <v>0</v>
      </c>
      <c r="L69" s="513">
        <f t="shared" si="13"/>
        <v>125000</v>
      </c>
    </row>
    <row r="70" spans="1:12" s="467" customFormat="1" ht="30" customHeight="1">
      <c r="A70" s="523">
        <v>63</v>
      </c>
      <c r="B70" s="507"/>
      <c r="C70" s="494">
        <v>16</v>
      </c>
      <c r="D70" s="182" t="s">
        <v>271</v>
      </c>
      <c r="E70" s="243"/>
      <c r="F70" s="243"/>
      <c r="G70" s="243"/>
      <c r="H70" s="243"/>
      <c r="I70" s="243"/>
      <c r="J70" s="243"/>
      <c r="K70" s="243"/>
      <c r="L70" s="513"/>
    </row>
    <row r="71" spans="1:12" ht="18">
      <c r="A71" s="523">
        <v>64</v>
      </c>
      <c r="B71" s="269"/>
      <c r="C71" s="495"/>
      <c r="D71" s="182" t="s">
        <v>376</v>
      </c>
      <c r="E71" s="243"/>
      <c r="F71" s="243"/>
      <c r="G71" s="243">
        <v>250000</v>
      </c>
      <c r="H71" s="243"/>
      <c r="I71" s="243"/>
      <c r="J71" s="243"/>
      <c r="K71" s="243"/>
      <c r="L71" s="509">
        <f>SUM(E71:K71)</f>
        <v>250000</v>
      </c>
    </row>
    <row r="72" spans="1:12" s="249" customFormat="1" ht="19.5">
      <c r="A72" s="523">
        <v>65</v>
      </c>
      <c r="B72" s="510"/>
      <c r="C72" s="496"/>
      <c r="D72" s="187" t="s">
        <v>155</v>
      </c>
      <c r="E72" s="248"/>
      <c r="F72" s="248"/>
      <c r="G72" s="248">
        <v>3345</v>
      </c>
      <c r="H72" s="248"/>
      <c r="I72" s="248"/>
      <c r="J72" s="248"/>
      <c r="K72" s="248"/>
      <c r="L72" s="511">
        <f>SUM(E72:K72)</f>
        <v>3345</v>
      </c>
    </row>
    <row r="73" spans="1:12" s="249" customFormat="1" ht="19.5">
      <c r="A73" s="523">
        <v>66</v>
      </c>
      <c r="B73" s="510"/>
      <c r="C73" s="496"/>
      <c r="D73" s="187" t="s">
        <v>134</v>
      </c>
      <c r="E73" s="248"/>
      <c r="F73" s="248"/>
      <c r="G73" s="248">
        <v>8144</v>
      </c>
      <c r="H73" s="248"/>
      <c r="I73" s="248"/>
      <c r="J73" s="248"/>
      <c r="K73" s="248"/>
      <c r="L73" s="511">
        <f>SUM(E73:K73)</f>
        <v>8144</v>
      </c>
    </row>
    <row r="74" spans="1:12" s="103" customFormat="1" ht="18">
      <c r="A74" s="523">
        <v>67</v>
      </c>
      <c r="B74" s="512"/>
      <c r="C74" s="497"/>
      <c r="D74" s="469" t="s">
        <v>378</v>
      </c>
      <c r="E74" s="244">
        <f>SUM(E71:E72)</f>
        <v>0</v>
      </c>
      <c r="F74" s="244">
        <f>SUM(F71:F72)</f>
        <v>0</v>
      </c>
      <c r="G74" s="244">
        <f aca="true" t="shared" si="14" ref="G74:L74">SUM(G71:G73)</f>
        <v>261489</v>
      </c>
      <c r="H74" s="244">
        <f t="shared" si="14"/>
        <v>0</v>
      </c>
      <c r="I74" s="244">
        <f t="shared" si="14"/>
        <v>0</v>
      </c>
      <c r="J74" s="244">
        <f t="shared" si="14"/>
        <v>0</v>
      </c>
      <c r="K74" s="244">
        <f t="shared" si="14"/>
        <v>0</v>
      </c>
      <c r="L74" s="513">
        <f t="shared" si="14"/>
        <v>261489</v>
      </c>
    </row>
    <row r="75" spans="1:12" s="467" customFormat="1" ht="24.75" customHeight="1">
      <c r="A75" s="523">
        <v>68</v>
      </c>
      <c r="B75" s="507"/>
      <c r="C75" s="494">
        <v>17</v>
      </c>
      <c r="D75" s="182" t="s">
        <v>614</v>
      </c>
      <c r="E75" s="243"/>
      <c r="F75" s="243"/>
      <c r="G75" s="243"/>
      <c r="H75" s="243"/>
      <c r="I75" s="243"/>
      <c r="J75" s="243"/>
      <c r="K75" s="243"/>
      <c r="L75" s="513"/>
    </row>
    <row r="76" spans="1:12" ht="18">
      <c r="A76" s="523">
        <v>69</v>
      </c>
      <c r="B76" s="269"/>
      <c r="C76" s="495"/>
      <c r="D76" s="182" t="s">
        <v>376</v>
      </c>
      <c r="E76" s="243"/>
      <c r="F76" s="243"/>
      <c r="G76" s="243">
        <v>40000</v>
      </c>
      <c r="H76" s="243"/>
      <c r="I76" s="243"/>
      <c r="J76" s="243"/>
      <c r="K76" s="243"/>
      <c r="L76" s="509">
        <f>SUM(E76:K76)</f>
        <v>40000</v>
      </c>
    </row>
    <row r="77" spans="1:12" s="249" customFormat="1" ht="19.5">
      <c r="A77" s="523">
        <v>70</v>
      </c>
      <c r="B77" s="510"/>
      <c r="C77" s="496"/>
      <c r="D77" s="187" t="s">
        <v>377</v>
      </c>
      <c r="E77" s="248"/>
      <c r="F77" s="248"/>
      <c r="G77" s="248"/>
      <c r="H77" s="248"/>
      <c r="I77" s="248"/>
      <c r="J77" s="248"/>
      <c r="K77" s="248"/>
      <c r="L77" s="511">
        <f>SUM(E77:K77)</f>
        <v>0</v>
      </c>
    </row>
    <row r="78" spans="1:12" s="103" customFormat="1" ht="18">
      <c r="A78" s="523">
        <v>71</v>
      </c>
      <c r="B78" s="512"/>
      <c r="C78" s="497"/>
      <c r="D78" s="469" t="s">
        <v>378</v>
      </c>
      <c r="E78" s="244">
        <f aca="true" t="shared" si="15" ref="E78:L78">SUM(E76:E77)</f>
        <v>0</v>
      </c>
      <c r="F78" s="244">
        <f t="shared" si="15"/>
        <v>0</v>
      </c>
      <c r="G78" s="244">
        <f t="shared" si="15"/>
        <v>40000</v>
      </c>
      <c r="H78" s="244">
        <f t="shared" si="15"/>
        <v>0</v>
      </c>
      <c r="I78" s="244">
        <f t="shared" si="15"/>
        <v>0</v>
      </c>
      <c r="J78" s="244">
        <f t="shared" si="15"/>
        <v>0</v>
      </c>
      <c r="K78" s="244">
        <f t="shared" si="15"/>
        <v>0</v>
      </c>
      <c r="L78" s="513">
        <f t="shared" si="15"/>
        <v>40000</v>
      </c>
    </row>
    <row r="79" spans="1:12" s="467" customFormat="1" ht="24.75" customHeight="1">
      <c r="A79" s="523">
        <v>72</v>
      </c>
      <c r="B79" s="507"/>
      <c r="C79" s="494">
        <v>18</v>
      </c>
      <c r="D79" s="182" t="s">
        <v>272</v>
      </c>
      <c r="E79" s="243"/>
      <c r="F79" s="243"/>
      <c r="G79" s="243"/>
      <c r="H79" s="243"/>
      <c r="I79" s="243"/>
      <c r="J79" s="243"/>
      <c r="K79" s="243"/>
      <c r="L79" s="513"/>
    </row>
    <row r="80" spans="1:12" ht="18">
      <c r="A80" s="523">
        <v>73</v>
      </c>
      <c r="B80" s="269"/>
      <c r="C80" s="495"/>
      <c r="D80" s="182" t="s">
        <v>376</v>
      </c>
      <c r="E80" s="243"/>
      <c r="F80" s="243"/>
      <c r="G80" s="243">
        <v>260000</v>
      </c>
      <c r="H80" s="243"/>
      <c r="I80" s="243"/>
      <c r="J80" s="243"/>
      <c r="K80" s="243"/>
      <c r="L80" s="509">
        <f>SUM(E80:K80)</f>
        <v>260000</v>
      </c>
    </row>
    <row r="81" spans="1:12" s="249" customFormat="1" ht="19.5">
      <c r="A81" s="523">
        <v>74</v>
      </c>
      <c r="B81" s="510"/>
      <c r="C81" s="496"/>
      <c r="D81" s="187" t="s">
        <v>126</v>
      </c>
      <c r="E81" s="248"/>
      <c r="F81" s="248"/>
      <c r="G81" s="248">
        <v>10000</v>
      </c>
      <c r="H81" s="248"/>
      <c r="I81" s="248"/>
      <c r="J81" s="248"/>
      <c r="K81" s="248"/>
      <c r="L81" s="511">
        <f>SUM(E81:K81)</f>
        <v>10000</v>
      </c>
    </row>
    <row r="82" spans="1:12" s="103" customFormat="1" ht="18">
      <c r="A82" s="523">
        <v>75</v>
      </c>
      <c r="B82" s="512"/>
      <c r="C82" s="497"/>
      <c r="D82" s="469" t="s">
        <v>378</v>
      </c>
      <c r="E82" s="244">
        <f aca="true" t="shared" si="16" ref="E82:L82">SUM(E80:E81)</f>
        <v>0</v>
      </c>
      <c r="F82" s="244">
        <f t="shared" si="16"/>
        <v>0</v>
      </c>
      <c r="G82" s="244">
        <f t="shared" si="16"/>
        <v>270000</v>
      </c>
      <c r="H82" s="244">
        <f t="shared" si="16"/>
        <v>0</v>
      </c>
      <c r="I82" s="244">
        <f t="shared" si="16"/>
        <v>0</v>
      </c>
      <c r="J82" s="244">
        <f t="shared" si="16"/>
        <v>0</v>
      </c>
      <c r="K82" s="244">
        <f t="shared" si="16"/>
        <v>0</v>
      </c>
      <c r="L82" s="513">
        <f t="shared" si="16"/>
        <v>270000</v>
      </c>
    </row>
    <row r="83" spans="1:12" s="467" customFormat="1" ht="24.75" customHeight="1">
      <c r="A83" s="523">
        <v>76</v>
      </c>
      <c r="B83" s="507"/>
      <c r="C83" s="494">
        <v>19</v>
      </c>
      <c r="D83" s="182" t="s">
        <v>273</v>
      </c>
      <c r="E83" s="243"/>
      <c r="F83" s="243"/>
      <c r="G83" s="243"/>
      <c r="H83" s="243"/>
      <c r="I83" s="243"/>
      <c r="J83" s="243"/>
      <c r="K83" s="243"/>
      <c r="L83" s="513"/>
    </row>
    <row r="84" spans="1:12" ht="18">
      <c r="A84" s="523">
        <v>77</v>
      </c>
      <c r="B84" s="269"/>
      <c r="C84" s="495"/>
      <c r="D84" s="182" t="s">
        <v>376</v>
      </c>
      <c r="E84" s="243"/>
      <c r="F84" s="243"/>
      <c r="G84" s="243">
        <v>13000</v>
      </c>
      <c r="H84" s="243"/>
      <c r="I84" s="243"/>
      <c r="J84" s="243"/>
      <c r="K84" s="243"/>
      <c r="L84" s="509">
        <f>SUM(E84:K84)</f>
        <v>13000</v>
      </c>
    </row>
    <row r="85" spans="1:12" s="249" customFormat="1" ht="19.5">
      <c r="A85" s="523">
        <v>78</v>
      </c>
      <c r="B85" s="510"/>
      <c r="C85" s="496"/>
      <c r="D85" s="187" t="s">
        <v>155</v>
      </c>
      <c r="E85" s="248"/>
      <c r="F85" s="248"/>
      <c r="G85" s="248">
        <v>1068</v>
      </c>
      <c r="H85" s="248"/>
      <c r="I85" s="248"/>
      <c r="J85" s="248"/>
      <c r="K85" s="248"/>
      <c r="L85" s="511">
        <f>SUM(E85:K85)</f>
        <v>1068</v>
      </c>
    </row>
    <row r="86" spans="1:12" s="249" customFormat="1" ht="19.5">
      <c r="A86" s="523">
        <v>79</v>
      </c>
      <c r="B86" s="510"/>
      <c r="C86" s="496"/>
      <c r="D86" s="187" t="s">
        <v>156</v>
      </c>
      <c r="E86" s="248"/>
      <c r="F86" s="248"/>
      <c r="G86" s="248">
        <v>250</v>
      </c>
      <c r="H86" s="248"/>
      <c r="I86" s="248"/>
      <c r="J86" s="248"/>
      <c r="K86" s="248"/>
      <c r="L86" s="511">
        <f>SUM(E86:K86)</f>
        <v>250</v>
      </c>
    </row>
    <row r="87" spans="1:12" s="103" customFormat="1" ht="18">
      <c r="A87" s="523">
        <v>80</v>
      </c>
      <c r="B87" s="512"/>
      <c r="C87" s="497"/>
      <c r="D87" s="469" t="s">
        <v>378</v>
      </c>
      <c r="E87" s="244">
        <f>SUM(E84:E85)</f>
        <v>0</v>
      </c>
      <c r="F87" s="244">
        <f>SUM(F84:F85)</f>
        <v>0</v>
      </c>
      <c r="G87" s="244">
        <f aca="true" t="shared" si="17" ref="G87:L87">SUM(G84:G86)</f>
        <v>14318</v>
      </c>
      <c r="H87" s="244">
        <f t="shared" si="17"/>
        <v>0</v>
      </c>
      <c r="I87" s="244">
        <f t="shared" si="17"/>
        <v>0</v>
      </c>
      <c r="J87" s="244">
        <f t="shared" si="17"/>
        <v>0</v>
      </c>
      <c r="K87" s="244">
        <f t="shared" si="17"/>
        <v>0</v>
      </c>
      <c r="L87" s="513">
        <f t="shared" si="17"/>
        <v>14318</v>
      </c>
    </row>
    <row r="88" spans="1:12" s="467" customFormat="1" ht="24.75" customHeight="1">
      <c r="A88" s="523">
        <v>81</v>
      </c>
      <c r="B88" s="507"/>
      <c r="C88" s="494">
        <v>20</v>
      </c>
      <c r="D88" s="979" t="s">
        <v>217</v>
      </c>
      <c r="E88" s="980"/>
      <c r="F88" s="980"/>
      <c r="G88" s="980"/>
      <c r="H88" s="980"/>
      <c r="I88" s="980"/>
      <c r="J88" s="980"/>
      <c r="K88" s="980"/>
      <c r="L88" s="981"/>
    </row>
    <row r="89" spans="1:12" ht="18">
      <c r="A89" s="523">
        <v>82</v>
      </c>
      <c r="B89" s="269"/>
      <c r="C89" s="495"/>
      <c r="D89" s="182" t="s">
        <v>376</v>
      </c>
      <c r="E89" s="243"/>
      <c r="F89" s="243"/>
      <c r="G89" s="243">
        <v>15500</v>
      </c>
      <c r="H89" s="243"/>
      <c r="I89" s="243"/>
      <c r="J89" s="243"/>
      <c r="K89" s="243"/>
      <c r="L89" s="509">
        <f>SUM(E89:K89)</f>
        <v>15500</v>
      </c>
    </row>
    <row r="90" spans="1:12" s="249" customFormat="1" ht="19.5">
      <c r="A90" s="523">
        <v>83</v>
      </c>
      <c r="B90" s="510"/>
      <c r="C90" s="496"/>
      <c r="D90" s="187" t="s">
        <v>377</v>
      </c>
      <c r="E90" s="248"/>
      <c r="F90" s="248"/>
      <c r="G90" s="248"/>
      <c r="H90" s="248"/>
      <c r="I90" s="248"/>
      <c r="J90" s="248"/>
      <c r="K90" s="248"/>
      <c r="L90" s="511">
        <f>SUM(E90:K90)</f>
        <v>0</v>
      </c>
    </row>
    <row r="91" spans="1:12" s="103" customFormat="1" ht="18">
      <c r="A91" s="523">
        <v>84</v>
      </c>
      <c r="B91" s="512"/>
      <c r="C91" s="497"/>
      <c r="D91" s="469" t="s">
        <v>378</v>
      </c>
      <c r="E91" s="244">
        <f aca="true" t="shared" si="18" ref="E91:L91">SUM(E89:E90)</f>
        <v>0</v>
      </c>
      <c r="F91" s="244">
        <f t="shared" si="18"/>
        <v>0</v>
      </c>
      <c r="G91" s="244">
        <f t="shared" si="18"/>
        <v>15500</v>
      </c>
      <c r="H91" s="244">
        <f t="shared" si="18"/>
        <v>0</v>
      </c>
      <c r="I91" s="244">
        <f t="shared" si="18"/>
        <v>0</v>
      </c>
      <c r="J91" s="244">
        <f t="shared" si="18"/>
        <v>0</v>
      </c>
      <c r="K91" s="244">
        <f t="shared" si="18"/>
        <v>0</v>
      </c>
      <c r="L91" s="513">
        <f t="shared" si="18"/>
        <v>15500</v>
      </c>
    </row>
    <row r="92" spans="1:12" s="467" customFormat="1" ht="24.75" customHeight="1">
      <c r="A92" s="523">
        <v>85</v>
      </c>
      <c r="B92" s="507"/>
      <c r="C92" s="494">
        <v>21</v>
      </c>
      <c r="D92" s="979" t="s">
        <v>538</v>
      </c>
      <c r="E92" s="980"/>
      <c r="F92" s="980"/>
      <c r="G92" s="980"/>
      <c r="H92" s="980"/>
      <c r="I92" s="980"/>
      <c r="J92" s="980"/>
      <c r="K92" s="980"/>
      <c r="L92" s="981"/>
    </row>
    <row r="93" spans="1:12" ht="18">
      <c r="A93" s="523">
        <v>86</v>
      </c>
      <c r="B93" s="269"/>
      <c r="C93" s="495"/>
      <c r="D93" s="182" t="s">
        <v>376</v>
      </c>
      <c r="E93" s="243"/>
      <c r="F93" s="243"/>
      <c r="G93" s="243">
        <v>500</v>
      </c>
      <c r="H93" s="243"/>
      <c r="I93" s="243"/>
      <c r="J93" s="243"/>
      <c r="K93" s="243"/>
      <c r="L93" s="509">
        <f>SUM(E93:K93)</f>
        <v>500</v>
      </c>
    </row>
    <row r="94" spans="1:12" s="249" customFormat="1" ht="19.5">
      <c r="A94" s="523">
        <v>87</v>
      </c>
      <c r="B94" s="510"/>
      <c r="C94" s="496"/>
      <c r="D94" s="187" t="s">
        <v>377</v>
      </c>
      <c r="E94" s="248"/>
      <c r="F94" s="248"/>
      <c r="G94" s="248"/>
      <c r="H94" s="248"/>
      <c r="I94" s="248"/>
      <c r="J94" s="248"/>
      <c r="K94" s="248"/>
      <c r="L94" s="511">
        <f>SUM(E94:K94)</f>
        <v>0</v>
      </c>
    </row>
    <row r="95" spans="1:12" s="103" customFormat="1" ht="18">
      <c r="A95" s="523">
        <v>88</v>
      </c>
      <c r="B95" s="512"/>
      <c r="C95" s="497"/>
      <c r="D95" s="469" t="s">
        <v>378</v>
      </c>
      <c r="E95" s="244">
        <f aca="true" t="shared" si="19" ref="E95:L95">SUM(E93:E94)</f>
        <v>0</v>
      </c>
      <c r="F95" s="244">
        <f t="shared" si="19"/>
        <v>0</v>
      </c>
      <c r="G95" s="244">
        <f t="shared" si="19"/>
        <v>500</v>
      </c>
      <c r="H95" s="244">
        <f t="shared" si="19"/>
        <v>0</v>
      </c>
      <c r="I95" s="244">
        <f t="shared" si="19"/>
        <v>0</v>
      </c>
      <c r="J95" s="244">
        <f t="shared" si="19"/>
        <v>0</v>
      </c>
      <c r="K95" s="244">
        <f t="shared" si="19"/>
        <v>0</v>
      </c>
      <c r="L95" s="513">
        <f t="shared" si="19"/>
        <v>500</v>
      </c>
    </row>
    <row r="96" spans="1:12" s="467" customFormat="1" ht="24.75" customHeight="1">
      <c r="A96" s="523">
        <v>89</v>
      </c>
      <c r="B96" s="507"/>
      <c r="C96" s="494">
        <v>22</v>
      </c>
      <c r="D96" s="182" t="s">
        <v>501</v>
      </c>
      <c r="E96" s="243"/>
      <c r="F96" s="243"/>
      <c r="G96" s="243"/>
      <c r="H96" s="243"/>
      <c r="I96" s="243"/>
      <c r="J96" s="243"/>
      <c r="K96" s="243"/>
      <c r="L96" s="513"/>
    </row>
    <row r="97" spans="1:12" ht="18">
      <c r="A97" s="523">
        <v>90</v>
      </c>
      <c r="B97" s="269"/>
      <c r="C97" s="495"/>
      <c r="D97" s="182" t="s">
        <v>376</v>
      </c>
      <c r="E97" s="243">
        <v>300</v>
      </c>
      <c r="F97" s="243">
        <v>100</v>
      </c>
      <c r="G97" s="243">
        <v>1550</v>
      </c>
      <c r="H97" s="243"/>
      <c r="I97" s="243"/>
      <c r="J97" s="243"/>
      <c r="K97" s="243"/>
      <c r="L97" s="509">
        <f>SUM(E97:K97)</f>
        <v>1950</v>
      </c>
    </row>
    <row r="98" spans="1:12" s="249" customFormat="1" ht="19.5">
      <c r="A98" s="523">
        <v>91</v>
      </c>
      <c r="B98" s="510"/>
      <c r="C98" s="496"/>
      <c r="D98" s="187" t="s">
        <v>377</v>
      </c>
      <c r="E98" s="248"/>
      <c r="F98" s="248"/>
      <c r="G98" s="248"/>
      <c r="H98" s="248"/>
      <c r="I98" s="248"/>
      <c r="J98" s="248"/>
      <c r="K98" s="248"/>
      <c r="L98" s="511">
        <f>SUM(E98:K98)</f>
        <v>0</v>
      </c>
    </row>
    <row r="99" spans="1:12" s="103" customFormat="1" ht="18">
      <c r="A99" s="523">
        <v>92</v>
      </c>
      <c r="B99" s="512"/>
      <c r="C99" s="497"/>
      <c r="D99" s="469" t="s">
        <v>378</v>
      </c>
      <c r="E99" s="244">
        <f aca="true" t="shared" si="20" ref="E99:L99">SUM(E97:E98)</f>
        <v>300</v>
      </c>
      <c r="F99" s="244">
        <f t="shared" si="20"/>
        <v>100</v>
      </c>
      <c r="G99" s="244">
        <f t="shared" si="20"/>
        <v>1550</v>
      </c>
      <c r="H99" s="244">
        <f t="shared" si="20"/>
        <v>0</v>
      </c>
      <c r="I99" s="244">
        <f t="shared" si="20"/>
        <v>0</v>
      </c>
      <c r="J99" s="244">
        <f t="shared" si="20"/>
        <v>0</v>
      </c>
      <c r="K99" s="244">
        <f t="shared" si="20"/>
        <v>0</v>
      </c>
      <c r="L99" s="513">
        <f t="shared" si="20"/>
        <v>1950</v>
      </c>
    </row>
    <row r="100" spans="1:12" s="467" customFormat="1" ht="24.75" customHeight="1">
      <c r="A100" s="523">
        <v>93</v>
      </c>
      <c r="B100" s="507"/>
      <c r="C100" s="494">
        <v>23</v>
      </c>
      <c r="D100" s="182" t="s">
        <v>274</v>
      </c>
      <c r="E100" s="243"/>
      <c r="F100" s="243"/>
      <c r="G100" s="243"/>
      <c r="H100" s="243"/>
      <c r="I100" s="243"/>
      <c r="J100" s="243"/>
      <c r="K100" s="243"/>
      <c r="L100" s="513"/>
    </row>
    <row r="101" spans="1:12" ht="18">
      <c r="A101" s="523">
        <v>94</v>
      </c>
      <c r="B101" s="269"/>
      <c r="C101" s="495"/>
      <c r="D101" s="182" t="s">
        <v>376</v>
      </c>
      <c r="E101" s="243"/>
      <c r="F101" s="243"/>
      <c r="G101" s="243">
        <v>138000</v>
      </c>
      <c r="H101" s="243"/>
      <c r="I101" s="243"/>
      <c r="J101" s="243"/>
      <c r="K101" s="243"/>
      <c r="L101" s="509">
        <f>SUM(E101:K101)</f>
        <v>138000</v>
      </c>
    </row>
    <row r="102" spans="1:12" s="249" customFormat="1" ht="19.5">
      <c r="A102" s="523">
        <v>95</v>
      </c>
      <c r="B102" s="510"/>
      <c r="C102" s="496"/>
      <c r="D102" s="187" t="s">
        <v>377</v>
      </c>
      <c r="E102" s="248"/>
      <c r="F102" s="248"/>
      <c r="G102" s="248"/>
      <c r="H102" s="248"/>
      <c r="I102" s="248"/>
      <c r="J102" s="248"/>
      <c r="K102" s="248"/>
      <c r="L102" s="511">
        <f>SUM(E102:K102)</f>
        <v>0</v>
      </c>
    </row>
    <row r="103" spans="1:12" s="103" customFormat="1" ht="18">
      <c r="A103" s="523">
        <v>96</v>
      </c>
      <c r="B103" s="512"/>
      <c r="C103" s="497"/>
      <c r="D103" s="469" t="s">
        <v>378</v>
      </c>
      <c r="E103" s="244">
        <f aca="true" t="shared" si="21" ref="E103:L103">SUM(E101:E102)</f>
        <v>0</v>
      </c>
      <c r="F103" s="244">
        <f t="shared" si="21"/>
        <v>0</v>
      </c>
      <c r="G103" s="244">
        <f t="shared" si="21"/>
        <v>138000</v>
      </c>
      <c r="H103" s="244">
        <f t="shared" si="21"/>
        <v>0</v>
      </c>
      <c r="I103" s="244">
        <f t="shared" si="21"/>
        <v>0</v>
      </c>
      <c r="J103" s="244">
        <f t="shared" si="21"/>
        <v>0</v>
      </c>
      <c r="K103" s="244">
        <f t="shared" si="21"/>
        <v>0</v>
      </c>
      <c r="L103" s="513">
        <f t="shared" si="21"/>
        <v>138000</v>
      </c>
    </row>
    <row r="104" spans="1:12" s="467" customFormat="1" ht="30" customHeight="1">
      <c r="A104" s="523">
        <v>97</v>
      </c>
      <c r="B104" s="507"/>
      <c r="C104" s="494">
        <v>24</v>
      </c>
      <c r="D104" s="182" t="s">
        <v>275</v>
      </c>
      <c r="E104" s="243"/>
      <c r="F104" s="243"/>
      <c r="G104" s="243"/>
      <c r="H104" s="243"/>
      <c r="I104" s="243"/>
      <c r="J104" s="243"/>
      <c r="K104" s="243"/>
      <c r="L104" s="513"/>
    </row>
    <row r="105" spans="1:12" ht="18">
      <c r="A105" s="523">
        <v>98</v>
      </c>
      <c r="B105" s="269"/>
      <c r="C105" s="495"/>
      <c r="D105" s="182" t="s">
        <v>376</v>
      </c>
      <c r="E105" s="243"/>
      <c r="F105" s="243"/>
      <c r="G105" s="243">
        <v>5000</v>
      </c>
      <c r="H105" s="243"/>
      <c r="I105" s="243"/>
      <c r="J105" s="243"/>
      <c r="K105" s="243"/>
      <c r="L105" s="509">
        <f>SUM(E105:K105)</f>
        <v>5000</v>
      </c>
    </row>
    <row r="106" spans="1:12" s="249" customFormat="1" ht="19.5">
      <c r="A106" s="523">
        <v>99</v>
      </c>
      <c r="B106" s="510"/>
      <c r="C106" s="496"/>
      <c r="D106" s="187" t="s">
        <v>377</v>
      </c>
      <c r="E106" s="248"/>
      <c r="F106" s="248"/>
      <c r="G106" s="248"/>
      <c r="H106" s="248"/>
      <c r="I106" s="248"/>
      <c r="J106" s="248"/>
      <c r="K106" s="248"/>
      <c r="L106" s="511">
        <f>SUM(E106:K106)</f>
        <v>0</v>
      </c>
    </row>
    <row r="107" spans="1:12" s="103" customFormat="1" ht="18">
      <c r="A107" s="523">
        <v>100</v>
      </c>
      <c r="B107" s="512"/>
      <c r="C107" s="497"/>
      <c r="D107" s="469" t="s">
        <v>378</v>
      </c>
      <c r="E107" s="244">
        <f aca="true" t="shared" si="22" ref="E107:L107">SUM(E105:E106)</f>
        <v>0</v>
      </c>
      <c r="F107" s="244">
        <f t="shared" si="22"/>
        <v>0</v>
      </c>
      <c r="G107" s="244">
        <f t="shared" si="22"/>
        <v>5000</v>
      </c>
      <c r="H107" s="244">
        <f t="shared" si="22"/>
        <v>0</v>
      </c>
      <c r="I107" s="244">
        <f t="shared" si="22"/>
        <v>0</v>
      </c>
      <c r="J107" s="244">
        <f t="shared" si="22"/>
        <v>0</v>
      </c>
      <c r="K107" s="244">
        <f t="shared" si="22"/>
        <v>0</v>
      </c>
      <c r="L107" s="513">
        <f t="shared" si="22"/>
        <v>5000</v>
      </c>
    </row>
    <row r="108" spans="1:12" s="467" customFormat="1" ht="30" customHeight="1">
      <c r="A108" s="523">
        <v>101</v>
      </c>
      <c r="B108" s="507"/>
      <c r="C108" s="494">
        <v>25</v>
      </c>
      <c r="D108" s="979" t="s">
        <v>219</v>
      </c>
      <c r="E108" s="980"/>
      <c r="F108" s="980"/>
      <c r="G108" s="980"/>
      <c r="H108" s="980"/>
      <c r="I108" s="980"/>
      <c r="J108" s="980"/>
      <c r="K108" s="980"/>
      <c r="L108" s="981"/>
    </row>
    <row r="109" spans="1:12" ht="18">
      <c r="A109" s="523">
        <v>102</v>
      </c>
      <c r="B109" s="269"/>
      <c r="C109" s="495"/>
      <c r="D109" s="182" t="s">
        <v>376</v>
      </c>
      <c r="E109" s="243"/>
      <c r="F109" s="243"/>
      <c r="G109" s="243">
        <v>4000</v>
      </c>
      <c r="H109" s="243"/>
      <c r="I109" s="243"/>
      <c r="J109" s="243"/>
      <c r="K109" s="243"/>
      <c r="L109" s="509">
        <f>SUM(E109:K109)</f>
        <v>4000</v>
      </c>
    </row>
    <row r="110" spans="1:12" s="249" customFormat="1" ht="19.5">
      <c r="A110" s="523">
        <v>103</v>
      </c>
      <c r="B110" s="510"/>
      <c r="C110" s="496"/>
      <c r="D110" s="187" t="s">
        <v>377</v>
      </c>
      <c r="E110" s="248"/>
      <c r="F110" s="248"/>
      <c r="G110" s="248"/>
      <c r="H110" s="248"/>
      <c r="I110" s="248"/>
      <c r="J110" s="248"/>
      <c r="K110" s="248"/>
      <c r="L110" s="511">
        <f>SUM(E110:K110)</f>
        <v>0</v>
      </c>
    </row>
    <row r="111" spans="1:12" s="103" customFormat="1" ht="18">
      <c r="A111" s="523">
        <v>104</v>
      </c>
      <c r="B111" s="512"/>
      <c r="C111" s="497"/>
      <c r="D111" s="469" t="s">
        <v>378</v>
      </c>
      <c r="E111" s="244">
        <f aca="true" t="shared" si="23" ref="E111:L111">SUM(E109:E110)</f>
        <v>0</v>
      </c>
      <c r="F111" s="244">
        <f t="shared" si="23"/>
        <v>0</v>
      </c>
      <c r="G111" s="244">
        <f t="shared" si="23"/>
        <v>4000</v>
      </c>
      <c r="H111" s="244">
        <f t="shared" si="23"/>
        <v>0</v>
      </c>
      <c r="I111" s="244">
        <f t="shared" si="23"/>
        <v>0</v>
      </c>
      <c r="J111" s="244">
        <f t="shared" si="23"/>
        <v>0</v>
      </c>
      <c r="K111" s="244">
        <f t="shared" si="23"/>
        <v>0</v>
      </c>
      <c r="L111" s="513">
        <f t="shared" si="23"/>
        <v>4000</v>
      </c>
    </row>
    <row r="112" spans="1:12" s="467" customFormat="1" ht="30" customHeight="1">
      <c r="A112" s="523">
        <v>105</v>
      </c>
      <c r="B112" s="507"/>
      <c r="C112" s="494">
        <v>26</v>
      </c>
      <c r="D112" s="979" t="s">
        <v>220</v>
      </c>
      <c r="E112" s="980"/>
      <c r="F112" s="980"/>
      <c r="G112" s="980"/>
      <c r="H112" s="980"/>
      <c r="I112" s="980"/>
      <c r="J112" s="980"/>
      <c r="K112" s="980"/>
      <c r="L112" s="981"/>
    </row>
    <row r="113" spans="1:12" ht="18">
      <c r="A113" s="523">
        <v>106</v>
      </c>
      <c r="B113" s="269"/>
      <c r="C113" s="495"/>
      <c r="D113" s="182" t="s">
        <v>376</v>
      </c>
      <c r="E113" s="243"/>
      <c r="F113" s="243"/>
      <c r="G113" s="243">
        <v>1000</v>
      </c>
      <c r="H113" s="243"/>
      <c r="I113" s="243"/>
      <c r="J113" s="243"/>
      <c r="K113" s="243"/>
      <c r="L113" s="509">
        <f>SUM(E113:K113)</f>
        <v>1000</v>
      </c>
    </row>
    <row r="114" spans="1:12" s="249" customFormat="1" ht="19.5">
      <c r="A114" s="523">
        <v>107</v>
      </c>
      <c r="B114" s="510"/>
      <c r="C114" s="496"/>
      <c r="D114" s="187" t="s">
        <v>377</v>
      </c>
      <c r="E114" s="248"/>
      <c r="F114" s="248"/>
      <c r="G114" s="248"/>
      <c r="H114" s="248"/>
      <c r="I114" s="248"/>
      <c r="J114" s="248"/>
      <c r="K114" s="248"/>
      <c r="L114" s="511">
        <f>SUM(E114:K114)</f>
        <v>0</v>
      </c>
    </row>
    <row r="115" spans="1:12" s="103" customFormat="1" ht="18">
      <c r="A115" s="523">
        <v>108</v>
      </c>
      <c r="B115" s="512"/>
      <c r="C115" s="497"/>
      <c r="D115" s="469" t="s">
        <v>378</v>
      </c>
      <c r="E115" s="244">
        <f aca="true" t="shared" si="24" ref="E115:L115">SUM(E113:E114)</f>
        <v>0</v>
      </c>
      <c r="F115" s="244">
        <f t="shared" si="24"/>
        <v>0</v>
      </c>
      <c r="G115" s="244">
        <f t="shared" si="24"/>
        <v>1000</v>
      </c>
      <c r="H115" s="244">
        <f t="shared" si="24"/>
        <v>0</v>
      </c>
      <c r="I115" s="244">
        <f t="shared" si="24"/>
        <v>0</v>
      </c>
      <c r="J115" s="244">
        <f t="shared" si="24"/>
        <v>0</v>
      </c>
      <c r="K115" s="244">
        <f t="shared" si="24"/>
        <v>0</v>
      </c>
      <c r="L115" s="513">
        <f t="shared" si="24"/>
        <v>1000</v>
      </c>
    </row>
    <row r="116" spans="1:12" s="467" customFormat="1" ht="30" customHeight="1">
      <c r="A116" s="523">
        <v>109</v>
      </c>
      <c r="B116" s="507"/>
      <c r="C116" s="494">
        <v>27</v>
      </c>
      <c r="D116" s="182" t="s">
        <v>276</v>
      </c>
      <c r="E116" s="243"/>
      <c r="F116" s="243"/>
      <c r="G116" s="243"/>
      <c r="H116" s="243"/>
      <c r="I116" s="243"/>
      <c r="J116" s="243"/>
      <c r="K116" s="243"/>
      <c r="L116" s="513"/>
    </row>
    <row r="117" spans="1:12" ht="18">
      <c r="A117" s="523">
        <v>110</v>
      </c>
      <c r="B117" s="269"/>
      <c r="C117" s="495"/>
      <c r="D117" s="182" t="s">
        <v>376</v>
      </c>
      <c r="E117" s="243"/>
      <c r="F117" s="243"/>
      <c r="G117" s="243">
        <v>1700</v>
      </c>
      <c r="H117" s="243"/>
      <c r="I117" s="243"/>
      <c r="J117" s="243"/>
      <c r="K117" s="243"/>
      <c r="L117" s="509">
        <f>SUM(E117:K117)</f>
        <v>1700</v>
      </c>
    </row>
    <row r="118" spans="1:12" s="249" customFormat="1" ht="19.5">
      <c r="A118" s="523">
        <v>111</v>
      </c>
      <c r="B118" s="510"/>
      <c r="C118" s="496"/>
      <c r="D118" s="187" t="s">
        <v>377</v>
      </c>
      <c r="E118" s="248"/>
      <c r="F118" s="248"/>
      <c r="G118" s="248"/>
      <c r="H118" s="248"/>
      <c r="I118" s="248"/>
      <c r="J118" s="248"/>
      <c r="K118" s="248"/>
      <c r="L118" s="511">
        <f>SUM(E118:K118)</f>
        <v>0</v>
      </c>
    </row>
    <row r="119" spans="1:12" s="103" customFormat="1" ht="18">
      <c r="A119" s="523">
        <v>112</v>
      </c>
      <c r="B119" s="512"/>
      <c r="C119" s="497"/>
      <c r="D119" s="469" t="s">
        <v>378</v>
      </c>
      <c r="E119" s="244">
        <f aca="true" t="shared" si="25" ref="E119:L119">SUM(E117:E118)</f>
        <v>0</v>
      </c>
      <c r="F119" s="244">
        <f t="shared" si="25"/>
        <v>0</v>
      </c>
      <c r="G119" s="244">
        <f t="shared" si="25"/>
        <v>1700</v>
      </c>
      <c r="H119" s="244">
        <f t="shared" si="25"/>
        <v>0</v>
      </c>
      <c r="I119" s="244">
        <f t="shared" si="25"/>
        <v>0</v>
      </c>
      <c r="J119" s="244">
        <f t="shared" si="25"/>
        <v>0</v>
      </c>
      <c r="K119" s="244">
        <f t="shared" si="25"/>
        <v>0</v>
      </c>
      <c r="L119" s="513">
        <f t="shared" si="25"/>
        <v>1700</v>
      </c>
    </row>
    <row r="120" spans="1:12" s="467" customFormat="1" ht="30" customHeight="1">
      <c r="A120" s="523">
        <v>113</v>
      </c>
      <c r="B120" s="507"/>
      <c r="C120" s="494">
        <v>28</v>
      </c>
      <c r="D120" s="182" t="s">
        <v>529</v>
      </c>
      <c r="E120" s="243"/>
      <c r="F120" s="243"/>
      <c r="G120" s="243"/>
      <c r="H120" s="243"/>
      <c r="I120" s="243"/>
      <c r="J120" s="243"/>
      <c r="K120" s="243"/>
      <c r="L120" s="513"/>
    </row>
    <row r="121" spans="1:12" ht="18">
      <c r="A121" s="523">
        <v>114</v>
      </c>
      <c r="B121" s="269"/>
      <c r="C121" s="495"/>
      <c r="D121" s="182" t="s">
        <v>376</v>
      </c>
      <c r="E121" s="243">
        <f aca="true" t="shared" si="26" ref="E121:L123">SUM(E125,E129,E133,E137,E141)</f>
        <v>0</v>
      </c>
      <c r="F121" s="243">
        <f t="shared" si="26"/>
        <v>0</v>
      </c>
      <c r="G121" s="243">
        <f t="shared" si="26"/>
        <v>3250</v>
      </c>
      <c r="H121" s="243">
        <f t="shared" si="26"/>
        <v>0</v>
      </c>
      <c r="I121" s="243">
        <f t="shared" si="26"/>
        <v>0</v>
      </c>
      <c r="J121" s="243">
        <f t="shared" si="26"/>
        <v>0</v>
      </c>
      <c r="K121" s="243">
        <f t="shared" si="26"/>
        <v>0</v>
      </c>
      <c r="L121" s="509">
        <f t="shared" si="26"/>
        <v>3250</v>
      </c>
    </row>
    <row r="122" spans="1:12" s="249" customFormat="1" ht="19.5">
      <c r="A122" s="523">
        <v>115</v>
      </c>
      <c r="B122" s="510"/>
      <c r="C122" s="496"/>
      <c r="D122" s="187" t="s">
        <v>377</v>
      </c>
      <c r="E122" s="248">
        <f t="shared" si="26"/>
        <v>0</v>
      </c>
      <c r="F122" s="248">
        <f t="shared" si="26"/>
        <v>0</v>
      </c>
      <c r="G122" s="248">
        <f t="shared" si="26"/>
        <v>0</v>
      </c>
      <c r="H122" s="248">
        <f t="shared" si="26"/>
        <v>0</v>
      </c>
      <c r="I122" s="248">
        <f t="shared" si="26"/>
        <v>0</v>
      </c>
      <c r="J122" s="248">
        <f t="shared" si="26"/>
        <v>0</v>
      </c>
      <c r="K122" s="248">
        <f t="shared" si="26"/>
        <v>0</v>
      </c>
      <c r="L122" s="511">
        <f t="shared" si="26"/>
        <v>0</v>
      </c>
    </row>
    <row r="123" spans="1:12" s="103" customFormat="1" ht="18">
      <c r="A123" s="523">
        <v>116</v>
      </c>
      <c r="B123" s="512"/>
      <c r="C123" s="497"/>
      <c r="D123" s="469" t="s">
        <v>378</v>
      </c>
      <c r="E123" s="244">
        <f t="shared" si="26"/>
        <v>0</v>
      </c>
      <c r="F123" s="244">
        <f t="shared" si="26"/>
        <v>0</v>
      </c>
      <c r="G123" s="244">
        <f t="shared" si="26"/>
        <v>3250</v>
      </c>
      <c r="H123" s="244">
        <f t="shared" si="26"/>
        <v>0</v>
      </c>
      <c r="I123" s="244">
        <f t="shared" si="26"/>
        <v>0</v>
      </c>
      <c r="J123" s="244">
        <f t="shared" si="26"/>
        <v>0</v>
      </c>
      <c r="K123" s="244">
        <f t="shared" si="26"/>
        <v>0</v>
      </c>
      <c r="L123" s="513">
        <f t="shared" si="26"/>
        <v>3250</v>
      </c>
    </row>
    <row r="124" spans="1:12" s="467" customFormat="1" ht="30" customHeight="1">
      <c r="A124" s="523">
        <v>117</v>
      </c>
      <c r="B124" s="507"/>
      <c r="C124" s="494">
        <v>29</v>
      </c>
      <c r="D124" s="187" t="s">
        <v>561</v>
      </c>
      <c r="E124" s="244"/>
      <c r="F124" s="244"/>
      <c r="G124" s="244"/>
      <c r="H124" s="244"/>
      <c r="I124" s="244"/>
      <c r="J124" s="244"/>
      <c r="K124" s="244"/>
      <c r="L124" s="513"/>
    </row>
    <row r="125" spans="1:12" ht="18">
      <c r="A125" s="523">
        <v>118</v>
      </c>
      <c r="B125" s="269"/>
      <c r="C125" s="495"/>
      <c r="D125" s="182" t="s">
        <v>376</v>
      </c>
      <c r="E125" s="243"/>
      <c r="F125" s="243"/>
      <c r="G125" s="243">
        <v>650</v>
      </c>
      <c r="H125" s="243"/>
      <c r="I125" s="243"/>
      <c r="J125" s="243"/>
      <c r="K125" s="243"/>
      <c r="L125" s="509">
        <f>SUM(E125:K125)</f>
        <v>650</v>
      </c>
    </row>
    <row r="126" spans="1:12" s="249" customFormat="1" ht="19.5">
      <c r="A126" s="523">
        <v>119</v>
      </c>
      <c r="B126" s="510"/>
      <c r="C126" s="496"/>
      <c r="D126" s="187" t="s">
        <v>377</v>
      </c>
      <c r="E126" s="248"/>
      <c r="F126" s="248"/>
      <c r="G126" s="248"/>
      <c r="H126" s="248"/>
      <c r="I126" s="248"/>
      <c r="J126" s="248"/>
      <c r="K126" s="248"/>
      <c r="L126" s="511">
        <f>SUM(E126:K126)</f>
        <v>0</v>
      </c>
    </row>
    <row r="127" spans="1:12" s="103" customFormat="1" ht="18">
      <c r="A127" s="523">
        <v>120</v>
      </c>
      <c r="B127" s="512"/>
      <c r="C127" s="497"/>
      <c r="D127" s="469" t="s">
        <v>378</v>
      </c>
      <c r="E127" s="244">
        <f aca="true" t="shared" si="27" ref="E127:L127">SUM(E125:E126)</f>
        <v>0</v>
      </c>
      <c r="F127" s="244">
        <f t="shared" si="27"/>
        <v>0</v>
      </c>
      <c r="G127" s="244">
        <f t="shared" si="27"/>
        <v>650</v>
      </c>
      <c r="H127" s="244">
        <f t="shared" si="27"/>
        <v>0</v>
      </c>
      <c r="I127" s="244">
        <f t="shared" si="27"/>
        <v>0</v>
      </c>
      <c r="J127" s="244">
        <f t="shared" si="27"/>
        <v>0</v>
      </c>
      <c r="K127" s="244">
        <f t="shared" si="27"/>
        <v>0</v>
      </c>
      <c r="L127" s="513">
        <f t="shared" si="27"/>
        <v>650</v>
      </c>
    </row>
    <row r="128" spans="1:12" s="467" customFormat="1" ht="30" customHeight="1">
      <c r="A128" s="523">
        <v>121</v>
      </c>
      <c r="B128" s="507"/>
      <c r="C128" s="494">
        <v>30</v>
      </c>
      <c r="D128" s="186" t="s">
        <v>530</v>
      </c>
      <c r="E128" s="243"/>
      <c r="F128" s="243"/>
      <c r="G128" s="243"/>
      <c r="H128" s="243"/>
      <c r="I128" s="243"/>
      <c r="J128" s="243"/>
      <c r="K128" s="243"/>
      <c r="L128" s="513"/>
    </row>
    <row r="129" spans="1:12" ht="18">
      <c r="A129" s="523">
        <v>122</v>
      </c>
      <c r="B129" s="269"/>
      <c r="C129" s="495"/>
      <c r="D129" s="182" t="s">
        <v>376</v>
      </c>
      <c r="E129" s="243"/>
      <c r="F129" s="243"/>
      <c r="G129" s="243">
        <v>650</v>
      </c>
      <c r="H129" s="243"/>
      <c r="I129" s="243"/>
      <c r="J129" s="243"/>
      <c r="K129" s="243"/>
      <c r="L129" s="509">
        <f>SUM(E129:K129)</f>
        <v>650</v>
      </c>
    </row>
    <row r="130" spans="1:12" s="249" customFormat="1" ht="19.5">
      <c r="A130" s="523">
        <v>123</v>
      </c>
      <c r="B130" s="510"/>
      <c r="C130" s="496"/>
      <c r="D130" s="187" t="s">
        <v>377</v>
      </c>
      <c r="E130" s="248"/>
      <c r="F130" s="248"/>
      <c r="G130" s="248"/>
      <c r="H130" s="248"/>
      <c r="I130" s="248"/>
      <c r="J130" s="248"/>
      <c r="K130" s="248"/>
      <c r="L130" s="511">
        <f>SUM(E130:K130)</f>
        <v>0</v>
      </c>
    </row>
    <row r="131" spans="1:12" s="103" customFormat="1" ht="18">
      <c r="A131" s="523">
        <v>124</v>
      </c>
      <c r="B131" s="512"/>
      <c r="C131" s="497"/>
      <c r="D131" s="469" t="s">
        <v>378</v>
      </c>
      <c r="E131" s="244">
        <f aca="true" t="shared" si="28" ref="E131:L131">SUM(E129:E130)</f>
        <v>0</v>
      </c>
      <c r="F131" s="244">
        <f t="shared" si="28"/>
        <v>0</v>
      </c>
      <c r="G131" s="244">
        <f t="shared" si="28"/>
        <v>650</v>
      </c>
      <c r="H131" s="244">
        <f t="shared" si="28"/>
        <v>0</v>
      </c>
      <c r="I131" s="244">
        <f t="shared" si="28"/>
        <v>0</v>
      </c>
      <c r="J131" s="244">
        <f t="shared" si="28"/>
        <v>0</v>
      </c>
      <c r="K131" s="244">
        <f t="shared" si="28"/>
        <v>0</v>
      </c>
      <c r="L131" s="513">
        <f t="shared" si="28"/>
        <v>650</v>
      </c>
    </row>
    <row r="132" spans="1:12" s="467" customFormat="1" ht="30" customHeight="1">
      <c r="A132" s="523">
        <v>125</v>
      </c>
      <c r="B132" s="507"/>
      <c r="C132" s="494">
        <v>31</v>
      </c>
      <c r="D132" s="186" t="s">
        <v>531</v>
      </c>
      <c r="E132" s="243"/>
      <c r="F132" s="243"/>
      <c r="G132" s="243"/>
      <c r="H132" s="243"/>
      <c r="I132" s="243"/>
      <c r="J132" s="243"/>
      <c r="K132" s="243"/>
      <c r="L132" s="513"/>
    </row>
    <row r="133" spans="1:12" ht="18">
      <c r="A133" s="523">
        <v>126</v>
      </c>
      <c r="B133" s="269"/>
      <c r="C133" s="495"/>
      <c r="D133" s="182" t="s">
        <v>376</v>
      </c>
      <c r="E133" s="243"/>
      <c r="F133" s="243"/>
      <c r="G133" s="243">
        <v>650</v>
      </c>
      <c r="H133" s="243"/>
      <c r="I133" s="243"/>
      <c r="J133" s="243"/>
      <c r="K133" s="243"/>
      <c r="L133" s="509">
        <f>SUM(E133:K133)</f>
        <v>650</v>
      </c>
    </row>
    <row r="134" spans="1:12" s="249" customFormat="1" ht="19.5">
      <c r="A134" s="523">
        <v>127</v>
      </c>
      <c r="B134" s="510"/>
      <c r="C134" s="496"/>
      <c r="D134" s="187" t="s">
        <v>377</v>
      </c>
      <c r="E134" s="248"/>
      <c r="F134" s="248"/>
      <c r="G134" s="248"/>
      <c r="H134" s="248"/>
      <c r="I134" s="248"/>
      <c r="J134" s="248"/>
      <c r="K134" s="248"/>
      <c r="L134" s="511">
        <f>SUM(E134:K134)</f>
        <v>0</v>
      </c>
    </row>
    <row r="135" spans="1:12" s="103" customFormat="1" ht="18">
      <c r="A135" s="523">
        <v>128</v>
      </c>
      <c r="B135" s="512"/>
      <c r="C135" s="497"/>
      <c r="D135" s="469" t="s">
        <v>378</v>
      </c>
      <c r="E135" s="244">
        <f aca="true" t="shared" si="29" ref="E135:L135">SUM(E133:E134)</f>
        <v>0</v>
      </c>
      <c r="F135" s="244">
        <f t="shared" si="29"/>
        <v>0</v>
      </c>
      <c r="G135" s="244">
        <f t="shared" si="29"/>
        <v>650</v>
      </c>
      <c r="H135" s="244">
        <f t="shared" si="29"/>
        <v>0</v>
      </c>
      <c r="I135" s="244">
        <f t="shared" si="29"/>
        <v>0</v>
      </c>
      <c r="J135" s="244">
        <f t="shared" si="29"/>
        <v>0</v>
      </c>
      <c r="K135" s="244">
        <f t="shared" si="29"/>
        <v>0</v>
      </c>
      <c r="L135" s="513">
        <f t="shared" si="29"/>
        <v>650</v>
      </c>
    </row>
    <row r="136" spans="1:12" s="467" customFormat="1" ht="30" customHeight="1">
      <c r="A136" s="523">
        <v>129</v>
      </c>
      <c r="B136" s="507"/>
      <c r="C136" s="494">
        <v>32</v>
      </c>
      <c r="D136" s="186" t="s">
        <v>532</v>
      </c>
      <c r="E136" s="243"/>
      <c r="F136" s="243"/>
      <c r="G136" s="243"/>
      <c r="H136" s="243"/>
      <c r="I136" s="243"/>
      <c r="J136" s="243"/>
      <c r="K136" s="243"/>
      <c r="L136" s="513"/>
    </row>
    <row r="137" spans="1:12" ht="18">
      <c r="A137" s="523">
        <v>130</v>
      </c>
      <c r="B137" s="269"/>
      <c r="C137" s="495"/>
      <c r="D137" s="182" t="s">
        <v>376</v>
      </c>
      <c r="E137" s="243"/>
      <c r="F137" s="243"/>
      <c r="G137" s="243">
        <v>650</v>
      </c>
      <c r="H137" s="243"/>
      <c r="I137" s="243"/>
      <c r="J137" s="243"/>
      <c r="K137" s="243"/>
      <c r="L137" s="509">
        <f>SUM(E137:K137)</f>
        <v>650</v>
      </c>
    </row>
    <row r="138" spans="1:12" s="249" customFormat="1" ht="19.5">
      <c r="A138" s="523">
        <v>131</v>
      </c>
      <c r="B138" s="510"/>
      <c r="C138" s="496"/>
      <c r="D138" s="187" t="s">
        <v>377</v>
      </c>
      <c r="E138" s="248"/>
      <c r="F138" s="248"/>
      <c r="G138" s="248"/>
      <c r="H138" s="248"/>
      <c r="I138" s="248"/>
      <c r="J138" s="248"/>
      <c r="K138" s="248"/>
      <c r="L138" s="511">
        <f>SUM(E138:K138)</f>
        <v>0</v>
      </c>
    </row>
    <row r="139" spans="1:12" s="103" customFormat="1" ht="18">
      <c r="A139" s="523">
        <v>132</v>
      </c>
      <c r="B139" s="512"/>
      <c r="C139" s="497"/>
      <c r="D139" s="469" t="s">
        <v>378</v>
      </c>
      <c r="E139" s="244">
        <f aca="true" t="shared" si="30" ref="E139:L139">SUM(E137:E138)</f>
        <v>0</v>
      </c>
      <c r="F139" s="244">
        <f t="shared" si="30"/>
        <v>0</v>
      </c>
      <c r="G139" s="244">
        <f t="shared" si="30"/>
        <v>650</v>
      </c>
      <c r="H139" s="244">
        <f t="shared" si="30"/>
        <v>0</v>
      </c>
      <c r="I139" s="244">
        <f t="shared" si="30"/>
        <v>0</v>
      </c>
      <c r="J139" s="244">
        <f t="shared" si="30"/>
        <v>0</v>
      </c>
      <c r="K139" s="244">
        <f t="shared" si="30"/>
        <v>0</v>
      </c>
      <c r="L139" s="513">
        <f t="shared" si="30"/>
        <v>650</v>
      </c>
    </row>
    <row r="140" spans="1:12" s="467" customFormat="1" ht="30" customHeight="1">
      <c r="A140" s="523">
        <v>133</v>
      </c>
      <c r="B140" s="507"/>
      <c r="C140" s="494">
        <v>33</v>
      </c>
      <c r="D140" s="186" t="s">
        <v>533</v>
      </c>
      <c r="E140" s="243"/>
      <c r="F140" s="243"/>
      <c r="G140" s="243"/>
      <c r="H140" s="243"/>
      <c r="I140" s="243"/>
      <c r="J140" s="243"/>
      <c r="K140" s="243"/>
      <c r="L140" s="513"/>
    </row>
    <row r="141" spans="1:12" ht="18">
      <c r="A141" s="523">
        <v>134</v>
      </c>
      <c r="B141" s="269"/>
      <c r="C141" s="495"/>
      <c r="D141" s="182" t="s">
        <v>376</v>
      </c>
      <c r="E141" s="243"/>
      <c r="F141" s="243"/>
      <c r="G141" s="243">
        <v>650</v>
      </c>
      <c r="H141" s="243"/>
      <c r="I141" s="243"/>
      <c r="J141" s="243"/>
      <c r="K141" s="243"/>
      <c r="L141" s="509">
        <f>SUM(E141:K141)</f>
        <v>650</v>
      </c>
    </row>
    <row r="142" spans="1:12" s="249" customFormat="1" ht="19.5">
      <c r="A142" s="523">
        <v>135</v>
      </c>
      <c r="B142" s="510"/>
      <c r="C142" s="496"/>
      <c r="D142" s="187" t="s">
        <v>377</v>
      </c>
      <c r="E142" s="248"/>
      <c r="F142" s="248"/>
      <c r="G142" s="248"/>
      <c r="H142" s="248"/>
      <c r="I142" s="248"/>
      <c r="J142" s="248"/>
      <c r="K142" s="248"/>
      <c r="L142" s="511">
        <f>SUM(E142:K142)</f>
        <v>0</v>
      </c>
    </row>
    <row r="143" spans="1:12" s="103" customFormat="1" ht="18">
      <c r="A143" s="523">
        <v>136</v>
      </c>
      <c r="B143" s="512"/>
      <c r="C143" s="497"/>
      <c r="D143" s="469" t="s">
        <v>378</v>
      </c>
      <c r="E143" s="244">
        <f aca="true" t="shared" si="31" ref="E143:L143">SUM(E141:E142)</f>
        <v>0</v>
      </c>
      <c r="F143" s="244">
        <f t="shared" si="31"/>
        <v>0</v>
      </c>
      <c r="G143" s="244">
        <f t="shared" si="31"/>
        <v>650</v>
      </c>
      <c r="H143" s="244">
        <f t="shared" si="31"/>
        <v>0</v>
      </c>
      <c r="I143" s="244">
        <f t="shared" si="31"/>
        <v>0</v>
      </c>
      <c r="J143" s="244">
        <f t="shared" si="31"/>
        <v>0</v>
      </c>
      <c r="K143" s="244">
        <f t="shared" si="31"/>
        <v>0</v>
      </c>
      <c r="L143" s="513">
        <f t="shared" si="31"/>
        <v>650</v>
      </c>
    </row>
    <row r="144" spans="1:12" s="467" customFormat="1" ht="30" customHeight="1">
      <c r="A144" s="523">
        <v>137</v>
      </c>
      <c r="B144" s="507"/>
      <c r="C144" s="494">
        <v>34</v>
      </c>
      <c r="D144" s="182" t="s">
        <v>222</v>
      </c>
      <c r="E144" s="243"/>
      <c r="F144" s="243"/>
      <c r="G144" s="243"/>
      <c r="H144" s="243"/>
      <c r="I144" s="243"/>
      <c r="J144" s="243"/>
      <c r="K144" s="243"/>
      <c r="L144" s="513"/>
    </row>
    <row r="145" spans="1:12" ht="18">
      <c r="A145" s="523">
        <v>138</v>
      </c>
      <c r="B145" s="269"/>
      <c r="C145" s="495"/>
      <c r="D145" s="182" t="s">
        <v>376</v>
      </c>
      <c r="E145" s="243"/>
      <c r="F145" s="243"/>
      <c r="G145" s="243">
        <v>16000</v>
      </c>
      <c r="H145" s="243"/>
      <c r="I145" s="243"/>
      <c r="J145" s="243"/>
      <c r="K145" s="243"/>
      <c r="L145" s="509">
        <f>SUM(E145:K145)</f>
        <v>16000</v>
      </c>
    </row>
    <row r="146" spans="1:12" s="249" customFormat="1" ht="19.5">
      <c r="A146" s="523">
        <v>139</v>
      </c>
      <c r="B146" s="510"/>
      <c r="C146" s="496"/>
      <c r="D146" s="187" t="s">
        <v>377</v>
      </c>
      <c r="E146" s="248"/>
      <c r="F146" s="248"/>
      <c r="G146" s="248"/>
      <c r="H146" s="248"/>
      <c r="I146" s="248"/>
      <c r="J146" s="248"/>
      <c r="K146" s="248"/>
      <c r="L146" s="511">
        <f>SUM(E146:K146)</f>
        <v>0</v>
      </c>
    </row>
    <row r="147" spans="1:12" s="103" customFormat="1" ht="18">
      <c r="A147" s="523">
        <v>140</v>
      </c>
      <c r="B147" s="512"/>
      <c r="C147" s="497"/>
      <c r="D147" s="469" t="s">
        <v>378</v>
      </c>
      <c r="E147" s="244">
        <f aca="true" t="shared" si="32" ref="E147:L147">SUM(E145:E146)</f>
        <v>0</v>
      </c>
      <c r="F147" s="244">
        <f t="shared" si="32"/>
        <v>0</v>
      </c>
      <c r="G147" s="244">
        <f t="shared" si="32"/>
        <v>16000</v>
      </c>
      <c r="H147" s="244">
        <f t="shared" si="32"/>
        <v>0</v>
      </c>
      <c r="I147" s="244">
        <f t="shared" si="32"/>
        <v>0</v>
      </c>
      <c r="J147" s="244">
        <f t="shared" si="32"/>
        <v>0</v>
      </c>
      <c r="K147" s="244">
        <f t="shared" si="32"/>
        <v>0</v>
      </c>
      <c r="L147" s="513">
        <f t="shared" si="32"/>
        <v>16000</v>
      </c>
    </row>
    <row r="148" spans="1:12" s="467" customFormat="1" ht="30" customHeight="1">
      <c r="A148" s="523">
        <v>141</v>
      </c>
      <c r="B148" s="507"/>
      <c r="C148" s="494">
        <v>35</v>
      </c>
      <c r="D148" s="979" t="s">
        <v>410</v>
      </c>
      <c r="E148" s="980"/>
      <c r="F148" s="980"/>
      <c r="G148" s="980"/>
      <c r="H148" s="980"/>
      <c r="I148" s="980"/>
      <c r="J148" s="980"/>
      <c r="K148" s="980"/>
      <c r="L148" s="981"/>
    </row>
    <row r="149" spans="1:12" ht="18">
      <c r="A149" s="523">
        <v>142</v>
      </c>
      <c r="B149" s="269"/>
      <c r="C149" s="495"/>
      <c r="D149" s="182" t="s">
        <v>376</v>
      </c>
      <c r="E149" s="243"/>
      <c r="F149" s="243"/>
      <c r="G149" s="243">
        <v>22860</v>
      </c>
      <c r="H149" s="243"/>
      <c r="I149" s="243"/>
      <c r="J149" s="243"/>
      <c r="K149" s="243"/>
      <c r="L149" s="509">
        <f>SUM(E149:K149)</f>
        <v>22860</v>
      </c>
    </row>
    <row r="150" spans="1:12" s="249" customFormat="1" ht="19.5">
      <c r="A150" s="523">
        <v>143</v>
      </c>
      <c r="B150" s="510"/>
      <c r="C150" s="496"/>
      <c r="D150" s="187" t="s">
        <v>157</v>
      </c>
      <c r="E150" s="248"/>
      <c r="F150" s="248"/>
      <c r="G150" s="248"/>
      <c r="H150" s="248"/>
      <c r="I150" s="248"/>
      <c r="J150" s="248"/>
      <c r="K150" s="248"/>
      <c r="L150" s="511">
        <f>SUM(E150:K150)</f>
        <v>0</v>
      </c>
    </row>
    <row r="151" spans="1:12" s="103" customFormat="1" ht="18">
      <c r="A151" s="523">
        <v>144</v>
      </c>
      <c r="B151" s="512"/>
      <c r="C151" s="497"/>
      <c r="D151" s="469" t="s">
        <v>378</v>
      </c>
      <c r="E151" s="244">
        <f aca="true" t="shared" si="33" ref="E151:L151">SUM(E149:E150)</f>
        <v>0</v>
      </c>
      <c r="F151" s="244">
        <f t="shared" si="33"/>
        <v>0</v>
      </c>
      <c r="G151" s="244">
        <f t="shared" si="33"/>
        <v>22860</v>
      </c>
      <c r="H151" s="244">
        <f t="shared" si="33"/>
        <v>0</v>
      </c>
      <c r="I151" s="244">
        <f t="shared" si="33"/>
        <v>0</v>
      </c>
      <c r="J151" s="244">
        <f t="shared" si="33"/>
        <v>0</v>
      </c>
      <c r="K151" s="244">
        <f t="shared" si="33"/>
        <v>0</v>
      </c>
      <c r="L151" s="513">
        <f t="shared" si="33"/>
        <v>22860</v>
      </c>
    </row>
    <row r="152" spans="1:12" s="467" customFormat="1" ht="30" customHeight="1">
      <c r="A152" s="523">
        <v>145</v>
      </c>
      <c r="B152" s="507"/>
      <c r="C152" s="494">
        <v>36</v>
      </c>
      <c r="D152" s="183" t="s">
        <v>411</v>
      </c>
      <c r="E152" s="243"/>
      <c r="F152" s="243"/>
      <c r="G152" s="243"/>
      <c r="H152" s="243"/>
      <c r="I152" s="243"/>
      <c r="J152" s="243"/>
      <c r="K152" s="243"/>
      <c r="L152" s="513"/>
    </row>
    <row r="153" spans="1:12" ht="18">
      <c r="A153" s="523">
        <v>146</v>
      </c>
      <c r="B153" s="269"/>
      <c r="C153" s="495"/>
      <c r="D153" s="182" t="s">
        <v>376</v>
      </c>
      <c r="E153" s="243"/>
      <c r="F153" s="243"/>
      <c r="G153" s="243">
        <v>230897</v>
      </c>
      <c r="H153" s="243"/>
      <c r="I153" s="243"/>
      <c r="J153" s="243"/>
      <c r="K153" s="243"/>
      <c r="L153" s="509">
        <f>SUM(E153:K153)</f>
        <v>230897</v>
      </c>
    </row>
    <row r="154" spans="1:12" s="249" customFormat="1" ht="19.5">
      <c r="A154" s="523">
        <v>147</v>
      </c>
      <c r="B154" s="510"/>
      <c r="C154" s="496"/>
      <c r="D154" s="187" t="s">
        <v>158</v>
      </c>
      <c r="E154" s="248"/>
      <c r="F154" s="248"/>
      <c r="G154" s="248">
        <v>10000</v>
      </c>
      <c r="H154" s="248"/>
      <c r="I154" s="248"/>
      <c r="J154" s="248"/>
      <c r="K154" s="248"/>
      <c r="L154" s="511">
        <f>SUM(E154:K154)</f>
        <v>10000</v>
      </c>
    </row>
    <row r="155" spans="1:12" s="103" customFormat="1" ht="18">
      <c r="A155" s="523">
        <v>148</v>
      </c>
      <c r="B155" s="512"/>
      <c r="C155" s="497"/>
      <c r="D155" s="469" t="s">
        <v>378</v>
      </c>
      <c r="E155" s="244">
        <f aca="true" t="shared" si="34" ref="E155:L155">SUM(E153:E154)</f>
        <v>0</v>
      </c>
      <c r="F155" s="244">
        <f t="shared" si="34"/>
        <v>0</v>
      </c>
      <c r="G155" s="244">
        <f t="shared" si="34"/>
        <v>240897</v>
      </c>
      <c r="H155" s="244">
        <f t="shared" si="34"/>
        <v>0</v>
      </c>
      <c r="I155" s="244">
        <f t="shared" si="34"/>
        <v>0</v>
      </c>
      <c r="J155" s="244">
        <f t="shared" si="34"/>
        <v>0</v>
      </c>
      <c r="K155" s="244">
        <f t="shared" si="34"/>
        <v>0</v>
      </c>
      <c r="L155" s="513">
        <f t="shared" si="34"/>
        <v>240897</v>
      </c>
    </row>
    <row r="156" spans="1:12" s="467" customFormat="1" ht="30" customHeight="1">
      <c r="A156" s="523">
        <v>149</v>
      </c>
      <c r="B156" s="507"/>
      <c r="C156" s="494">
        <v>37</v>
      </c>
      <c r="D156" s="979" t="s">
        <v>412</v>
      </c>
      <c r="E156" s="980"/>
      <c r="F156" s="980"/>
      <c r="G156" s="980"/>
      <c r="H156" s="980"/>
      <c r="I156" s="980"/>
      <c r="J156" s="980"/>
      <c r="K156" s="980"/>
      <c r="L156" s="981"/>
    </row>
    <row r="157" spans="1:12" ht="18">
      <c r="A157" s="523">
        <v>150</v>
      </c>
      <c r="B157" s="269"/>
      <c r="C157" s="495"/>
      <c r="D157" s="182" t="s">
        <v>376</v>
      </c>
      <c r="E157" s="243"/>
      <c r="F157" s="243"/>
      <c r="G157" s="243">
        <v>500000</v>
      </c>
      <c r="H157" s="243"/>
      <c r="I157" s="243"/>
      <c r="J157" s="243"/>
      <c r="K157" s="243"/>
      <c r="L157" s="509">
        <f>SUM(E157:K157)</f>
        <v>500000</v>
      </c>
    </row>
    <row r="158" spans="1:12" s="249" customFormat="1" ht="19.5">
      <c r="A158" s="523">
        <v>151</v>
      </c>
      <c r="B158" s="510"/>
      <c r="C158" s="496"/>
      <c r="D158" s="187" t="s">
        <v>377</v>
      </c>
      <c r="E158" s="248"/>
      <c r="F158" s="248"/>
      <c r="G158" s="248">
        <v>83605</v>
      </c>
      <c r="H158" s="248"/>
      <c r="I158" s="248"/>
      <c r="J158" s="248"/>
      <c r="K158" s="248"/>
      <c r="L158" s="511">
        <f>SUM(E158:K158)</f>
        <v>83605</v>
      </c>
    </row>
    <row r="159" spans="1:12" s="103" customFormat="1" ht="18">
      <c r="A159" s="523">
        <v>152</v>
      </c>
      <c r="B159" s="512"/>
      <c r="C159" s="497"/>
      <c r="D159" s="469" t="s">
        <v>378</v>
      </c>
      <c r="E159" s="244">
        <f aca="true" t="shared" si="35" ref="E159:L159">SUM(E157:E158)</f>
        <v>0</v>
      </c>
      <c r="F159" s="244">
        <f t="shared" si="35"/>
        <v>0</v>
      </c>
      <c r="G159" s="244">
        <f t="shared" si="35"/>
        <v>583605</v>
      </c>
      <c r="H159" s="244">
        <f t="shared" si="35"/>
        <v>0</v>
      </c>
      <c r="I159" s="244">
        <f t="shared" si="35"/>
        <v>0</v>
      </c>
      <c r="J159" s="244">
        <f t="shared" si="35"/>
        <v>0</v>
      </c>
      <c r="K159" s="244">
        <f t="shared" si="35"/>
        <v>0</v>
      </c>
      <c r="L159" s="513">
        <f t="shared" si="35"/>
        <v>583605</v>
      </c>
    </row>
    <row r="160" spans="1:12" s="467" customFormat="1" ht="30" customHeight="1">
      <c r="A160" s="523">
        <v>153</v>
      </c>
      <c r="B160" s="507"/>
      <c r="C160" s="494">
        <v>38</v>
      </c>
      <c r="D160" s="183" t="s">
        <v>413</v>
      </c>
      <c r="E160" s="243"/>
      <c r="F160" s="243"/>
      <c r="G160" s="243"/>
      <c r="H160" s="243"/>
      <c r="I160" s="243"/>
      <c r="J160" s="243"/>
      <c r="K160" s="243"/>
      <c r="L160" s="513"/>
    </row>
    <row r="161" spans="1:12" ht="18">
      <c r="A161" s="523">
        <v>154</v>
      </c>
      <c r="B161" s="269"/>
      <c r="C161" s="495"/>
      <c r="D161" s="182" t="s">
        <v>376</v>
      </c>
      <c r="E161" s="243"/>
      <c r="F161" s="243"/>
      <c r="G161" s="243">
        <v>18500</v>
      </c>
      <c r="H161" s="243"/>
      <c r="I161" s="243"/>
      <c r="J161" s="243"/>
      <c r="K161" s="243"/>
      <c r="L161" s="509">
        <f>SUM(E161:K161)</f>
        <v>18500</v>
      </c>
    </row>
    <row r="162" spans="1:12" s="249" customFormat="1" ht="19.5">
      <c r="A162" s="523">
        <v>155</v>
      </c>
      <c r="B162" s="510"/>
      <c r="C162" s="496"/>
      <c r="D162" s="187" t="s">
        <v>377</v>
      </c>
      <c r="E162" s="248"/>
      <c r="F162" s="248"/>
      <c r="G162" s="248"/>
      <c r="H162" s="248"/>
      <c r="I162" s="248"/>
      <c r="J162" s="248"/>
      <c r="K162" s="248"/>
      <c r="L162" s="511">
        <f>SUM(E162:K162)</f>
        <v>0</v>
      </c>
    </row>
    <row r="163" spans="1:12" s="103" customFormat="1" ht="18">
      <c r="A163" s="523">
        <v>156</v>
      </c>
      <c r="B163" s="512"/>
      <c r="C163" s="497"/>
      <c r="D163" s="469" t="s">
        <v>378</v>
      </c>
      <c r="E163" s="244">
        <f aca="true" t="shared" si="36" ref="E163:L163">SUM(E161:E162)</f>
        <v>0</v>
      </c>
      <c r="F163" s="244">
        <f t="shared" si="36"/>
        <v>0</v>
      </c>
      <c r="G163" s="244">
        <f t="shared" si="36"/>
        <v>18500</v>
      </c>
      <c r="H163" s="244">
        <f t="shared" si="36"/>
        <v>0</v>
      </c>
      <c r="I163" s="244">
        <f t="shared" si="36"/>
        <v>0</v>
      </c>
      <c r="J163" s="244">
        <f t="shared" si="36"/>
        <v>0</v>
      </c>
      <c r="K163" s="244">
        <f t="shared" si="36"/>
        <v>0</v>
      </c>
      <c r="L163" s="513">
        <f t="shared" si="36"/>
        <v>18500</v>
      </c>
    </row>
    <row r="164" spans="1:12" s="467" customFormat="1" ht="30" customHeight="1">
      <c r="A164" s="523">
        <v>157</v>
      </c>
      <c r="B164" s="507"/>
      <c r="C164" s="494">
        <v>39</v>
      </c>
      <c r="D164" s="979" t="s">
        <v>225</v>
      </c>
      <c r="E164" s="980"/>
      <c r="F164" s="980"/>
      <c r="G164" s="980"/>
      <c r="H164" s="980"/>
      <c r="I164" s="980"/>
      <c r="J164" s="980"/>
      <c r="K164" s="980"/>
      <c r="L164" s="981"/>
    </row>
    <row r="165" spans="1:12" ht="18">
      <c r="A165" s="523">
        <v>158</v>
      </c>
      <c r="B165" s="269"/>
      <c r="C165" s="495"/>
      <c r="D165" s="182" t="s">
        <v>376</v>
      </c>
      <c r="E165" s="243"/>
      <c r="F165" s="243"/>
      <c r="G165" s="243">
        <v>250000</v>
      </c>
      <c r="H165" s="243"/>
      <c r="I165" s="243"/>
      <c r="J165" s="243"/>
      <c r="K165" s="243"/>
      <c r="L165" s="509">
        <f>SUM(E165:K165)</f>
        <v>250000</v>
      </c>
    </row>
    <row r="166" spans="1:12" s="249" customFormat="1" ht="19.5">
      <c r="A166" s="523">
        <v>159</v>
      </c>
      <c r="B166" s="510"/>
      <c r="C166" s="496"/>
      <c r="D166" s="187" t="s">
        <v>377</v>
      </c>
      <c r="E166" s="248"/>
      <c r="F166" s="248"/>
      <c r="G166" s="248"/>
      <c r="H166" s="248"/>
      <c r="I166" s="248"/>
      <c r="J166" s="248"/>
      <c r="K166" s="248"/>
      <c r="L166" s="511">
        <f>SUM(E166:K166)</f>
        <v>0</v>
      </c>
    </row>
    <row r="167" spans="1:12" s="103" customFormat="1" ht="18">
      <c r="A167" s="523">
        <v>160</v>
      </c>
      <c r="B167" s="512"/>
      <c r="C167" s="497"/>
      <c r="D167" s="469" t="s">
        <v>378</v>
      </c>
      <c r="E167" s="244">
        <f aca="true" t="shared" si="37" ref="E167:L167">SUM(E165:E166)</f>
        <v>0</v>
      </c>
      <c r="F167" s="244">
        <f t="shared" si="37"/>
        <v>0</v>
      </c>
      <c r="G167" s="244">
        <f t="shared" si="37"/>
        <v>250000</v>
      </c>
      <c r="H167" s="244">
        <f t="shared" si="37"/>
        <v>0</v>
      </c>
      <c r="I167" s="244">
        <f t="shared" si="37"/>
        <v>0</v>
      </c>
      <c r="J167" s="244">
        <f t="shared" si="37"/>
        <v>0</v>
      </c>
      <c r="K167" s="244">
        <f t="shared" si="37"/>
        <v>0</v>
      </c>
      <c r="L167" s="513">
        <f t="shared" si="37"/>
        <v>250000</v>
      </c>
    </row>
    <row r="168" spans="1:12" s="467" customFormat="1" ht="33.75" customHeight="1">
      <c r="A168" s="523">
        <v>161</v>
      </c>
      <c r="B168" s="507"/>
      <c r="C168" s="494">
        <v>40</v>
      </c>
      <c r="D168" s="182" t="s">
        <v>627</v>
      </c>
      <c r="E168" s="243"/>
      <c r="F168" s="243"/>
      <c r="G168" s="243"/>
      <c r="H168" s="243"/>
      <c r="I168" s="243"/>
      <c r="J168" s="243"/>
      <c r="K168" s="243"/>
      <c r="L168" s="513"/>
    </row>
    <row r="169" spans="1:12" ht="18">
      <c r="A169" s="523">
        <v>162</v>
      </c>
      <c r="B169" s="269"/>
      <c r="C169" s="495"/>
      <c r="D169" s="182" t="s">
        <v>376</v>
      </c>
      <c r="E169" s="243"/>
      <c r="F169" s="243"/>
      <c r="G169" s="243"/>
      <c r="H169" s="243">
        <v>20000</v>
      </c>
      <c r="I169" s="243"/>
      <c r="J169" s="243"/>
      <c r="K169" s="243"/>
      <c r="L169" s="509">
        <f>SUM(E169:K169)</f>
        <v>20000</v>
      </c>
    </row>
    <row r="170" spans="1:12" s="249" customFormat="1" ht="19.5">
      <c r="A170" s="523">
        <v>163</v>
      </c>
      <c r="B170" s="510"/>
      <c r="C170" s="496"/>
      <c r="D170" s="187" t="s">
        <v>377</v>
      </c>
      <c r="E170" s="248"/>
      <c r="F170" s="248"/>
      <c r="G170" s="248"/>
      <c r="H170" s="248"/>
      <c r="I170" s="248"/>
      <c r="J170" s="248"/>
      <c r="K170" s="248"/>
      <c r="L170" s="511">
        <f>SUM(E170:K170)</f>
        <v>0</v>
      </c>
    </row>
    <row r="171" spans="1:12" s="103" customFormat="1" ht="18">
      <c r="A171" s="523">
        <v>164</v>
      </c>
      <c r="B171" s="512"/>
      <c r="C171" s="497"/>
      <c r="D171" s="469" t="s">
        <v>378</v>
      </c>
      <c r="E171" s="244">
        <f aca="true" t="shared" si="38" ref="E171:L171">SUM(E169:E170)</f>
        <v>0</v>
      </c>
      <c r="F171" s="244">
        <f t="shared" si="38"/>
        <v>0</v>
      </c>
      <c r="G171" s="244">
        <f t="shared" si="38"/>
        <v>0</v>
      </c>
      <c r="H171" s="244">
        <f t="shared" si="38"/>
        <v>20000</v>
      </c>
      <c r="I171" s="244">
        <f t="shared" si="38"/>
        <v>0</v>
      </c>
      <c r="J171" s="244">
        <f t="shared" si="38"/>
        <v>0</v>
      </c>
      <c r="K171" s="244">
        <f t="shared" si="38"/>
        <v>0</v>
      </c>
      <c r="L171" s="513">
        <f t="shared" si="38"/>
        <v>20000</v>
      </c>
    </row>
    <row r="172" spans="1:12" s="467" customFormat="1" ht="27.75" customHeight="1">
      <c r="A172" s="523">
        <v>165</v>
      </c>
      <c r="B172" s="507"/>
      <c r="C172" s="494">
        <v>41</v>
      </c>
      <c r="D172" s="182" t="s">
        <v>430</v>
      </c>
      <c r="E172" s="243"/>
      <c r="F172" s="243"/>
      <c r="G172" s="243"/>
      <c r="H172" s="243"/>
      <c r="I172" s="243"/>
      <c r="J172" s="243"/>
      <c r="K172" s="243"/>
      <c r="L172" s="513"/>
    </row>
    <row r="173" spans="1:12" ht="18">
      <c r="A173" s="523">
        <v>166</v>
      </c>
      <c r="B173" s="269"/>
      <c r="C173" s="495"/>
      <c r="D173" s="182" t="s">
        <v>376</v>
      </c>
      <c r="E173" s="243"/>
      <c r="F173" s="243"/>
      <c r="G173" s="243">
        <v>38000</v>
      </c>
      <c r="H173" s="243"/>
      <c r="I173" s="243"/>
      <c r="J173" s="243"/>
      <c r="K173" s="243"/>
      <c r="L173" s="509">
        <f>SUM(E173:K173)</f>
        <v>38000</v>
      </c>
    </row>
    <row r="174" spans="1:12" s="249" customFormat="1" ht="19.5">
      <c r="A174" s="523">
        <v>167</v>
      </c>
      <c r="B174" s="510"/>
      <c r="C174" s="496"/>
      <c r="D174" s="187" t="s">
        <v>126</v>
      </c>
      <c r="E174" s="248"/>
      <c r="F174" s="248"/>
      <c r="G174" s="248">
        <v>2000</v>
      </c>
      <c r="H174" s="248"/>
      <c r="I174" s="248"/>
      <c r="J174" s="248"/>
      <c r="K174" s="248"/>
      <c r="L174" s="511">
        <f>SUM(E174:K174)</f>
        <v>2000</v>
      </c>
    </row>
    <row r="175" spans="1:12" s="103" customFormat="1" ht="18">
      <c r="A175" s="523">
        <v>168</v>
      </c>
      <c r="B175" s="512"/>
      <c r="C175" s="497"/>
      <c r="D175" s="469" t="s">
        <v>378</v>
      </c>
      <c r="E175" s="244">
        <f aca="true" t="shared" si="39" ref="E175:L175">SUM(E173:E174)</f>
        <v>0</v>
      </c>
      <c r="F175" s="244">
        <f t="shared" si="39"/>
        <v>0</v>
      </c>
      <c r="G175" s="244">
        <f t="shared" si="39"/>
        <v>40000</v>
      </c>
      <c r="H175" s="244">
        <f t="shared" si="39"/>
        <v>0</v>
      </c>
      <c r="I175" s="244">
        <f t="shared" si="39"/>
        <v>0</v>
      </c>
      <c r="J175" s="244">
        <f t="shared" si="39"/>
        <v>0</v>
      </c>
      <c r="K175" s="244">
        <f t="shared" si="39"/>
        <v>0</v>
      </c>
      <c r="L175" s="513">
        <f t="shared" si="39"/>
        <v>40000</v>
      </c>
    </row>
    <row r="176" spans="1:12" s="467" customFormat="1" ht="27.75" customHeight="1">
      <c r="A176" s="523">
        <v>169</v>
      </c>
      <c r="B176" s="507"/>
      <c r="C176" s="494">
        <v>42</v>
      </c>
      <c r="D176" s="985" t="s">
        <v>223</v>
      </c>
      <c r="E176" s="986"/>
      <c r="F176" s="986"/>
      <c r="G176" s="986"/>
      <c r="H176" s="988"/>
      <c r="I176" s="243"/>
      <c r="J176" s="243"/>
      <c r="K176" s="243"/>
      <c r="L176" s="513"/>
    </row>
    <row r="177" spans="1:12" ht="18">
      <c r="A177" s="523">
        <v>170</v>
      </c>
      <c r="B177" s="269"/>
      <c r="C177" s="495"/>
      <c r="D177" s="182" t="s">
        <v>376</v>
      </c>
      <c r="E177" s="243"/>
      <c r="F177" s="243"/>
      <c r="G177" s="243">
        <v>38000</v>
      </c>
      <c r="H177" s="243"/>
      <c r="I177" s="243"/>
      <c r="J177" s="243"/>
      <c r="K177" s="243"/>
      <c r="L177" s="509">
        <f>SUM(E177:K177)</f>
        <v>38000</v>
      </c>
    </row>
    <row r="178" spans="1:12" s="249" customFormat="1" ht="19.5">
      <c r="A178" s="523">
        <v>171</v>
      </c>
      <c r="B178" s="510"/>
      <c r="C178" s="496"/>
      <c r="D178" s="187" t="s">
        <v>377</v>
      </c>
      <c r="E178" s="248"/>
      <c r="F178" s="248"/>
      <c r="G178" s="248"/>
      <c r="H178" s="248"/>
      <c r="I178" s="248"/>
      <c r="J178" s="248"/>
      <c r="K178" s="248"/>
      <c r="L178" s="511">
        <f>SUM(E178:K178)</f>
        <v>0</v>
      </c>
    </row>
    <row r="179" spans="1:12" s="103" customFormat="1" ht="18">
      <c r="A179" s="523">
        <v>172</v>
      </c>
      <c r="B179" s="512"/>
      <c r="C179" s="497"/>
      <c r="D179" s="469" t="s">
        <v>378</v>
      </c>
      <c r="E179" s="244">
        <f aca="true" t="shared" si="40" ref="E179:L179">SUM(E177:E178)</f>
        <v>0</v>
      </c>
      <c r="F179" s="244">
        <f t="shared" si="40"/>
        <v>0</v>
      </c>
      <c r="G179" s="244">
        <f t="shared" si="40"/>
        <v>38000</v>
      </c>
      <c r="H179" s="244">
        <f t="shared" si="40"/>
        <v>0</v>
      </c>
      <c r="I179" s="244">
        <f t="shared" si="40"/>
        <v>0</v>
      </c>
      <c r="J179" s="244">
        <f t="shared" si="40"/>
        <v>0</v>
      </c>
      <c r="K179" s="244">
        <f t="shared" si="40"/>
        <v>0</v>
      </c>
      <c r="L179" s="513">
        <f t="shared" si="40"/>
        <v>38000</v>
      </c>
    </row>
    <row r="180" spans="1:12" s="467" customFormat="1" ht="27.75" customHeight="1">
      <c r="A180" s="523">
        <v>173</v>
      </c>
      <c r="B180" s="507"/>
      <c r="C180" s="494">
        <v>43</v>
      </c>
      <c r="D180" s="182" t="s">
        <v>280</v>
      </c>
      <c r="E180" s="243"/>
      <c r="F180" s="243"/>
      <c r="G180" s="243"/>
      <c r="H180" s="243"/>
      <c r="I180" s="243"/>
      <c r="J180" s="243"/>
      <c r="K180" s="243"/>
      <c r="L180" s="513"/>
    </row>
    <row r="181" spans="1:12" ht="18">
      <c r="A181" s="523">
        <v>174</v>
      </c>
      <c r="B181" s="269"/>
      <c r="C181" s="495"/>
      <c r="D181" s="182" t="s">
        <v>376</v>
      </c>
      <c r="E181" s="243"/>
      <c r="F181" s="243"/>
      <c r="G181" s="243">
        <v>5000</v>
      </c>
      <c r="H181" s="243"/>
      <c r="I181" s="243"/>
      <c r="J181" s="243"/>
      <c r="K181" s="243"/>
      <c r="L181" s="509">
        <f>SUM(E181:K181)</f>
        <v>5000</v>
      </c>
    </row>
    <row r="182" spans="1:12" s="249" customFormat="1" ht="19.5">
      <c r="A182" s="523">
        <v>175</v>
      </c>
      <c r="B182" s="510"/>
      <c r="C182" s="496"/>
      <c r="D182" s="187" t="s">
        <v>377</v>
      </c>
      <c r="E182" s="248"/>
      <c r="F182" s="248"/>
      <c r="G182" s="248"/>
      <c r="H182" s="248"/>
      <c r="I182" s="248"/>
      <c r="J182" s="248"/>
      <c r="K182" s="248"/>
      <c r="L182" s="511">
        <f>SUM(E182:K182)</f>
        <v>0</v>
      </c>
    </row>
    <row r="183" spans="1:12" s="103" customFormat="1" ht="18">
      <c r="A183" s="523">
        <v>176</v>
      </c>
      <c r="B183" s="847"/>
      <c r="C183" s="494"/>
      <c r="D183" s="469" t="s">
        <v>378</v>
      </c>
      <c r="E183" s="244">
        <f aca="true" t="shared" si="41" ref="E183:L183">SUM(E181:E182)</f>
        <v>0</v>
      </c>
      <c r="F183" s="244">
        <f t="shared" si="41"/>
        <v>0</v>
      </c>
      <c r="G183" s="244">
        <f t="shared" si="41"/>
        <v>5000</v>
      </c>
      <c r="H183" s="244">
        <f t="shared" si="41"/>
        <v>0</v>
      </c>
      <c r="I183" s="244">
        <f t="shared" si="41"/>
        <v>0</v>
      </c>
      <c r="J183" s="244">
        <f t="shared" si="41"/>
        <v>0</v>
      </c>
      <c r="K183" s="244">
        <f t="shared" si="41"/>
        <v>0</v>
      </c>
      <c r="L183" s="513">
        <f t="shared" si="41"/>
        <v>5000</v>
      </c>
    </row>
    <row r="184" spans="1:12" s="103" customFormat="1" ht="27.75" customHeight="1">
      <c r="A184" s="523">
        <v>177</v>
      </c>
      <c r="B184" s="847"/>
      <c r="C184" s="494">
        <v>44</v>
      </c>
      <c r="D184" s="985" t="s">
        <v>159</v>
      </c>
      <c r="E184" s="986"/>
      <c r="F184" s="986"/>
      <c r="G184" s="986"/>
      <c r="H184" s="986"/>
      <c r="I184" s="986"/>
      <c r="J184" s="986"/>
      <c r="K184" s="986"/>
      <c r="L184" s="987"/>
    </row>
    <row r="185" spans="1:12" s="834" customFormat="1" ht="19.5">
      <c r="A185" s="523">
        <v>178</v>
      </c>
      <c r="B185" s="847"/>
      <c r="C185" s="494"/>
      <c r="D185" s="187" t="s">
        <v>173</v>
      </c>
      <c r="E185" s="248"/>
      <c r="F185" s="248"/>
      <c r="G185" s="248"/>
      <c r="H185" s="248">
        <v>4064</v>
      </c>
      <c r="I185" s="248"/>
      <c r="J185" s="248"/>
      <c r="K185" s="248"/>
      <c r="L185" s="511">
        <v>4064</v>
      </c>
    </row>
    <row r="186" spans="1:12" s="103" customFormat="1" ht="18">
      <c r="A186" s="523">
        <v>179</v>
      </c>
      <c r="B186" s="847"/>
      <c r="C186" s="494"/>
      <c r="D186" s="469" t="s">
        <v>378</v>
      </c>
      <c r="E186" s="244"/>
      <c r="F186" s="244"/>
      <c r="G186" s="244"/>
      <c r="H186" s="244">
        <v>4064</v>
      </c>
      <c r="I186" s="244"/>
      <c r="J186" s="244"/>
      <c r="K186" s="244"/>
      <c r="L186" s="513">
        <v>4064</v>
      </c>
    </row>
    <row r="187" spans="1:12" s="103" customFormat="1" ht="27.75" customHeight="1">
      <c r="A187" s="523">
        <v>180</v>
      </c>
      <c r="B187" s="847"/>
      <c r="C187" s="494">
        <v>45</v>
      </c>
      <c r="D187" s="985" t="s">
        <v>160</v>
      </c>
      <c r="E187" s="986"/>
      <c r="F187" s="986"/>
      <c r="G187" s="986"/>
      <c r="H187" s="986"/>
      <c r="I187" s="986"/>
      <c r="J187" s="986"/>
      <c r="K187" s="986"/>
      <c r="L187" s="987"/>
    </row>
    <row r="188" spans="1:12" s="834" customFormat="1" ht="19.5">
      <c r="A188" s="523">
        <v>181</v>
      </c>
      <c r="B188" s="847"/>
      <c r="C188" s="494"/>
      <c r="D188" s="187" t="s">
        <v>173</v>
      </c>
      <c r="E188" s="248"/>
      <c r="F188" s="248"/>
      <c r="G188" s="248"/>
      <c r="H188" s="248">
        <v>4202</v>
      </c>
      <c r="I188" s="248"/>
      <c r="J188" s="248"/>
      <c r="K188" s="248"/>
      <c r="L188" s="511">
        <v>4202</v>
      </c>
    </row>
    <row r="189" spans="1:12" s="103" customFormat="1" ht="18">
      <c r="A189" s="523">
        <v>182</v>
      </c>
      <c r="B189" s="847"/>
      <c r="C189" s="494"/>
      <c r="D189" s="469" t="s">
        <v>378</v>
      </c>
      <c r="E189" s="244"/>
      <c r="F189" s="244"/>
      <c r="G189" s="244"/>
      <c r="H189" s="244">
        <v>4202</v>
      </c>
      <c r="I189" s="244"/>
      <c r="J189" s="244"/>
      <c r="K189" s="244"/>
      <c r="L189" s="513">
        <v>4202</v>
      </c>
    </row>
    <row r="190" spans="1:12" s="103" customFormat="1" ht="27.75" customHeight="1">
      <c r="A190" s="523">
        <v>183</v>
      </c>
      <c r="B190" s="847"/>
      <c r="C190" s="494">
        <v>46</v>
      </c>
      <c r="D190" s="985" t="s">
        <v>161</v>
      </c>
      <c r="E190" s="986"/>
      <c r="F190" s="986"/>
      <c r="G190" s="986"/>
      <c r="H190" s="986"/>
      <c r="I190" s="986"/>
      <c r="J190" s="986"/>
      <c r="K190" s="986"/>
      <c r="L190" s="987"/>
    </row>
    <row r="191" spans="1:12" s="834" customFormat="1" ht="19.5">
      <c r="A191" s="523">
        <v>184</v>
      </c>
      <c r="B191" s="847"/>
      <c r="C191" s="494"/>
      <c r="D191" s="187" t="s">
        <v>667</v>
      </c>
      <c r="E191" s="248"/>
      <c r="F191" s="248"/>
      <c r="G191" s="248">
        <v>2110</v>
      </c>
      <c r="H191" s="248"/>
      <c r="I191" s="248"/>
      <c r="J191" s="248"/>
      <c r="K191" s="248"/>
      <c r="L191" s="511">
        <f>SUM(E191:K191)</f>
        <v>2110</v>
      </c>
    </row>
    <row r="192" spans="1:12" s="103" customFormat="1" ht="18">
      <c r="A192" s="523">
        <v>185</v>
      </c>
      <c r="B192" s="847"/>
      <c r="C192" s="494"/>
      <c r="D192" s="469" t="s">
        <v>378</v>
      </c>
      <c r="E192" s="244"/>
      <c r="F192" s="244"/>
      <c r="G192" s="244">
        <v>2110</v>
      </c>
      <c r="H192" s="244"/>
      <c r="I192" s="244"/>
      <c r="J192" s="244"/>
      <c r="K192" s="244"/>
      <c r="L192" s="513">
        <f>SUM(E192:K192)</f>
        <v>2110</v>
      </c>
    </row>
    <row r="193" spans="1:12" s="103" customFormat="1" ht="27.75" customHeight="1">
      <c r="A193" s="523">
        <v>186</v>
      </c>
      <c r="B193" s="847"/>
      <c r="C193" s="494">
        <v>47</v>
      </c>
      <c r="D193" s="985" t="s">
        <v>162</v>
      </c>
      <c r="E193" s="986"/>
      <c r="F193" s="986"/>
      <c r="G193" s="986"/>
      <c r="H193" s="986"/>
      <c r="I193" s="986"/>
      <c r="J193" s="986"/>
      <c r="K193" s="986"/>
      <c r="L193" s="987"/>
    </row>
    <row r="194" spans="1:12" s="834" customFormat="1" ht="19.5">
      <c r="A194" s="523">
        <v>187</v>
      </c>
      <c r="B194" s="832"/>
      <c r="C194" s="833"/>
      <c r="D194" s="187" t="s">
        <v>667</v>
      </c>
      <c r="E194" s="248"/>
      <c r="F194" s="248"/>
      <c r="G194" s="248"/>
      <c r="H194" s="248">
        <v>1410</v>
      </c>
      <c r="I194" s="248"/>
      <c r="J194" s="248"/>
      <c r="K194" s="248"/>
      <c r="L194" s="511">
        <f>SUM(E194:K194)</f>
        <v>1410</v>
      </c>
    </row>
    <row r="195" spans="1:12" s="103" customFormat="1" ht="18">
      <c r="A195" s="523">
        <v>188</v>
      </c>
      <c r="B195" s="512"/>
      <c r="C195" s="497"/>
      <c r="D195" s="469" t="s">
        <v>378</v>
      </c>
      <c r="E195" s="244"/>
      <c r="F195" s="244"/>
      <c r="G195" s="244"/>
      <c r="H195" s="244">
        <v>1410</v>
      </c>
      <c r="I195" s="244"/>
      <c r="J195" s="244"/>
      <c r="K195" s="244"/>
      <c r="L195" s="513">
        <f>SUM(E195:K195)</f>
        <v>1410</v>
      </c>
    </row>
    <row r="196" spans="1:12" s="467" customFormat="1" ht="27.75" customHeight="1">
      <c r="A196" s="523">
        <v>189</v>
      </c>
      <c r="B196" s="507"/>
      <c r="C196" s="494">
        <v>48</v>
      </c>
      <c r="D196" s="182" t="s">
        <v>584</v>
      </c>
      <c r="E196" s="243"/>
      <c r="F196" s="243"/>
      <c r="G196" s="243"/>
      <c r="H196" s="243"/>
      <c r="I196" s="243"/>
      <c r="J196" s="243"/>
      <c r="K196" s="243"/>
      <c r="L196" s="513"/>
    </row>
    <row r="197" spans="1:12" ht="18">
      <c r="A197" s="523">
        <v>190</v>
      </c>
      <c r="B197" s="269"/>
      <c r="C197" s="495"/>
      <c r="D197" s="182" t="s">
        <v>376</v>
      </c>
      <c r="E197" s="243"/>
      <c r="F197" s="243"/>
      <c r="G197" s="243"/>
      <c r="H197" s="243"/>
      <c r="I197" s="243"/>
      <c r="J197" s="243"/>
      <c r="K197" s="243">
        <v>114584</v>
      </c>
      <c r="L197" s="509">
        <f>SUM(E197:K197)</f>
        <v>114584</v>
      </c>
    </row>
    <row r="198" spans="1:12" s="249" customFormat="1" ht="19.5">
      <c r="A198" s="523">
        <v>191</v>
      </c>
      <c r="B198" s="510"/>
      <c r="C198" s="496"/>
      <c r="D198" s="187" t="s">
        <v>163</v>
      </c>
      <c r="E198" s="248"/>
      <c r="F198" s="248"/>
      <c r="G198" s="248"/>
      <c r="H198" s="248"/>
      <c r="I198" s="248"/>
      <c r="J198" s="248"/>
      <c r="K198" s="248">
        <v>-114584</v>
      </c>
      <c r="L198" s="511">
        <f>SUM(E198:K198)</f>
        <v>-114584</v>
      </c>
    </row>
    <row r="199" spans="1:12" s="476" customFormat="1" ht="33.75" customHeight="1">
      <c r="A199" s="523">
        <v>192</v>
      </c>
      <c r="B199" s="514"/>
      <c r="C199" s="498"/>
      <c r="D199" s="470" t="s">
        <v>378</v>
      </c>
      <c r="E199" s="245">
        <f aca="true" t="shared" si="42" ref="E199:L199">SUM(E197:E198)</f>
        <v>0</v>
      </c>
      <c r="F199" s="245">
        <f t="shared" si="42"/>
        <v>0</v>
      </c>
      <c r="G199" s="245">
        <f t="shared" si="42"/>
        <v>0</v>
      </c>
      <c r="H199" s="245">
        <f t="shared" si="42"/>
        <v>0</v>
      </c>
      <c r="I199" s="245">
        <f t="shared" si="42"/>
        <v>0</v>
      </c>
      <c r="J199" s="245">
        <f t="shared" si="42"/>
        <v>0</v>
      </c>
      <c r="K199" s="245">
        <f t="shared" si="42"/>
        <v>0</v>
      </c>
      <c r="L199" s="515">
        <f t="shared" si="42"/>
        <v>0</v>
      </c>
    </row>
    <row r="200" spans="1:12" s="193" customFormat="1" ht="24.75" customHeight="1">
      <c r="A200" s="523">
        <v>193</v>
      </c>
      <c r="B200" s="516"/>
      <c r="C200" s="499"/>
      <c r="D200" s="472" t="s">
        <v>237</v>
      </c>
      <c r="E200" s="477"/>
      <c r="F200" s="477"/>
      <c r="G200" s="477"/>
      <c r="H200" s="477"/>
      <c r="I200" s="477"/>
      <c r="J200" s="477"/>
      <c r="K200" s="477"/>
      <c r="L200" s="517"/>
    </row>
    <row r="201" spans="1:12" s="193" customFormat="1" ht="24.75" customHeight="1">
      <c r="A201" s="523">
        <v>194</v>
      </c>
      <c r="B201" s="483"/>
      <c r="C201" s="500"/>
      <c r="D201" s="182" t="s">
        <v>376</v>
      </c>
      <c r="E201" s="478">
        <f aca="true" t="shared" si="43" ref="E201:L201">SUM(E197+E181+E177+E173+E169+E165+E161+E157+E153+E149+E145+E121+E117+E113+E109+E105+E101+E97+E93+E89+E84+E80+E76+E71+E67+E63+E59+E55+E51+E47+E43+E39+E35+E31+E27+E23+E19+E15+E10)</f>
        <v>12984</v>
      </c>
      <c r="F201" s="478">
        <f t="shared" si="43"/>
        <v>1899</v>
      </c>
      <c r="G201" s="478">
        <f t="shared" si="43"/>
        <v>2002006</v>
      </c>
      <c r="H201" s="478">
        <f t="shared" si="43"/>
        <v>226700</v>
      </c>
      <c r="I201" s="478">
        <f t="shared" si="43"/>
        <v>0</v>
      </c>
      <c r="J201" s="478">
        <f t="shared" si="43"/>
        <v>0</v>
      </c>
      <c r="K201" s="478">
        <f t="shared" si="43"/>
        <v>114584</v>
      </c>
      <c r="L201" s="484">
        <f t="shared" si="43"/>
        <v>2358173</v>
      </c>
    </row>
    <row r="202" spans="1:12" s="193" customFormat="1" ht="24.75" customHeight="1">
      <c r="A202" s="523">
        <v>195</v>
      </c>
      <c r="B202" s="483"/>
      <c r="C202" s="500"/>
      <c r="D202" s="187" t="s">
        <v>377</v>
      </c>
      <c r="E202" s="479">
        <f aca="true" t="shared" si="44" ref="E202:L202">SUM(E198+E182+E178+E174+E170+E166+E162+E158+E154+E150+E146+E122+E118+E114+E110+E106+E102+E98+E94+E90+E85+E81+E77+E72+E68+E64+E60+E56+E52+E48+E44+E40+E36+E32+E28+E24+E20+E16+E11)+E12+E188+E185+E191+E73+E194+E86</f>
        <v>0</v>
      </c>
      <c r="F202" s="479">
        <f t="shared" si="44"/>
        <v>0</v>
      </c>
      <c r="G202" s="479">
        <f t="shared" si="44"/>
        <v>130522</v>
      </c>
      <c r="H202" s="479">
        <f t="shared" si="44"/>
        <v>11003</v>
      </c>
      <c r="I202" s="479">
        <f t="shared" si="44"/>
        <v>0</v>
      </c>
      <c r="J202" s="479">
        <f t="shared" si="44"/>
        <v>0</v>
      </c>
      <c r="K202" s="479">
        <f t="shared" si="44"/>
        <v>-114584</v>
      </c>
      <c r="L202" s="485">
        <f t="shared" si="44"/>
        <v>26941</v>
      </c>
    </row>
    <row r="203" spans="1:12" s="193" customFormat="1" ht="24.75" customHeight="1" thickBot="1">
      <c r="A203" s="523">
        <v>196</v>
      </c>
      <c r="B203" s="518"/>
      <c r="C203" s="501"/>
      <c r="D203" s="473" t="s">
        <v>378</v>
      </c>
      <c r="E203" s="474">
        <f aca="true" t="shared" si="45" ref="E203:L203">SUM(E201:E202)</f>
        <v>12984</v>
      </c>
      <c r="F203" s="474">
        <f t="shared" si="45"/>
        <v>1899</v>
      </c>
      <c r="G203" s="474">
        <f t="shared" si="45"/>
        <v>2132528</v>
      </c>
      <c r="H203" s="474">
        <f t="shared" si="45"/>
        <v>237703</v>
      </c>
      <c r="I203" s="474">
        <f t="shared" si="45"/>
        <v>0</v>
      </c>
      <c r="J203" s="474">
        <f t="shared" si="45"/>
        <v>0</v>
      </c>
      <c r="K203" s="474">
        <f t="shared" si="45"/>
        <v>0</v>
      </c>
      <c r="L203" s="519">
        <f t="shared" si="45"/>
        <v>2385114</v>
      </c>
    </row>
    <row r="204" spans="1:12" s="103" customFormat="1" ht="33.75" customHeight="1" thickTop="1">
      <c r="A204" s="523">
        <v>197</v>
      </c>
      <c r="B204" s="520"/>
      <c r="C204" s="502"/>
      <c r="D204" s="976" t="s">
        <v>235</v>
      </c>
      <c r="E204" s="977"/>
      <c r="F204" s="977"/>
      <c r="G204" s="977"/>
      <c r="H204" s="978"/>
      <c r="I204" s="246"/>
      <c r="J204" s="246"/>
      <c r="K204" s="246"/>
      <c r="L204" s="491"/>
    </row>
    <row r="205" spans="1:12" s="467" customFormat="1" ht="30" customHeight="1">
      <c r="A205" s="523">
        <v>198</v>
      </c>
      <c r="B205" s="507"/>
      <c r="C205" s="494">
        <v>49</v>
      </c>
      <c r="D205" s="182" t="s">
        <v>248</v>
      </c>
      <c r="E205" s="243"/>
      <c r="F205" s="243"/>
      <c r="G205" s="243"/>
      <c r="H205" s="243"/>
      <c r="I205" s="243"/>
      <c r="J205" s="243"/>
      <c r="K205" s="243"/>
      <c r="L205" s="513"/>
    </row>
    <row r="206" spans="1:12" ht="18">
      <c r="A206" s="523">
        <v>199</v>
      </c>
      <c r="B206" s="269"/>
      <c r="C206" s="495"/>
      <c r="D206" s="182" t="s">
        <v>376</v>
      </c>
      <c r="E206" s="243"/>
      <c r="F206" s="243"/>
      <c r="G206" s="243">
        <v>5000</v>
      </c>
      <c r="H206" s="243"/>
      <c r="I206" s="243"/>
      <c r="J206" s="243"/>
      <c r="K206" s="243"/>
      <c r="L206" s="509">
        <f>SUM(E206:K206)</f>
        <v>5000</v>
      </c>
    </row>
    <row r="207" spans="1:12" s="249" customFormat="1" ht="19.5">
      <c r="A207" s="523">
        <v>200</v>
      </c>
      <c r="B207" s="510"/>
      <c r="C207" s="496"/>
      <c r="D207" s="187" t="s">
        <v>377</v>
      </c>
      <c r="E207" s="248"/>
      <c r="F207" s="248"/>
      <c r="G207" s="248"/>
      <c r="H207" s="248"/>
      <c r="I207" s="248"/>
      <c r="J207" s="248"/>
      <c r="K207" s="248"/>
      <c r="L207" s="511">
        <f>SUM(E207:K207)</f>
        <v>0</v>
      </c>
    </row>
    <row r="208" spans="1:12" s="103" customFormat="1" ht="18">
      <c r="A208" s="523">
        <v>201</v>
      </c>
      <c r="B208" s="512"/>
      <c r="C208" s="497"/>
      <c r="D208" s="469" t="s">
        <v>378</v>
      </c>
      <c r="E208" s="244">
        <f aca="true" t="shared" si="46" ref="E208:L208">SUM(E206:E207)</f>
        <v>0</v>
      </c>
      <c r="F208" s="244">
        <f t="shared" si="46"/>
        <v>0</v>
      </c>
      <c r="G208" s="244">
        <f t="shared" si="46"/>
        <v>5000</v>
      </c>
      <c r="H208" s="244">
        <f t="shared" si="46"/>
        <v>0</v>
      </c>
      <c r="I208" s="244">
        <f t="shared" si="46"/>
        <v>0</v>
      </c>
      <c r="J208" s="244">
        <f t="shared" si="46"/>
        <v>0</v>
      </c>
      <c r="K208" s="244">
        <f t="shared" si="46"/>
        <v>0</v>
      </c>
      <c r="L208" s="513">
        <f t="shared" si="46"/>
        <v>5000</v>
      </c>
    </row>
    <row r="209" spans="1:12" s="467" customFormat="1" ht="33.75" customHeight="1">
      <c r="A209" s="523">
        <v>202</v>
      </c>
      <c r="B209" s="507"/>
      <c r="C209" s="494">
        <v>50</v>
      </c>
      <c r="D209" s="182" t="s">
        <v>496</v>
      </c>
      <c r="E209" s="243"/>
      <c r="F209" s="243"/>
      <c r="G209" s="243"/>
      <c r="H209" s="243"/>
      <c r="I209" s="243"/>
      <c r="J209" s="243"/>
      <c r="K209" s="243"/>
      <c r="L209" s="513"/>
    </row>
    <row r="210" spans="1:12" ht="18">
      <c r="A210" s="523">
        <v>203</v>
      </c>
      <c r="B210" s="269"/>
      <c r="C210" s="495"/>
      <c r="D210" s="182" t="s">
        <v>376</v>
      </c>
      <c r="E210" s="243">
        <v>2680</v>
      </c>
      <c r="F210" s="243">
        <v>1820</v>
      </c>
      <c r="G210" s="243">
        <v>1000</v>
      </c>
      <c r="H210" s="243"/>
      <c r="I210" s="243"/>
      <c r="J210" s="243"/>
      <c r="K210" s="243"/>
      <c r="L210" s="509">
        <f>SUM(E210:K210)</f>
        <v>5500</v>
      </c>
    </row>
    <row r="211" spans="1:12" s="249" customFormat="1" ht="19.5">
      <c r="A211" s="523">
        <v>204</v>
      </c>
      <c r="B211" s="510"/>
      <c r="C211" s="496"/>
      <c r="D211" s="187" t="s">
        <v>377</v>
      </c>
      <c r="E211" s="248"/>
      <c r="F211" s="248"/>
      <c r="G211" s="248"/>
      <c r="H211" s="248"/>
      <c r="I211" s="248"/>
      <c r="J211" s="248"/>
      <c r="K211" s="248"/>
      <c r="L211" s="511">
        <f>SUM(E211:K211)</f>
        <v>0</v>
      </c>
    </row>
    <row r="212" spans="1:12" s="103" customFormat="1" ht="18">
      <c r="A212" s="523">
        <v>205</v>
      </c>
      <c r="B212" s="512"/>
      <c r="C212" s="497"/>
      <c r="D212" s="469" t="s">
        <v>378</v>
      </c>
      <c r="E212" s="244">
        <f aca="true" t="shared" si="47" ref="E212:L212">SUM(E210:E211)</f>
        <v>2680</v>
      </c>
      <c r="F212" s="244">
        <f t="shared" si="47"/>
        <v>1820</v>
      </c>
      <c r="G212" s="244">
        <f t="shared" si="47"/>
        <v>1000</v>
      </c>
      <c r="H212" s="244">
        <f t="shared" si="47"/>
        <v>0</v>
      </c>
      <c r="I212" s="244">
        <f t="shared" si="47"/>
        <v>0</v>
      </c>
      <c r="J212" s="244">
        <f t="shared" si="47"/>
        <v>0</v>
      </c>
      <c r="K212" s="244">
        <f t="shared" si="47"/>
        <v>0</v>
      </c>
      <c r="L212" s="513">
        <f t="shared" si="47"/>
        <v>5500</v>
      </c>
    </row>
    <row r="213" spans="1:12" s="467" customFormat="1" ht="30" customHeight="1">
      <c r="A213" s="523">
        <v>206</v>
      </c>
      <c r="B213" s="507"/>
      <c r="C213" s="494">
        <v>51</v>
      </c>
      <c r="D213" s="182" t="s">
        <v>206</v>
      </c>
      <c r="E213" s="243"/>
      <c r="F213" s="243"/>
      <c r="G213" s="243"/>
      <c r="H213" s="243"/>
      <c r="I213" s="243"/>
      <c r="J213" s="243"/>
      <c r="K213" s="243"/>
      <c r="L213" s="513"/>
    </row>
    <row r="214" spans="1:12" ht="18">
      <c r="A214" s="523">
        <v>207</v>
      </c>
      <c r="B214" s="269"/>
      <c r="C214" s="495"/>
      <c r="D214" s="182" t="s">
        <v>376</v>
      </c>
      <c r="E214" s="243"/>
      <c r="F214" s="243"/>
      <c r="G214" s="243">
        <v>1000</v>
      </c>
      <c r="H214" s="243"/>
      <c r="I214" s="243"/>
      <c r="J214" s="243"/>
      <c r="K214" s="243"/>
      <c r="L214" s="509">
        <f>SUM(E214:K214)</f>
        <v>1000</v>
      </c>
    </row>
    <row r="215" spans="1:12" s="249" customFormat="1" ht="19.5">
      <c r="A215" s="523">
        <v>208</v>
      </c>
      <c r="B215" s="510"/>
      <c r="C215" s="496"/>
      <c r="D215" s="187" t="s">
        <v>377</v>
      </c>
      <c r="E215" s="248"/>
      <c r="F215" s="248"/>
      <c r="G215" s="248"/>
      <c r="H215" s="248"/>
      <c r="I215" s="248"/>
      <c r="J215" s="248"/>
      <c r="K215" s="248"/>
      <c r="L215" s="511">
        <f>SUM(E215:K215)</f>
        <v>0</v>
      </c>
    </row>
    <row r="216" spans="1:12" s="103" customFormat="1" ht="18">
      <c r="A216" s="523">
        <v>209</v>
      </c>
      <c r="B216" s="512"/>
      <c r="C216" s="497"/>
      <c r="D216" s="469" t="s">
        <v>378</v>
      </c>
      <c r="E216" s="244">
        <f aca="true" t="shared" si="48" ref="E216:L216">SUM(E214:E215)</f>
        <v>0</v>
      </c>
      <c r="F216" s="244">
        <f t="shared" si="48"/>
        <v>0</v>
      </c>
      <c r="G216" s="244">
        <f t="shared" si="48"/>
        <v>1000</v>
      </c>
      <c r="H216" s="244">
        <f t="shared" si="48"/>
        <v>0</v>
      </c>
      <c r="I216" s="244">
        <f t="shared" si="48"/>
        <v>0</v>
      </c>
      <c r="J216" s="244">
        <f t="shared" si="48"/>
        <v>0</v>
      </c>
      <c r="K216" s="244">
        <f t="shared" si="48"/>
        <v>0</v>
      </c>
      <c r="L216" s="513">
        <f t="shared" si="48"/>
        <v>1000</v>
      </c>
    </row>
    <row r="217" spans="1:12" s="467" customFormat="1" ht="30" customHeight="1">
      <c r="A217" s="523">
        <v>210</v>
      </c>
      <c r="B217" s="507"/>
      <c r="C217" s="494">
        <v>52</v>
      </c>
      <c r="D217" s="182" t="s">
        <v>207</v>
      </c>
      <c r="E217" s="243"/>
      <c r="F217" s="243"/>
      <c r="G217" s="243"/>
      <c r="H217" s="243"/>
      <c r="I217" s="243"/>
      <c r="J217" s="243"/>
      <c r="K217" s="243"/>
      <c r="L217" s="513"/>
    </row>
    <row r="218" spans="1:12" ht="18">
      <c r="A218" s="523">
        <v>211</v>
      </c>
      <c r="B218" s="269"/>
      <c r="C218" s="495"/>
      <c r="D218" s="182" t="s">
        <v>376</v>
      </c>
      <c r="E218" s="243"/>
      <c r="F218" s="243"/>
      <c r="G218" s="243">
        <v>5000</v>
      </c>
      <c r="H218" s="243"/>
      <c r="I218" s="243"/>
      <c r="J218" s="243"/>
      <c r="K218" s="243"/>
      <c r="L218" s="509">
        <f>SUM(E218:K218)</f>
        <v>5000</v>
      </c>
    </row>
    <row r="219" spans="1:12" s="249" customFormat="1" ht="19.5">
      <c r="A219" s="523">
        <v>212</v>
      </c>
      <c r="B219" s="510"/>
      <c r="C219" s="496"/>
      <c r="D219" s="187" t="s">
        <v>163</v>
      </c>
      <c r="E219" s="248"/>
      <c r="F219" s="248"/>
      <c r="G219" s="248">
        <v>1000</v>
      </c>
      <c r="H219" s="248"/>
      <c r="I219" s="248"/>
      <c r="J219" s="248"/>
      <c r="K219" s="248"/>
      <c r="L219" s="511">
        <f>SUM(E219:K219)</f>
        <v>1000</v>
      </c>
    </row>
    <row r="220" spans="1:12" s="103" customFormat="1" ht="18">
      <c r="A220" s="523">
        <v>213</v>
      </c>
      <c r="B220" s="512"/>
      <c r="C220" s="497"/>
      <c r="D220" s="469" t="s">
        <v>378</v>
      </c>
      <c r="E220" s="244">
        <f aca="true" t="shared" si="49" ref="E220:L220">SUM(E218:E219)</f>
        <v>0</v>
      </c>
      <c r="F220" s="244">
        <f t="shared" si="49"/>
        <v>0</v>
      </c>
      <c r="G220" s="244">
        <f t="shared" si="49"/>
        <v>6000</v>
      </c>
      <c r="H220" s="244">
        <f t="shared" si="49"/>
        <v>0</v>
      </c>
      <c r="I220" s="244">
        <f t="shared" si="49"/>
        <v>0</v>
      </c>
      <c r="J220" s="244">
        <f t="shared" si="49"/>
        <v>0</v>
      </c>
      <c r="K220" s="244">
        <f t="shared" si="49"/>
        <v>0</v>
      </c>
      <c r="L220" s="513">
        <f t="shared" si="49"/>
        <v>6000</v>
      </c>
    </row>
    <row r="221" spans="1:12" s="467" customFormat="1" ht="30" customHeight="1">
      <c r="A221" s="523">
        <v>214</v>
      </c>
      <c r="B221" s="507"/>
      <c r="C221" s="494">
        <v>53</v>
      </c>
      <c r="D221" s="182" t="s">
        <v>340</v>
      </c>
      <c r="E221" s="243"/>
      <c r="F221" s="243"/>
      <c r="G221" s="243"/>
      <c r="H221" s="243"/>
      <c r="I221" s="243"/>
      <c r="J221" s="243"/>
      <c r="K221" s="243"/>
      <c r="L221" s="513"/>
    </row>
    <row r="222" spans="1:12" ht="18">
      <c r="A222" s="523">
        <v>215</v>
      </c>
      <c r="B222" s="269"/>
      <c r="C222" s="495"/>
      <c r="D222" s="182" t="s">
        <v>376</v>
      </c>
      <c r="E222" s="243">
        <f aca="true" t="shared" si="50" ref="E222:L222">SUM(E227,E231,E235,E239)</f>
        <v>0</v>
      </c>
      <c r="F222" s="243">
        <f t="shared" si="50"/>
        <v>0</v>
      </c>
      <c r="G222" s="243">
        <f t="shared" si="50"/>
        <v>0</v>
      </c>
      <c r="H222" s="243">
        <f t="shared" si="50"/>
        <v>35000</v>
      </c>
      <c r="I222" s="243">
        <f t="shared" si="50"/>
        <v>0</v>
      </c>
      <c r="J222" s="243">
        <f t="shared" si="50"/>
        <v>0</v>
      </c>
      <c r="K222" s="243">
        <f t="shared" si="50"/>
        <v>0</v>
      </c>
      <c r="L222" s="509">
        <f t="shared" si="50"/>
        <v>35000</v>
      </c>
    </row>
    <row r="223" spans="1:12" s="249" customFormat="1" ht="39">
      <c r="A223" s="523">
        <v>216</v>
      </c>
      <c r="B223" s="510"/>
      <c r="C223" s="496"/>
      <c r="D223" s="187" t="s">
        <v>164</v>
      </c>
      <c r="E223" s="248">
        <f>SUM(E228,E232,E236,E240)</f>
        <v>0</v>
      </c>
      <c r="F223" s="248">
        <f>SUM(F228,F232,F236,F240)</f>
        <v>0</v>
      </c>
      <c r="G223" s="248">
        <f>SUM(G228,G232,G236,G240)</f>
        <v>0</v>
      </c>
      <c r="H223" s="248">
        <v>-4500</v>
      </c>
      <c r="I223" s="248">
        <f>SUM(I228,I232,I236,I240)</f>
        <v>0</v>
      </c>
      <c r="J223" s="248">
        <f>SUM(J228,J232,J236,J240)</f>
        <v>0</v>
      </c>
      <c r="K223" s="248">
        <f>SUM(K228,K232,K236,K240)</f>
        <v>0</v>
      </c>
      <c r="L223" s="511">
        <f>SUM(E223:K223)</f>
        <v>-4500</v>
      </c>
    </row>
    <row r="224" spans="1:12" s="249" customFormat="1" ht="19.5">
      <c r="A224" s="523">
        <v>217</v>
      </c>
      <c r="B224" s="510"/>
      <c r="C224" s="496"/>
      <c r="D224" s="187" t="s">
        <v>134</v>
      </c>
      <c r="E224" s="248"/>
      <c r="F224" s="248"/>
      <c r="G224" s="248"/>
      <c r="H224" s="248">
        <v>1000</v>
      </c>
      <c r="I224" s="248"/>
      <c r="J224" s="248"/>
      <c r="K224" s="248"/>
      <c r="L224" s="511">
        <f>SUM(E224:K224)</f>
        <v>1000</v>
      </c>
    </row>
    <row r="225" spans="1:12" s="103" customFormat="1" ht="18">
      <c r="A225" s="523">
        <v>218</v>
      </c>
      <c r="B225" s="512"/>
      <c r="C225" s="497"/>
      <c r="D225" s="469" t="s">
        <v>378</v>
      </c>
      <c r="E225" s="244">
        <f>SUM(E222:E223)</f>
        <v>0</v>
      </c>
      <c r="F225" s="244">
        <f>SUM(F222:F223)</f>
        <v>0</v>
      </c>
      <c r="G225" s="244">
        <f>SUM(G222:G223)</f>
        <v>0</v>
      </c>
      <c r="H225" s="244">
        <f>SUM(H222:H224)</f>
        <v>31500</v>
      </c>
      <c r="I225" s="244">
        <f>SUM(I222:I224)</f>
        <v>0</v>
      </c>
      <c r="J225" s="244">
        <f>SUM(J222:J224)</f>
        <v>0</v>
      </c>
      <c r="K225" s="244">
        <f>SUM(K222:K224)</f>
        <v>0</v>
      </c>
      <c r="L225" s="513">
        <f>SUM(L222:L224)</f>
        <v>31500</v>
      </c>
    </row>
    <row r="226" spans="1:12" s="467" customFormat="1" ht="30" customHeight="1">
      <c r="A226" s="523">
        <v>219</v>
      </c>
      <c r="B226" s="507"/>
      <c r="C226" s="494">
        <v>54</v>
      </c>
      <c r="D226" s="182" t="s">
        <v>534</v>
      </c>
      <c r="E226" s="243"/>
      <c r="F226" s="243"/>
      <c r="G226" s="243"/>
      <c r="H226" s="243"/>
      <c r="I226" s="243"/>
      <c r="J226" s="243"/>
      <c r="K226" s="243"/>
      <c r="L226" s="513"/>
    </row>
    <row r="227" spans="1:12" ht="18">
      <c r="A227" s="523">
        <v>220</v>
      </c>
      <c r="B227" s="269"/>
      <c r="C227" s="495"/>
      <c r="D227" s="182" t="s">
        <v>376</v>
      </c>
      <c r="E227" s="243"/>
      <c r="F227" s="243"/>
      <c r="G227" s="243"/>
      <c r="H227" s="243">
        <v>20000</v>
      </c>
      <c r="I227" s="243"/>
      <c r="J227" s="243"/>
      <c r="K227" s="243"/>
      <c r="L227" s="509">
        <f>SUM(E227:K227)</f>
        <v>20000</v>
      </c>
    </row>
    <row r="228" spans="1:12" s="249" customFormat="1" ht="19.5">
      <c r="A228" s="523">
        <v>221</v>
      </c>
      <c r="B228" s="510"/>
      <c r="C228" s="496"/>
      <c r="D228" s="187" t="s">
        <v>377</v>
      </c>
      <c r="E228" s="248"/>
      <c r="F228" s="248"/>
      <c r="G228" s="248"/>
      <c r="H228" s="248"/>
      <c r="I228" s="248"/>
      <c r="J228" s="248"/>
      <c r="K228" s="248"/>
      <c r="L228" s="511">
        <f>SUM(E228:K228)</f>
        <v>0</v>
      </c>
    </row>
    <row r="229" spans="1:12" s="103" customFormat="1" ht="18">
      <c r="A229" s="523">
        <v>222</v>
      </c>
      <c r="B229" s="512"/>
      <c r="C229" s="497"/>
      <c r="D229" s="469" t="s">
        <v>378</v>
      </c>
      <c r="E229" s="244">
        <f aca="true" t="shared" si="51" ref="E229:L229">SUM(E227:E228)</f>
        <v>0</v>
      </c>
      <c r="F229" s="244">
        <f t="shared" si="51"/>
        <v>0</v>
      </c>
      <c r="G229" s="244">
        <f t="shared" si="51"/>
        <v>0</v>
      </c>
      <c r="H229" s="244">
        <f t="shared" si="51"/>
        <v>20000</v>
      </c>
      <c r="I229" s="244">
        <f t="shared" si="51"/>
        <v>0</v>
      </c>
      <c r="J229" s="244">
        <f t="shared" si="51"/>
        <v>0</v>
      </c>
      <c r="K229" s="244">
        <f t="shared" si="51"/>
        <v>0</v>
      </c>
      <c r="L229" s="513">
        <f t="shared" si="51"/>
        <v>20000</v>
      </c>
    </row>
    <row r="230" spans="1:12" s="467" customFormat="1" ht="30" customHeight="1">
      <c r="A230" s="523">
        <v>223</v>
      </c>
      <c r="B230" s="507"/>
      <c r="C230" s="494">
        <v>55</v>
      </c>
      <c r="D230" s="182" t="s">
        <v>208</v>
      </c>
      <c r="E230" s="243"/>
      <c r="F230" s="243"/>
      <c r="G230" s="243"/>
      <c r="H230" s="243"/>
      <c r="I230" s="243"/>
      <c r="J230" s="243"/>
      <c r="K230" s="243"/>
      <c r="L230" s="513"/>
    </row>
    <row r="231" spans="1:12" ht="18">
      <c r="A231" s="523">
        <v>224</v>
      </c>
      <c r="B231" s="269"/>
      <c r="C231" s="495"/>
      <c r="D231" s="182" t="s">
        <v>376</v>
      </c>
      <c r="E231" s="243"/>
      <c r="F231" s="243"/>
      <c r="G231" s="243"/>
      <c r="H231" s="243">
        <v>6000</v>
      </c>
      <c r="I231" s="243"/>
      <c r="J231" s="243"/>
      <c r="K231" s="243"/>
      <c r="L231" s="509">
        <f>SUM(E231:K231)</f>
        <v>6000</v>
      </c>
    </row>
    <row r="232" spans="1:12" s="249" customFormat="1" ht="19.5">
      <c r="A232" s="523">
        <v>225</v>
      </c>
      <c r="B232" s="510"/>
      <c r="C232" s="496"/>
      <c r="D232" s="187" t="s">
        <v>165</v>
      </c>
      <c r="E232" s="248"/>
      <c r="F232" s="248"/>
      <c r="G232" s="248"/>
      <c r="H232" s="248">
        <v>-4500</v>
      </c>
      <c r="I232" s="248"/>
      <c r="J232" s="248"/>
      <c r="K232" s="248"/>
      <c r="L232" s="511">
        <f>SUM(E232:K232)</f>
        <v>-4500</v>
      </c>
    </row>
    <row r="233" spans="1:12" s="103" customFormat="1" ht="18">
      <c r="A233" s="523">
        <v>226</v>
      </c>
      <c r="B233" s="512"/>
      <c r="C233" s="497"/>
      <c r="D233" s="469" t="s">
        <v>378</v>
      </c>
      <c r="E233" s="244">
        <f aca="true" t="shared" si="52" ref="E233:L233">SUM(E231:E232)</f>
        <v>0</v>
      </c>
      <c r="F233" s="244">
        <f t="shared" si="52"/>
        <v>0</v>
      </c>
      <c r="G233" s="244">
        <f t="shared" si="52"/>
        <v>0</v>
      </c>
      <c r="H233" s="244">
        <f t="shared" si="52"/>
        <v>1500</v>
      </c>
      <c r="I233" s="244">
        <f t="shared" si="52"/>
        <v>0</v>
      </c>
      <c r="J233" s="244">
        <f t="shared" si="52"/>
        <v>0</v>
      </c>
      <c r="K233" s="244">
        <f t="shared" si="52"/>
        <v>0</v>
      </c>
      <c r="L233" s="513">
        <f t="shared" si="52"/>
        <v>1500</v>
      </c>
    </row>
    <row r="234" spans="1:12" s="467" customFormat="1" ht="30" customHeight="1">
      <c r="A234" s="523">
        <v>227</v>
      </c>
      <c r="B234" s="507"/>
      <c r="C234" s="494">
        <v>56</v>
      </c>
      <c r="D234" s="182" t="s">
        <v>209</v>
      </c>
      <c r="E234" s="243"/>
      <c r="F234" s="243"/>
      <c r="G234" s="243"/>
      <c r="H234" s="243"/>
      <c r="I234" s="243"/>
      <c r="J234" s="243"/>
      <c r="K234" s="243"/>
      <c r="L234" s="513"/>
    </row>
    <row r="235" spans="1:12" ht="18">
      <c r="A235" s="523">
        <v>228</v>
      </c>
      <c r="B235" s="269"/>
      <c r="C235" s="495"/>
      <c r="D235" s="182" t="s">
        <v>376</v>
      </c>
      <c r="E235" s="243"/>
      <c r="F235" s="243"/>
      <c r="G235" s="243"/>
      <c r="H235" s="243">
        <v>1500</v>
      </c>
      <c r="I235" s="243"/>
      <c r="J235" s="243"/>
      <c r="K235" s="243"/>
      <c r="L235" s="509">
        <f>SUM(E235:K235)</f>
        <v>1500</v>
      </c>
    </row>
    <row r="236" spans="1:12" s="249" customFormat="1" ht="19.5">
      <c r="A236" s="523">
        <v>229</v>
      </c>
      <c r="B236" s="510"/>
      <c r="C236" s="496"/>
      <c r="D236" s="187" t="s">
        <v>377</v>
      </c>
      <c r="E236" s="248"/>
      <c r="F236" s="248"/>
      <c r="G236" s="248"/>
      <c r="H236" s="248"/>
      <c r="I236" s="248"/>
      <c r="J236" s="248"/>
      <c r="K236" s="248"/>
      <c r="L236" s="511">
        <f>SUM(E236:K236)</f>
        <v>0</v>
      </c>
    </row>
    <row r="237" spans="1:12" s="103" customFormat="1" ht="18">
      <c r="A237" s="523">
        <v>230</v>
      </c>
      <c r="B237" s="512"/>
      <c r="C237" s="497"/>
      <c r="D237" s="469" t="s">
        <v>378</v>
      </c>
      <c r="E237" s="244">
        <f aca="true" t="shared" si="53" ref="E237:L237">SUM(E235:E236)</f>
        <v>0</v>
      </c>
      <c r="F237" s="244">
        <f t="shared" si="53"/>
        <v>0</v>
      </c>
      <c r="G237" s="244">
        <f t="shared" si="53"/>
        <v>0</v>
      </c>
      <c r="H237" s="244">
        <f t="shared" si="53"/>
        <v>1500</v>
      </c>
      <c r="I237" s="244">
        <f t="shared" si="53"/>
        <v>0</v>
      </c>
      <c r="J237" s="244">
        <f t="shared" si="53"/>
        <v>0</v>
      </c>
      <c r="K237" s="244">
        <f t="shared" si="53"/>
        <v>0</v>
      </c>
      <c r="L237" s="513">
        <f t="shared" si="53"/>
        <v>1500</v>
      </c>
    </row>
    <row r="238" spans="1:12" s="467" customFormat="1" ht="30" customHeight="1">
      <c r="A238" s="523">
        <v>231</v>
      </c>
      <c r="B238" s="507"/>
      <c r="C238" s="494">
        <v>57</v>
      </c>
      <c r="D238" s="182" t="s">
        <v>210</v>
      </c>
      <c r="E238" s="243"/>
      <c r="F238" s="243"/>
      <c r="G238" s="243"/>
      <c r="H238" s="243"/>
      <c r="I238" s="243"/>
      <c r="J238" s="243"/>
      <c r="K238" s="243"/>
      <c r="L238" s="513"/>
    </row>
    <row r="239" spans="1:12" ht="18">
      <c r="A239" s="523">
        <v>232</v>
      </c>
      <c r="B239" s="269"/>
      <c r="C239" s="495"/>
      <c r="D239" s="182" t="s">
        <v>376</v>
      </c>
      <c r="E239" s="243"/>
      <c r="F239" s="243"/>
      <c r="G239" s="243"/>
      <c r="H239" s="243">
        <v>7500</v>
      </c>
      <c r="I239" s="243"/>
      <c r="J239" s="243"/>
      <c r="K239" s="243"/>
      <c r="L239" s="509">
        <f>SUM(E239:K239)</f>
        <v>7500</v>
      </c>
    </row>
    <row r="240" spans="1:12" s="249" customFormat="1" ht="19.5">
      <c r="A240" s="523">
        <v>233</v>
      </c>
      <c r="B240" s="510"/>
      <c r="C240" s="496"/>
      <c r="D240" s="187" t="s">
        <v>377</v>
      </c>
      <c r="E240" s="248"/>
      <c r="F240" s="248"/>
      <c r="G240" s="248"/>
      <c r="H240" s="248"/>
      <c r="I240" s="248"/>
      <c r="J240" s="248"/>
      <c r="K240" s="248"/>
      <c r="L240" s="511">
        <f>SUM(E240:K240)</f>
        <v>0</v>
      </c>
    </row>
    <row r="241" spans="1:12" s="103" customFormat="1" ht="18">
      <c r="A241" s="523">
        <v>234</v>
      </c>
      <c r="B241" s="512"/>
      <c r="C241" s="497"/>
      <c r="D241" s="469" t="s">
        <v>378</v>
      </c>
      <c r="E241" s="244">
        <f aca="true" t="shared" si="54" ref="E241:L241">SUM(E239:E240)</f>
        <v>0</v>
      </c>
      <c r="F241" s="244">
        <f t="shared" si="54"/>
        <v>0</v>
      </c>
      <c r="G241" s="244">
        <f t="shared" si="54"/>
        <v>0</v>
      </c>
      <c r="H241" s="244">
        <f t="shared" si="54"/>
        <v>7500</v>
      </c>
      <c r="I241" s="244">
        <f t="shared" si="54"/>
        <v>0</v>
      </c>
      <c r="J241" s="244">
        <f t="shared" si="54"/>
        <v>0</v>
      </c>
      <c r="K241" s="244">
        <f t="shared" si="54"/>
        <v>0</v>
      </c>
      <c r="L241" s="513">
        <f t="shared" si="54"/>
        <v>7500</v>
      </c>
    </row>
    <row r="242" spans="1:12" s="467" customFormat="1" ht="30" customHeight="1">
      <c r="A242" s="523">
        <v>235</v>
      </c>
      <c r="B242" s="507"/>
      <c r="C242" s="494">
        <v>58</v>
      </c>
      <c r="D242" s="182" t="s">
        <v>422</v>
      </c>
      <c r="E242" s="243"/>
      <c r="F242" s="243"/>
      <c r="G242" s="243"/>
      <c r="H242" s="243"/>
      <c r="I242" s="243"/>
      <c r="J242" s="243"/>
      <c r="K242" s="243"/>
      <c r="L242" s="513"/>
    </row>
    <row r="243" spans="1:12" ht="18">
      <c r="A243" s="523">
        <v>236</v>
      </c>
      <c r="B243" s="269"/>
      <c r="C243" s="495"/>
      <c r="D243" s="182" t="s">
        <v>376</v>
      </c>
      <c r="E243" s="243">
        <v>200</v>
      </c>
      <c r="F243" s="243"/>
      <c r="G243" s="243">
        <v>2300</v>
      </c>
      <c r="H243" s="243"/>
      <c r="I243" s="243"/>
      <c r="J243" s="243"/>
      <c r="K243" s="243"/>
      <c r="L243" s="509">
        <f>SUM(E243:K243)</f>
        <v>2500</v>
      </c>
    </row>
    <row r="244" spans="1:12" s="249" customFormat="1" ht="19.5">
      <c r="A244" s="523">
        <v>237</v>
      </c>
      <c r="B244" s="510"/>
      <c r="C244" s="496"/>
      <c r="D244" s="187" t="s">
        <v>166</v>
      </c>
      <c r="E244" s="248"/>
      <c r="F244" s="248"/>
      <c r="G244" s="248">
        <v>1000</v>
      </c>
      <c r="H244" s="248"/>
      <c r="I244" s="248"/>
      <c r="J244" s="248"/>
      <c r="K244" s="248"/>
      <c r="L244" s="511">
        <f>SUM(E244:K244)</f>
        <v>1000</v>
      </c>
    </row>
    <row r="245" spans="1:12" s="103" customFormat="1" ht="18">
      <c r="A245" s="523">
        <v>238</v>
      </c>
      <c r="B245" s="512"/>
      <c r="C245" s="497"/>
      <c r="D245" s="469" t="s">
        <v>378</v>
      </c>
      <c r="E245" s="244">
        <f aca="true" t="shared" si="55" ref="E245:L245">SUM(E243:E244)</f>
        <v>200</v>
      </c>
      <c r="F245" s="244">
        <f t="shared" si="55"/>
        <v>0</v>
      </c>
      <c r="G245" s="244">
        <f t="shared" si="55"/>
        <v>3300</v>
      </c>
      <c r="H245" s="244">
        <f t="shared" si="55"/>
        <v>0</v>
      </c>
      <c r="I245" s="244">
        <f t="shared" si="55"/>
        <v>0</v>
      </c>
      <c r="J245" s="244">
        <f t="shared" si="55"/>
        <v>0</v>
      </c>
      <c r="K245" s="244">
        <f t="shared" si="55"/>
        <v>0</v>
      </c>
      <c r="L245" s="513">
        <f t="shared" si="55"/>
        <v>3500</v>
      </c>
    </row>
    <row r="246" spans="1:12" s="467" customFormat="1" ht="30" customHeight="1">
      <c r="A246" s="523">
        <v>239</v>
      </c>
      <c r="B246" s="507"/>
      <c r="C246" s="494">
        <v>59</v>
      </c>
      <c r="D246" s="182" t="s">
        <v>591</v>
      </c>
      <c r="E246" s="243"/>
      <c r="F246" s="243"/>
      <c r="G246" s="243"/>
      <c r="H246" s="243"/>
      <c r="I246" s="243"/>
      <c r="J246" s="243"/>
      <c r="K246" s="243"/>
      <c r="L246" s="513"/>
    </row>
    <row r="247" spans="1:12" ht="18">
      <c r="A247" s="523">
        <v>240</v>
      </c>
      <c r="B247" s="269"/>
      <c r="C247" s="495"/>
      <c r="D247" s="182" t="s">
        <v>376</v>
      </c>
      <c r="E247" s="243"/>
      <c r="F247" s="243"/>
      <c r="G247" s="243"/>
      <c r="H247" s="243">
        <v>1500</v>
      </c>
      <c r="I247" s="243"/>
      <c r="J247" s="243"/>
      <c r="K247" s="243"/>
      <c r="L247" s="509">
        <f>SUM(E247:K247)</f>
        <v>1500</v>
      </c>
    </row>
    <row r="248" spans="1:12" s="249" customFormat="1" ht="19.5">
      <c r="A248" s="523">
        <v>241</v>
      </c>
      <c r="B248" s="510"/>
      <c r="C248" s="496"/>
      <c r="D248" s="187" t="s">
        <v>377</v>
      </c>
      <c r="E248" s="248"/>
      <c r="F248" s="248"/>
      <c r="G248" s="248"/>
      <c r="H248" s="248"/>
      <c r="I248" s="248"/>
      <c r="J248" s="248"/>
      <c r="K248" s="248"/>
      <c r="L248" s="511">
        <f>SUM(E248:K248)</f>
        <v>0</v>
      </c>
    </row>
    <row r="249" spans="1:12" s="103" customFormat="1" ht="18">
      <c r="A249" s="523">
        <v>242</v>
      </c>
      <c r="B249" s="512"/>
      <c r="C249" s="497"/>
      <c r="D249" s="469" t="s">
        <v>378</v>
      </c>
      <c r="E249" s="244">
        <f aca="true" t="shared" si="56" ref="E249:L249">SUM(E247:E248)</f>
        <v>0</v>
      </c>
      <c r="F249" s="244">
        <f t="shared" si="56"/>
        <v>0</v>
      </c>
      <c r="G249" s="244">
        <f t="shared" si="56"/>
        <v>0</v>
      </c>
      <c r="H249" s="244">
        <f t="shared" si="56"/>
        <v>1500</v>
      </c>
      <c r="I249" s="244">
        <f t="shared" si="56"/>
        <v>0</v>
      </c>
      <c r="J249" s="244">
        <f t="shared" si="56"/>
        <v>0</v>
      </c>
      <c r="K249" s="244">
        <f t="shared" si="56"/>
        <v>0</v>
      </c>
      <c r="L249" s="513">
        <f t="shared" si="56"/>
        <v>1500</v>
      </c>
    </row>
    <row r="250" spans="1:12" s="467" customFormat="1" ht="30" customHeight="1">
      <c r="A250" s="523">
        <v>243</v>
      </c>
      <c r="B250" s="507"/>
      <c r="C250" s="494">
        <v>60</v>
      </c>
      <c r="D250" s="182" t="s">
        <v>637</v>
      </c>
      <c r="E250" s="243"/>
      <c r="F250" s="243"/>
      <c r="G250" s="243"/>
      <c r="H250" s="243"/>
      <c r="I250" s="243"/>
      <c r="J250" s="243"/>
      <c r="K250" s="243"/>
      <c r="L250" s="513"/>
    </row>
    <row r="251" spans="1:12" s="467" customFormat="1" ht="18">
      <c r="A251" s="523">
        <v>244</v>
      </c>
      <c r="B251" s="507"/>
      <c r="C251" s="494">
        <v>61</v>
      </c>
      <c r="D251" s="182" t="s">
        <v>535</v>
      </c>
      <c r="E251" s="243"/>
      <c r="F251" s="243"/>
      <c r="G251" s="243"/>
      <c r="H251" s="243"/>
      <c r="I251" s="243"/>
      <c r="J251" s="243"/>
      <c r="K251" s="243"/>
      <c r="L251" s="513"/>
    </row>
    <row r="252" spans="1:12" ht="18">
      <c r="A252" s="523">
        <v>245</v>
      </c>
      <c r="B252" s="269"/>
      <c r="C252" s="495"/>
      <c r="D252" s="182" t="s">
        <v>376</v>
      </c>
      <c r="E252" s="243"/>
      <c r="F252" s="243"/>
      <c r="G252" s="243"/>
      <c r="H252" s="243">
        <v>20600</v>
      </c>
      <c r="I252" s="243"/>
      <c r="J252" s="243"/>
      <c r="K252" s="243"/>
      <c r="L252" s="509">
        <f>SUM(E252:K252)</f>
        <v>20600</v>
      </c>
    </row>
    <row r="253" spans="1:12" s="249" customFormat="1" ht="19.5">
      <c r="A253" s="523">
        <v>246</v>
      </c>
      <c r="B253" s="510"/>
      <c r="C253" s="496"/>
      <c r="D253" s="187" t="s">
        <v>377</v>
      </c>
      <c r="E253" s="248"/>
      <c r="F253" s="248"/>
      <c r="G253" s="248"/>
      <c r="H253" s="248"/>
      <c r="I253" s="248"/>
      <c r="J253" s="248"/>
      <c r="K253" s="248"/>
      <c r="L253" s="511">
        <f>SUM(E253:K253)</f>
        <v>0</v>
      </c>
    </row>
    <row r="254" spans="1:12" s="103" customFormat="1" ht="18">
      <c r="A254" s="523">
        <v>247</v>
      </c>
      <c r="B254" s="512"/>
      <c r="C254" s="497"/>
      <c r="D254" s="469" t="s">
        <v>378</v>
      </c>
      <c r="E254" s="244">
        <f aca="true" t="shared" si="57" ref="E254:L254">SUM(E252:E253)</f>
        <v>0</v>
      </c>
      <c r="F254" s="244">
        <f t="shared" si="57"/>
        <v>0</v>
      </c>
      <c r="G254" s="244">
        <f t="shared" si="57"/>
        <v>0</v>
      </c>
      <c r="H254" s="244">
        <f t="shared" si="57"/>
        <v>20600</v>
      </c>
      <c r="I254" s="244">
        <f t="shared" si="57"/>
        <v>0</v>
      </c>
      <c r="J254" s="244">
        <f t="shared" si="57"/>
        <v>0</v>
      </c>
      <c r="K254" s="244">
        <f t="shared" si="57"/>
        <v>0</v>
      </c>
      <c r="L254" s="513">
        <f t="shared" si="57"/>
        <v>20600</v>
      </c>
    </row>
    <row r="255" spans="1:12" s="467" customFormat="1" ht="30" customHeight="1">
      <c r="A255" s="523">
        <v>248</v>
      </c>
      <c r="B255" s="507"/>
      <c r="C255" s="494">
        <v>62</v>
      </c>
      <c r="D255" s="182" t="s">
        <v>202</v>
      </c>
      <c r="E255" s="243"/>
      <c r="F255" s="243"/>
      <c r="G255" s="243"/>
      <c r="H255" s="243"/>
      <c r="I255" s="243"/>
      <c r="J255" s="243"/>
      <c r="K255" s="243"/>
      <c r="L255" s="513"/>
    </row>
    <row r="256" spans="1:12" ht="18">
      <c r="A256" s="523">
        <v>249</v>
      </c>
      <c r="B256" s="269"/>
      <c r="C256" s="495"/>
      <c r="D256" s="182" t="s">
        <v>376</v>
      </c>
      <c r="E256" s="243"/>
      <c r="F256" s="243"/>
      <c r="G256" s="243"/>
      <c r="H256" s="243">
        <v>4000</v>
      </c>
      <c r="I256" s="243"/>
      <c r="J256" s="243"/>
      <c r="K256" s="243"/>
      <c r="L256" s="509">
        <f>SUM(E256:K256)</f>
        <v>4000</v>
      </c>
    </row>
    <row r="257" spans="1:12" s="249" customFormat="1" ht="19.5">
      <c r="A257" s="523">
        <v>250</v>
      </c>
      <c r="B257" s="510"/>
      <c r="C257" s="496"/>
      <c r="D257" s="187" t="s">
        <v>377</v>
      </c>
      <c r="E257" s="248"/>
      <c r="F257" s="248"/>
      <c r="G257" s="248"/>
      <c r="H257" s="248"/>
      <c r="I257" s="248"/>
      <c r="J257" s="248"/>
      <c r="K257" s="248"/>
      <c r="L257" s="511">
        <f>SUM(E257:K257)</f>
        <v>0</v>
      </c>
    </row>
    <row r="258" spans="1:12" s="103" customFormat="1" ht="18">
      <c r="A258" s="523">
        <v>251</v>
      </c>
      <c r="B258" s="512"/>
      <c r="C258" s="497"/>
      <c r="D258" s="469" t="s">
        <v>378</v>
      </c>
      <c r="E258" s="244">
        <f aca="true" t="shared" si="58" ref="E258:L258">SUM(E256:E257)</f>
        <v>0</v>
      </c>
      <c r="F258" s="244">
        <f t="shared" si="58"/>
        <v>0</v>
      </c>
      <c r="G258" s="244">
        <f t="shared" si="58"/>
        <v>0</v>
      </c>
      <c r="H258" s="244">
        <f t="shared" si="58"/>
        <v>4000</v>
      </c>
      <c r="I258" s="244">
        <f t="shared" si="58"/>
        <v>0</v>
      </c>
      <c r="J258" s="244">
        <f t="shared" si="58"/>
        <v>0</v>
      </c>
      <c r="K258" s="244">
        <f t="shared" si="58"/>
        <v>0</v>
      </c>
      <c r="L258" s="513">
        <f t="shared" si="58"/>
        <v>4000</v>
      </c>
    </row>
    <row r="259" spans="1:12" s="467" customFormat="1" ht="30" customHeight="1">
      <c r="A259" s="523">
        <v>252</v>
      </c>
      <c r="B259" s="507"/>
      <c r="C259" s="494">
        <v>63</v>
      </c>
      <c r="D259" s="182" t="s">
        <v>203</v>
      </c>
      <c r="E259" s="243"/>
      <c r="F259" s="243"/>
      <c r="G259" s="243"/>
      <c r="H259" s="243"/>
      <c r="I259" s="243"/>
      <c r="J259" s="243"/>
      <c r="K259" s="243"/>
      <c r="L259" s="513"/>
    </row>
    <row r="260" spans="1:12" ht="18">
      <c r="A260" s="523">
        <v>253</v>
      </c>
      <c r="B260" s="269"/>
      <c r="C260" s="495"/>
      <c r="D260" s="182" t="s">
        <v>376</v>
      </c>
      <c r="E260" s="243"/>
      <c r="F260" s="243"/>
      <c r="G260" s="243"/>
      <c r="H260" s="243">
        <v>4000</v>
      </c>
      <c r="I260" s="243"/>
      <c r="J260" s="243"/>
      <c r="K260" s="243"/>
      <c r="L260" s="509">
        <f>SUM(E260:K260)</f>
        <v>4000</v>
      </c>
    </row>
    <row r="261" spans="1:12" s="249" customFormat="1" ht="19.5">
      <c r="A261" s="523">
        <v>254</v>
      </c>
      <c r="B261" s="510"/>
      <c r="C261" s="496"/>
      <c r="D261" s="187" t="s">
        <v>377</v>
      </c>
      <c r="E261" s="248"/>
      <c r="F261" s="248"/>
      <c r="G261" s="248"/>
      <c r="H261" s="248"/>
      <c r="I261" s="248"/>
      <c r="J261" s="248"/>
      <c r="K261" s="248"/>
      <c r="L261" s="511">
        <f>SUM(E261:K261)</f>
        <v>0</v>
      </c>
    </row>
    <row r="262" spans="1:12" s="103" customFormat="1" ht="18">
      <c r="A262" s="523">
        <v>255</v>
      </c>
      <c r="B262" s="512"/>
      <c r="C262" s="497"/>
      <c r="D262" s="469" t="s">
        <v>378</v>
      </c>
      <c r="E262" s="244">
        <f aca="true" t="shared" si="59" ref="E262:L262">SUM(E260:E261)</f>
        <v>0</v>
      </c>
      <c r="F262" s="244">
        <f t="shared" si="59"/>
        <v>0</v>
      </c>
      <c r="G262" s="244">
        <f t="shared" si="59"/>
        <v>0</v>
      </c>
      <c r="H262" s="244">
        <f t="shared" si="59"/>
        <v>4000</v>
      </c>
      <c r="I262" s="244">
        <f t="shared" si="59"/>
        <v>0</v>
      </c>
      <c r="J262" s="244">
        <f t="shared" si="59"/>
        <v>0</v>
      </c>
      <c r="K262" s="244">
        <f t="shared" si="59"/>
        <v>0</v>
      </c>
      <c r="L262" s="513">
        <f t="shared" si="59"/>
        <v>4000</v>
      </c>
    </row>
    <row r="263" spans="1:12" s="467" customFormat="1" ht="30" customHeight="1">
      <c r="A263" s="523">
        <v>256</v>
      </c>
      <c r="B263" s="507"/>
      <c r="C263" s="494">
        <v>64</v>
      </c>
      <c r="D263" s="182" t="s">
        <v>204</v>
      </c>
      <c r="E263" s="243"/>
      <c r="F263" s="243"/>
      <c r="G263" s="243"/>
      <c r="H263" s="243"/>
      <c r="I263" s="243"/>
      <c r="J263" s="243"/>
      <c r="K263" s="243"/>
      <c r="L263" s="513"/>
    </row>
    <row r="264" spans="1:12" ht="18">
      <c r="A264" s="523">
        <v>257</v>
      </c>
      <c r="B264" s="269"/>
      <c r="C264" s="495"/>
      <c r="D264" s="182" t="s">
        <v>376</v>
      </c>
      <c r="E264" s="243"/>
      <c r="F264" s="243"/>
      <c r="G264" s="243"/>
      <c r="H264" s="243">
        <v>2000</v>
      </c>
      <c r="I264" s="243"/>
      <c r="J264" s="243"/>
      <c r="K264" s="243"/>
      <c r="L264" s="509">
        <f>SUM(E264:K264)</f>
        <v>2000</v>
      </c>
    </row>
    <row r="265" spans="1:12" s="249" customFormat="1" ht="19.5">
      <c r="A265" s="523">
        <v>258</v>
      </c>
      <c r="B265" s="510"/>
      <c r="C265" s="496"/>
      <c r="D265" s="187" t="s">
        <v>377</v>
      </c>
      <c r="E265" s="248"/>
      <c r="F265" s="248"/>
      <c r="G265" s="248"/>
      <c r="H265" s="248"/>
      <c r="I265" s="248"/>
      <c r="J265" s="248"/>
      <c r="K265" s="248"/>
      <c r="L265" s="511">
        <f>SUM(E265:K265)</f>
        <v>0</v>
      </c>
    </row>
    <row r="266" spans="1:12" s="103" customFormat="1" ht="18">
      <c r="A266" s="523">
        <v>259</v>
      </c>
      <c r="B266" s="512"/>
      <c r="C266" s="497"/>
      <c r="D266" s="469" t="s">
        <v>378</v>
      </c>
      <c r="E266" s="244">
        <f aca="true" t="shared" si="60" ref="E266:L266">SUM(E264:E265)</f>
        <v>0</v>
      </c>
      <c r="F266" s="244">
        <f t="shared" si="60"/>
        <v>0</v>
      </c>
      <c r="G266" s="244">
        <f t="shared" si="60"/>
        <v>0</v>
      </c>
      <c r="H266" s="244">
        <f t="shared" si="60"/>
        <v>2000</v>
      </c>
      <c r="I266" s="244">
        <f t="shared" si="60"/>
        <v>0</v>
      </c>
      <c r="J266" s="244">
        <f t="shared" si="60"/>
        <v>0</v>
      </c>
      <c r="K266" s="244">
        <f t="shared" si="60"/>
        <v>0</v>
      </c>
      <c r="L266" s="513">
        <f t="shared" si="60"/>
        <v>2000</v>
      </c>
    </row>
    <row r="267" spans="1:12" s="467" customFormat="1" ht="30" customHeight="1">
      <c r="A267" s="523">
        <v>260</v>
      </c>
      <c r="B267" s="507"/>
      <c r="C267" s="494">
        <v>65</v>
      </c>
      <c r="D267" s="182" t="s">
        <v>497</v>
      </c>
      <c r="E267" s="243"/>
      <c r="F267" s="243"/>
      <c r="G267" s="243"/>
      <c r="H267" s="243"/>
      <c r="I267" s="243"/>
      <c r="J267" s="243"/>
      <c r="K267" s="243"/>
      <c r="L267" s="513"/>
    </row>
    <row r="268" spans="1:12" ht="18">
      <c r="A268" s="523">
        <v>261</v>
      </c>
      <c r="B268" s="269"/>
      <c r="C268" s="495"/>
      <c r="D268" s="182" t="s">
        <v>376</v>
      </c>
      <c r="E268" s="243"/>
      <c r="F268" s="243"/>
      <c r="G268" s="243"/>
      <c r="H268" s="243">
        <v>1500</v>
      </c>
      <c r="I268" s="243"/>
      <c r="J268" s="243"/>
      <c r="K268" s="243"/>
      <c r="L268" s="509">
        <f>SUM(E268:K268)</f>
        <v>1500</v>
      </c>
    </row>
    <row r="269" spans="1:12" s="249" customFormat="1" ht="19.5">
      <c r="A269" s="523">
        <v>262</v>
      </c>
      <c r="B269" s="510"/>
      <c r="C269" s="496"/>
      <c r="D269" s="187" t="s">
        <v>377</v>
      </c>
      <c r="E269" s="248"/>
      <c r="F269" s="248"/>
      <c r="G269" s="248"/>
      <c r="H269" s="248"/>
      <c r="I269" s="248"/>
      <c r="J269" s="248"/>
      <c r="K269" s="248"/>
      <c r="L269" s="511">
        <f>SUM(E269:K269)</f>
        <v>0</v>
      </c>
    </row>
    <row r="270" spans="1:12" s="103" customFormat="1" ht="18">
      <c r="A270" s="523">
        <v>263</v>
      </c>
      <c r="B270" s="512"/>
      <c r="C270" s="497"/>
      <c r="D270" s="469" t="s">
        <v>378</v>
      </c>
      <c r="E270" s="244">
        <f aca="true" t="shared" si="61" ref="E270:L270">SUM(E268:E269)</f>
        <v>0</v>
      </c>
      <c r="F270" s="244">
        <f t="shared" si="61"/>
        <v>0</v>
      </c>
      <c r="G270" s="244">
        <f t="shared" si="61"/>
        <v>0</v>
      </c>
      <c r="H270" s="244">
        <f t="shared" si="61"/>
        <v>1500</v>
      </c>
      <c r="I270" s="244">
        <f t="shared" si="61"/>
        <v>0</v>
      </c>
      <c r="J270" s="244">
        <f t="shared" si="61"/>
        <v>0</v>
      </c>
      <c r="K270" s="244">
        <f t="shared" si="61"/>
        <v>0</v>
      </c>
      <c r="L270" s="513">
        <f t="shared" si="61"/>
        <v>1500</v>
      </c>
    </row>
    <row r="271" spans="1:12" s="467" customFormat="1" ht="30" customHeight="1">
      <c r="A271" s="523">
        <v>264</v>
      </c>
      <c r="B271" s="507"/>
      <c r="C271" s="494">
        <v>66</v>
      </c>
      <c r="D271" s="182" t="s">
        <v>536</v>
      </c>
      <c r="E271" s="243"/>
      <c r="F271" s="243"/>
      <c r="G271" s="243"/>
      <c r="H271" s="243"/>
      <c r="I271" s="243"/>
      <c r="J271" s="243"/>
      <c r="K271" s="243"/>
      <c r="L271" s="513"/>
    </row>
    <row r="272" spans="1:12" ht="18">
      <c r="A272" s="523">
        <v>265</v>
      </c>
      <c r="B272" s="269"/>
      <c r="C272" s="495"/>
      <c r="D272" s="182" t="s">
        <v>376</v>
      </c>
      <c r="E272" s="243"/>
      <c r="F272" s="243"/>
      <c r="G272" s="243"/>
      <c r="H272" s="243">
        <v>1500</v>
      </c>
      <c r="I272" s="243"/>
      <c r="J272" s="243"/>
      <c r="K272" s="243"/>
      <c r="L272" s="509">
        <f>SUM(E272:K272)</f>
        <v>1500</v>
      </c>
    </row>
    <row r="273" spans="1:12" s="249" customFormat="1" ht="19.5">
      <c r="A273" s="523">
        <v>266</v>
      </c>
      <c r="B273" s="510"/>
      <c r="C273" s="496"/>
      <c r="D273" s="187" t="s">
        <v>163</v>
      </c>
      <c r="E273" s="248"/>
      <c r="F273" s="248"/>
      <c r="G273" s="248"/>
      <c r="H273" s="248">
        <v>1500</v>
      </c>
      <c r="I273" s="248"/>
      <c r="J273" s="248"/>
      <c r="K273" s="248"/>
      <c r="L273" s="511">
        <f>SUM(E273:K273)</f>
        <v>1500</v>
      </c>
    </row>
    <row r="274" spans="1:12" s="103" customFormat="1" ht="18">
      <c r="A274" s="523">
        <v>267</v>
      </c>
      <c r="B274" s="512"/>
      <c r="C274" s="497"/>
      <c r="D274" s="469" t="s">
        <v>378</v>
      </c>
      <c r="E274" s="244">
        <f aca="true" t="shared" si="62" ref="E274:L274">SUM(E272:E273)</f>
        <v>0</v>
      </c>
      <c r="F274" s="244">
        <f t="shared" si="62"/>
        <v>0</v>
      </c>
      <c r="G274" s="244">
        <f t="shared" si="62"/>
        <v>0</v>
      </c>
      <c r="H274" s="244">
        <f t="shared" si="62"/>
        <v>3000</v>
      </c>
      <c r="I274" s="244">
        <f t="shared" si="62"/>
        <v>0</v>
      </c>
      <c r="J274" s="244">
        <f t="shared" si="62"/>
        <v>0</v>
      </c>
      <c r="K274" s="244">
        <f t="shared" si="62"/>
        <v>0</v>
      </c>
      <c r="L274" s="513">
        <f t="shared" si="62"/>
        <v>3000</v>
      </c>
    </row>
    <row r="275" spans="1:12" s="467" customFormat="1" ht="30" customHeight="1">
      <c r="A275" s="523">
        <v>268</v>
      </c>
      <c r="B275" s="507"/>
      <c r="C275" s="494">
        <v>67</v>
      </c>
      <c r="D275" s="182" t="s">
        <v>251</v>
      </c>
      <c r="E275" s="243"/>
      <c r="F275" s="243"/>
      <c r="G275" s="243"/>
      <c r="H275" s="243"/>
      <c r="I275" s="243"/>
      <c r="J275" s="243"/>
      <c r="K275" s="243"/>
      <c r="L275" s="513"/>
    </row>
    <row r="276" spans="1:12" ht="18">
      <c r="A276" s="523">
        <v>269</v>
      </c>
      <c r="B276" s="269"/>
      <c r="C276" s="495"/>
      <c r="D276" s="182" t="s">
        <v>376</v>
      </c>
      <c r="E276" s="243"/>
      <c r="F276" s="243"/>
      <c r="G276" s="243">
        <v>1000</v>
      </c>
      <c r="H276" s="243"/>
      <c r="I276" s="243"/>
      <c r="J276" s="243"/>
      <c r="K276" s="243"/>
      <c r="L276" s="509">
        <f>SUM(E276:K276)</f>
        <v>1000</v>
      </c>
    </row>
    <row r="277" spans="1:12" s="249" customFormat="1" ht="19.5">
      <c r="A277" s="523">
        <v>270</v>
      </c>
      <c r="B277" s="510"/>
      <c r="C277" s="496"/>
      <c r="D277" s="187" t="s">
        <v>377</v>
      </c>
      <c r="E277" s="248"/>
      <c r="F277" s="248"/>
      <c r="G277" s="248"/>
      <c r="H277" s="248"/>
      <c r="I277" s="248"/>
      <c r="J277" s="248"/>
      <c r="K277" s="248"/>
      <c r="L277" s="511">
        <f>SUM(E277:K277)</f>
        <v>0</v>
      </c>
    </row>
    <row r="278" spans="1:12" s="103" customFormat="1" ht="18">
      <c r="A278" s="523">
        <v>271</v>
      </c>
      <c r="B278" s="512"/>
      <c r="C278" s="497"/>
      <c r="D278" s="469" t="s">
        <v>378</v>
      </c>
      <c r="E278" s="244">
        <f aca="true" t="shared" si="63" ref="E278:L278">SUM(E276:E277)</f>
        <v>0</v>
      </c>
      <c r="F278" s="244">
        <f t="shared" si="63"/>
        <v>0</v>
      </c>
      <c r="G278" s="244">
        <f t="shared" si="63"/>
        <v>1000</v>
      </c>
      <c r="H278" s="244">
        <f t="shared" si="63"/>
        <v>0</v>
      </c>
      <c r="I278" s="244">
        <f t="shared" si="63"/>
        <v>0</v>
      </c>
      <c r="J278" s="244">
        <f t="shared" si="63"/>
        <v>0</v>
      </c>
      <c r="K278" s="244">
        <f t="shared" si="63"/>
        <v>0</v>
      </c>
      <c r="L278" s="513">
        <f t="shared" si="63"/>
        <v>1000</v>
      </c>
    </row>
    <row r="279" spans="1:12" s="467" customFormat="1" ht="30" customHeight="1">
      <c r="A279" s="523">
        <v>272</v>
      </c>
      <c r="B279" s="507"/>
      <c r="C279" s="494">
        <v>68</v>
      </c>
      <c r="D279" s="182" t="s">
        <v>331</v>
      </c>
      <c r="E279" s="243"/>
      <c r="F279" s="243"/>
      <c r="G279" s="243"/>
      <c r="H279" s="243"/>
      <c r="I279" s="243"/>
      <c r="J279" s="243"/>
      <c r="K279" s="243"/>
      <c r="L279" s="513"/>
    </row>
    <row r="280" spans="1:12" ht="18">
      <c r="A280" s="523">
        <v>273</v>
      </c>
      <c r="B280" s="269"/>
      <c r="C280" s="495"/>
      <c r="D280" s="182" t="s">
        <v>376</v>
      </c>
      <c r="E280" s="243"/>
      <c r="F280" s="243"/>
      <c r="G280" s="243"/>
      <c r="H280" s="243"/>
      <c r="I280" s="243">
        <v>25</v>
      </c>
      <c r="J280" s="243"/>
      <c r="K280" s="243"/>
      <c r="L280" s="509">
        <f>SUM(E280:K280)</f>
        <v>25</v>
      </c>
    </row>
    <row r="281" spans="1:12" s="249" customFormat="1" ht="19.5">
      <c r="A281" s="523">
        <v>274</v>
      </c>
      <c r="B281" s="510"/>
      <c r="C281" s="496"/>
      <c r="D281" s="187" t="s">
        <v>377</v>
      </c>
      <c r="E281" s="248"/>
      <c r="F281" s="248"/>
      <c r="G281" s="248"/>
      <c r="H281" s="248"/>
      <c r="I281" s="248"/>
      <c r="J281" s="248"/>
      <c r="K281" s="248"/>
      <c r="L281" s="511">
        <f>SUM(E281:K281)</f>
        <v>0</v>
      </c>
    </row>
    <row r="282" spans="1:12" s="103" customFormat="1" ht="18">
      <c r="A282" s="523">
        <v>275</v>
      </c>
      <c r="B282" s="512"/>
      <c r="C282" s="497"/>
      <c r="D282" s="469" t="s">
        <v>378</v>
      </c>
      <c r="E282" s="244">
        <f aca="true" t="shared" si="64" ref="E282:L282">SUM(E280:E281)</f>
        <v>0</v>
      </c>
      <c r="F282" s="244">
        <f t="shared" si="64"/>
        <v>0</v>
      </c>
      <c r="G282" s="244">
        <f t="shared" si="64"/>
        <v>0</v>
      </c>
      <c r="H282" s="244">
        <f t="shared" si="64"/>
        <v>0</v>
      </c>
      <c r="I282" s="244">
        <f t="shared" si="64"/>
        <v>25</v>
      </c>
      <c r="J282" s="244">
        <f t="shared" si="64"/>
        <v>0</v>
      </c>
      <c r="K282" s="244">
        <f t="shared" si="64"/>
        <v>0</v>
      </c>
      <c r="L282" s="513">
        <f t="shared" si="64"/>
        <v>25</v>
      </c>
    </row>
    <row r="283" spans="1:12" s="467" customFormat="1" ht="30" customHeight="1">
      <c r="A283" s="523">
        <v>276</v>
      </c>
      <c r="B283" s="507"/>
      <c r="C283" s="494">
        <v>69</v>
      </c>
      <c r="D283" s="182" t="s">
        <v>499</v>
      </c>
      <c r="E283" s="243"/>
      <c r="F283" s="243"/>
      <c r="G283" s="243"/>
      <c r="H283" s="243"/>
      <c r="I283" s="243"/>
      <c r="J283" s="243"/>
      <c r="K283" s="243"/>
      <c r="L283" s="513"/>
    </row>
    <row r="284" spans="1:12" ht="18">
      <c r="A284" s="523">
        <v>277</v>
      </c>
      <c r="B284" s="269"/>
      <c r="C284" s="495"/>
      <c r="D284" s="182" t="s">
        <v>376</v>
      </c>
      <c r="E284" s="243"/>
      <c r="F284" s="243"/>
      <c r="G284" s="243"/>
      <c r="H284" s="243">
        <v>500</v>
      </c>
      <c r="I284" s="243"/>
      <c r="J284" s="243"/>
      <c r="K284" s="243"/>
      <c r="L284" s="509">
        <f>SUM(E284:K284)</f>
        <v>500</v>
      </c>
    </row>
    <row r="285" spans="1:12" s="249" customFormat="1" ht="19.5">
      <c r="A285" s="523">
        <v>278</v>
      </c>
      <c r="B285" s="510"/>
      <c r="C285" s="496"/>
      <c r="D285" s="187" t="s">
        <v>377</v>
      </c>
      <c r="E285" s="248"/>
      <c r="F285" s="248"/>
      <c r="G285" s="248"/>
      <c r="H285" s="248"/>
      <c r="I285" s="248"/>
      <c r="J285" s="248"/>
      <c r="K285" s="248"/>
      <c r="L285" s="511">
        <f>SUM(E285:K285)</f>
        <v>0</v>
      </c>
    </row>
    <row r="286" spans="1:12" s="103" customFormat="1" ht="18">
      <c r="A286" s="523">
        <v>279</v>
      </c>
      <c r="B286" s="512"/>
      <c r="C286" s="497"/>
      <c r="D286" s="469" t="s">
        <v>378</v>
      </c>
      <c r="E286" s="244">
        <f aca="true" t="shared" si="65" ref="E286:L286">SUM(E284:E285)</f>
        <v>0</v>
      </c>
      <c r="F286" s="244">
        <f t="shared" si="65"/>
        <v>0</v>
      </c>
      <c r="G286" s="244">
        <f t="shared" si="65"/>
        <v>0</v>
      </c>
      <c r="H286" s="244">
        <f t="shared" si="65"/>
        <v>500</v>
      </c>
      <c r="I286" s="244">
        <f t="shared" si="65"/>
        <v>0</v>
      </c>
      <c r="J286" s="244">
        <f t="shared" si="65"/>
        <v>0</v>
      </c>
      <c r="K286" s="244">
        <f t="shared" si="65"/>
        <v>0</v>
      </c>
      <c r="L286" s="513">
        <f t="shared" si="65"/>
        <v>500</v>
      </c>
    </row>
    <row r="287" spans="1:12" s="467" customFormat="1" ht="30" customHeight="1">
      <c r="A287" s="523">
        <v>280</v>
      </c>
      <c r="B287" s="507"/>
      <c r="C287" s="494">
        <v>70</v>
      </c>
      <c r="D287" s="182" t="s">
        <v>215</v>
      </c>
      <c r="E287" s="243"/>
      <c r="F287" s="243"/>
      <c r="G287" s="243"/>
      <c r="H287" s="243"/>
      <c r="I287" s="243"/>
      <c r="J287" s="243"/>
      <c r="K287" s="243"/>
      <c r="L287" s="513"/>
    </row>
    <row r="288" spans="1:12" ht="18">
      <c r="A288" s="523">
        <v>281</v>
      </c>
      <c r="B288" s="269"/>
      <c r="C288" s="495"/>
      <c r="D288" s="182" t="s">
        <v>376</v>
      </c>
      <c r="E288" s="243"/>
      <c r="F288" s="243"/>
      <c r="G288" s="243"/>
      <c r="H288" s="243">
        <v>24355</v>
      </c>
      <c r="I288" s="243"/>
      <c r="J288" s="243"/>
      <c r="K288" s="243"/>
      <c r="L288" s="509">
        <f>SUM(E288:K288)</f>
        <v>24355</v>
      </c>
    </row>
    <row r="289" spans="1:12" s="249" customFormat="1" ht="19.5">
      <c r="A289" s="523">
        <v>282</v>
      </c>
      <c r="B289" s="510"/>
      <c r="C289" s="496"/>
      <c r="D289" s="187" t="s">
        <v>377</v>
      </c>
      <c r="E289" s="248"/>
      <c r="F289" s="248"/>
      <c r="G289" s="248"/>
      <c r="H289" s="248"/>
      <c r="I289" s="248"/>
      <c r="J289" s="248"/>
      <c r="K289" s="248"/>
      <c r="L289" s="511">
        <f>SUM(E289:K289)</f>
        <v>0</v>
      </c>
    </row>
    <row r="290" spans="1:12" s="103" customFormat="1" ht="18">
      <c r="A290" s="523">
        <v>283</v>
      </c>
      <c r="B290" s="512"/>
      <c r="C290" s="497"/>
      <c r="D290" s="469" t="s">
        <v>378</v>
      </c>
      <c r="E290" s="244">
        <f aca="true" t="shared" si="66" ref="E290:L290">SUM(E288:E289)</f>
        <v>0</v>
      </c>
      <c r="F290" s="244">
        <f t="shared" si="66"/>
        <v>0</v>
      </c>
      <c r="G290" s="244">
        <f t="shared" si="66"/>
        <v>0</v>
      </c>
      <c r="H290" s="244">
        <f t="shared" si="66"/>
        <v>24355</v>
      </c>
      <c r="I290" s="244">
        <f t="shared" si="66"/>
        <v>0</v>
      </c>
      <c r="J290" s="244">
        <f t="shared" si="66"/>
        <v>0</v>
      </c>
      <c r="K290" s="244">
        <f t="shared" si="66"/>
        <v>0</v>
      </c>
      <c r="L290" s="513">
        <f t="shared" si="66"/>
        <v>24355</v>
      </c>
    </row>
    <row r="291" spans="1:12" s="467" customFormat="1" ht="30" customHeight="1">
      <c r="A291" s="523">
        <v>284</v>
      </c>
      <c r="B291" s="507"/>
      <c r="C291" s="494">
        <v>71</v>
      </c>
      <c r="D291" s="182" t="s">
        <v>216</v>
      </c>
      <c r="E291" s="243"/>
      <c r="F291" s="243"/>
      <c r="G291" s="243"/>
      <c r="H291" s="243"/>
      <c r="I291" s="243"/>
      <c r="J291" s="243"/>
      <c r="K291" s="243"/>
      <c r="L291" s="513"/>
    </row>
    <row r="292" spans="1:12" ht="18">
      <c r="A292" s="523">
        <v>285</v>
      </c>
      <c r="B292" s="269"/>
      <c r="C292" s="495"/>
      <c r="D292" s="182" t="s">
        <v>376</v>
      </c>
      <c r="E292" s="243"/>
      <c r="F292" s="243"/>
      <c r="G292" s="243"/>
      <c r="H292" s="243"/>
      <c r="I292" s="243"/>
      <c r="J292" s="243">
        <v>61700</v>
      </c>
      <c r="K292" s="243"/>
      <c r="L292" s="509">
        <f>SUM(E292:K292)</f>
        <v>61700</v>
      </c>
    </row>
    <row r="293" spans="1:12" s="249" customFormat="1" ht="19.5">
      <c r="A293" s="523">
        <v>286</v>
      </c>
      <c r="B293" s="510"/>
      <c r="C293" s="496"/>
      <c r="D293" s="187" t="s">
        <v>377</v>
      </c>
      <c r="E293" s="248"/>
      <c r="F293" s="248"/>
      <c r="G293" s="248"/>
      <c r="H293" s="248"/>
      <c r="I293" s="248"/>
      <c r="J293" s="248"/>
      <c r="K293" s="248"/>
      <c r="L293" s="511">
        <f>SUM(E293:K293)</f>
        <v>0</v>
      </c>
    </row>
    <row r="294" spans="1:12" s="103" customFormat="1" ht="18">
      <c r="A294" s="523">
        <v>287</v>
      </c>
      <c r="B294" s="512"/>
      <c r="C294" s="497"/>
      <c r="D294" s="469" t="s">
        <v>378</v>
      </c>
      <c r="E294" s="244">
        <f aca="true" t="shared" si="67" ref="E294:L294">SUM(E292:E293)</f>
        <v>0</v>
      </c>
      <c r="F294" s="244">
        <f t="shared" si="67"/>
        <v>0</v>
      </c>
      <c r="G294" s="244">
        <f t="shared" si="67"/>
        <v>0</v>
      </c>
      <c r="H294" s="244">
        <f t="shared" si="67"/>
        <v>0</v>
      </c>
      <c r="I294" s="244">
        <f t="shared" si="67"/>
        <v>0</v>
      </c>
      <c r="J294" s="244">
        <f t="shared" si="67"/>
        <v>61700</v>
      </c>
      <c r="K294" s="244">
        <f t="shared" si="67"/>
        <v>0</v>
      </c>
      <c r="L294" s="513">
        <f t="shared" si="67"/>
        <v>61700</v>
      </c>
    </row>
    <row r="295" spans="1:12" s="467" customFormat="1" ht="30" customHeight="1">
      <c r="A295" s="523">
        <v>288</v>
      </c>
      <c r="B295" s="507"/>
      <c r="C295" s="494">
        <v>72</v>
      </c>
      <c r="D295" s="182" t="s">
        <v>253</v>
      </c>
      <c r="E295" s="243"/>
      <c r="F295" s="243"/>
      <c r="G295" s="243"/>
      <c r="H295" s="243"/>
      <c r="I295" s="243"/>
      <c r="J295" s="243"/>
      <c r="K295" s="243"/>
      <c r="L295" s="513"/>
    </row>
    <row r="296" spans="1:12" ht="18">
      <c r="A296" s="523">
        <v>289</v>
      </c>
      <c r="B296" s="269"/>
      <c r="C296" s="495"/>
      <c r="D296" s="182" t="s">
        <v>376</v>
      </c>
      <c r="E296" s="243"/>
      <c r="F296" s="243"/>
      <c r="G296" s="243">
        <v>4760</v>
      </c>
      <c r="H296" s="243"/>
      <c r="I296" s="243"/>
      <c r="J296" s="243"/>
      <c r="K296" s="243"/>
      <c r="L296" s="509">
        <f>SUM(E296:K296)</f>
        <v>4760</v>
      </c>
    </row>
    <row r="297" spans="1:12" s="249" customFormat="1" ht="19.5">
      <c r="A297" s="523">
        <v>290</v>
      </c>
      <c r="B297" s="510"/>
      <c r="C297" s="496"/>
      <c r="D297" s="187" t="s">
        <v>377</v>
      </c>
      <c r="E297" s="248"/>
      <c r="F297" s="248"/>
      <c r="G297" s="248"/>
      <c r="H297" s="248"/>
      <c r="I297" s="248"/>
      <c r="J297" s="248"/>
      <c r="K297" s="248"/>
      <c r="L297" s="511">
        <f>SUM(E297:K297)</f>
        <v>0</v>
      </c>
    </row>
    <row r="298" spans="1:12" s="103" customFormat="1" ht="18">
      <c r="A298" s="523">
        <v>291</v>
      </c>
      <c r="B298" s="512"/>
      <c r="C298" s="497"/>
      <c r="D298" s="469" t="s">
        <v>378</v>
      </c>
      <c r="E298" s="244">
        <f aca="true" t="shared" si="68" ref="E298:L298">SUM(E296:E297)</f>
        <v>0</v>
      </c>
      <c r="F298" s="244">
        <f t="shared" si="68"/>
        <v>0</v>
      </c>
      <c r="G298" s="244">
        <f t="shared" si="68"/>
        <v>4760</v>
      </c>
      <c r="H298" s="244">
        <f t="shared" si="68"/>
        <v>0</v>
      </c>
      <c r="I298" s="244">
        <f t="shared" si="68"/>
        <v>0</v>
      </c>
      <c r="J298" s="244">
        <f t="shared" si="68"/>
        <v>0</v>
      </c>
      <c r="K298" s="244">
        <f t="shared" si="68"/>
        <v>0</v>
      </c>
      <c r="L298" s="513">
        <f t="shared" si="68"/>
        <v>4760</v>
      </c>
    </row>
    <row r="299" spans="1:12" s="467" customFormat="1" ht="30" customHeight="1">
      <c r="A299" s="523">
        <v>292</v>
      </c>
      <c r="B299" s="507"/>
      <c r="C299" s="494">
        <v>73</v>
      </c>
      <c r="D299" s="182" t="s">
        <v>415</v>
      </c>
      <c r="E299" s="243"/>
      <c r="F299" s="243"/>
      <c r="G299" s="243"/>
      <c r="H299" s="243"/>
      <c r="I299" s="243"/>
      <c r="J299" s="243"/>
      <c r="K299" s="243"/>
      <c r="L299" s="513"/>
    </row>
    <row r="300" spans="1:12" ht="18">
      <c r="A300" s="523">
        <v>293</v>
      </c>
      <c r="B300" s="269"/>
      <c r="C300" s="495"/>
      <c r="D300" s="182" t="s">
        <v>376</v>
      </c>
      <c r="E300" s="243">
        <v>300</v>
      </c>
      <c r="F300" s="243">
        <v>81</v>
      </c>
      <c r="G300" s="243">
        <v>47819</v>
      </c>
      <c r="H300" s="243">
        <v>140800</v>
      </c>
      <c r="I300" s="243"/>
      <c r="J300" s="243"/>
      <c r="K300" s="243"/>
      <c r="L300" s="509">
        <f>SUM(E300:K300)</f>
        <v>189000</v>
      </c>
    </row>
    <row r="301" spans="1:12" s="249" customFormat="1" ht="19.5">
      <c r="A301" s="523">
        <v>294</v>
      </c>
      <c r="B301" s="510"/>
      <c r="C301" s="496"/>
      <c r="D301" s="187" t="s">
        <v>163</v>
      </c>
      <c r="E301" s="248"/>
      <c r="F301" s="248"/>
      <c r="G301" s="248"/>
      <c r="H301" s="248">
        <v>7050</v>
      </c>
      <c r="I301" s="248"/>
      <c r="J301" s="248"/>
      <c r="K301" s="248"/>
      <c r="L301" s="511">
        <f>SUM(E301:K301)</f>
        <v>7050</v>
      </c>
    </row>
    <row r="302" spans="1:12" s="103" customFormat="1" ht="18">
      <c r="A302" s="523">
        <v>295</v>
      </c>
      <c r="B302" s="512"/>
      <c r="C302" s="497"/>
      <c r="D302" s="469" t="s">
        <v>378</v>
      </c>
      <c r="E302" s="244">
        <f aca="true" t="shared" si="69" ref="E302:L302">SUM(E300:E301)</f>
        <v>300</v>
      </c>
      <c r="F302" s="244">
        <f t="shared" si="69"/>
        <v>81</v>
      </c>
      <c r="G302" s="244">
        <f t="shared" si="69"/>
        <v>47819</v>
      </c>
      <c r="H302" s="244">
        <f t="shared" si="69"/>
        <v>147850</v>
      </c>
      <c r="I302" s="244">
        <f t="shared" si="69"/>
        <v>0</v>
      </c>
      <c r="J302" s="244">
        <f t="shared" si="69"/>
        <v>0</v>
      </c>
      <c r="K302" s="244">
        <f t="shared" si="69"/>
        <v>0</v>
      </c>
      <c r="L302" s="513">
        <f t="shared" si="69"/>
        <v>196050</v>
      </c>
    </row>
    <row r="303" spans="1:12" s="467" customFormat="1" ht="30" customHeight="1">
      <c r="A303" s="523">
        <v>296</v>
      </c>
      <c r="B303" s="507"/>
      <c r="C303" s="494">
        <v>74</v>
      </c>
      <c r="D303" s="182" t="s">
        <v>269</v>
      </c>
      <c r="E303" s="243"/>
      <c r="F303" s="243"/>
      <c r="G303" s="243"/>
      <c r="H303" s="243"/>
      <c r="I303" s="243"/>
      <c r="J303" s="243"/>
      <c r="K303" s="243"/>
      <c r="L303" s="513"/>
    </row>
    <row r="304" spans="1:12" ht="18">
      <c r="A304" s="523">
        <v>297</v>
      </c>
      <c r="B304" s="269"/>
      <c r="C304" s="495"/>
      <c r="D304" s="182" t="s">
        <v>376</v>
      </c>
      <c r="E304" s="243"/>
      <c r="F304" s="243"/>
      <c r="G304" s="243">
        <v>25000</v>
      </c>
      <c r="H304" s="243"/>
      <c r="I304" s="243"/>
      <c r="J304" s="243"/>
      <c r="K304" s="243"/>
      <c r="L304" s="509">
        <f>SUM(E304:K304)</f>
        <v>25000</v>
      </c>
    </row>
    <row r="305" spans="1:12" s="249" customFormat="1" ht="19.5">
      <c r="A305" s="523">
        <v>298</v>
      </c>
      <c r="B305" s="510"/>
      <c r="C305" s="496"/>
      <c r="D305" s="187" t="s">
        <v>377</v>
      </c>
      <c r="E305" s="248"/>
      <c r="F305" s="248"/>
      <c r="G305" s="248"/>
      <c r="H305" s="248"/>
      <c r="I305" s="248"/>
      <c r="J305" s="248"/>
      <c r="K305" s="248"/>
      <c r="L305" s="511">
        <f>SUM(E305:K305)</f>
        <v>0</v>
      </c>
    </row>
    <row r="306" spans="1:12" s="103" customFormat="1" ht="18">
      <c r="A306" s="523">
        <v>299</v>
      </c>
      <c r="B306" s="512"/>
      <c r="C306" s="497"/>
      <c r="D306" s="469" t="s">
        <v>378</v>
      </c>
      <c r="E306" s="244">
        <f aca="true" t="shared" si="70" ref="E306:L306">SUM(E304:E305)</f>
        <v>0</v>
      </c>
      <c r="F306" s="244">
        <f t="shared" si="70"/>
        <v>0</v>
      </c>
      <c r="G306" s="244">
        <f t="shared" si="70"/>
        <v>25000</v>
      </c>
      <c r="H306" s="244">
        <f t="shared" si="70"/>
        <v>0</v>
      </c>
      <c r="I306" s="244">
        <f t="shared" si="70"/>
        <v>0</v>
      </c>
      <c r="J306" s="244">
        <f t="shared" si="70"/>
        <v>0</v>
      </c>
      <c r="K306" s="244">
        <f t="shared" si="70"/>
        <v>0</v>
      </c>
      <c r="L306" s="513">
        <f t="shared" si="70"/>
        <v>25000</v>
      </c>
    </row>
    <row r="307" spans="1:12" s="467" customFormat="1" ht="30" customHeight="1">
      <c r="A307" s="523">
        <v>300</v>
      </c>
      <c r="B307" s="507"/>
      <c r="C307" s="494">
        <v>75</v>
      </c>
      <c r="D307" s="182" t="s">
        <v>500</v>
      </c>
      <c r="E307" s="243"/>
      <c r="F307" s="243"/>
      <c r="G307" s="243"/>
      <c r="H307" s="243"/>
      <c r="I307" s="243"/>
      <c r="J307" s="243"/>
      <c r="K307" s="243"/>
      <c r="L307" s="513"/>
    </row>
    <row r="308" spans="1:12" ht="18">
      <c r="A308" s="523">
        <v>301</v>
      </c>
      <c r="B308" s="269"/>
      <c r="C308" s="495"/>
      <c r="D308" s="182" t="s">
        <v>376</v>
      </c>
      <c r="E308" s="243"/>
      <c r="F308" s="243"/>
      <c r="G308" s="243"/>
      <c r="H308" s="243">
        <v>45000</v>
      </c>
      <c r="I308" s="243"/>
      <c r="J308" s="243"/>
      <c r="K308" s="243"/>
      <c r="L308" s="509">
        <f>SUM(E308:K308)</f>
        <v>45000</v>
      </c>
    </row>
    <row r="309" spans="1:12" s="249" customFormat="1" ht="19.5">
      <c r="A309" s="523">
        <v>302</v>
      </c>
      <c r="B309" s="510"/>
      <c r="C309" s="496"/>
      <c r="D309" s="187" t="s">
        <v>377</v>
      </c>
      <c r="E309" s="248"/>
      <c r="F309" s="248"/>
      <c r="G309" s="248"/>
      <c r="H309" s="248"/>
      <c r="I309" s="248"/>
      <c r="J309" s="248"/>
      <c r="K309" s="248"/>
      <c r="L309" s="511">
        <f>SUM(E309:K309)</f>
        <v>0</v>
      </c>
    </row>
    <row r="310" spans="1:12" s="103" customFormat="1" ht="18">
      <c r="A310" s="523">
        <v>303</v>
      </c>
      <c r="B310" s="512"/>
      <c r="C310" s="497"/>
      <c r="D310" s="469" t="s">
        <v>378</v>
      </c>
      <c r="E310" s="244">
        <f aca="true" t="shared" si="71" ref="E310:L310">SUM(E308:E309)</f>
        <v>0</v>
      </c>
      <c r="F310" s="244">
        <f t="shared" si="71"/>
        <v>0</v>
      </c>
      <c r="G310" s="244">
        <f t="shared" si="71"/>
        <v>0</v>
      </c>
      <c r="H310" s="244">
        <f t="shared" si="71"/>
        <v>45000</v>
      </c>
      <c r="I310" s="244">
        <f t="shared" si="71"/>
        <v>0</v>
      </c>
      <c r="J310" s="244">
        <f t="shared" si="71"/>
        <v>0</v>
      </c>
      <c r="K310" s="244">
        <f t="shared" si="71"/>
        <v>0</v>
      </c>
      <c r="L310" s="513">
        <f t="shared" si="71"/>
        <v>45000</v>
      </c>
    </row>
    <row r="311" spans="1:12" s="467" customFormat="1" ht="30" customHeight="1">
      <c r="A311" s="523">
        <v>304</v>
      </c>
      <c r="B311" s="507"/>
      <c r="C311" s="494">
        <v>76</v>
      </c>
      <c r="D311" s="182" t="s">
        <v>218</v>
      </c>
      <c r="E311" s="243"/>
      <c r="F311" s="243"/>
      <c r="G311" s="243"/>
      <c r="H311" s="243"/>
      <c r="I311" s="243"/>
      <c r="J311" s="243"/>
      <c r="K311" s="243"/>
      <c r="L311" s="513"/>
    </row>
    <row r="312" spans="1:12" ht="18">
      <c r="A312" s="523">
        <v>305</v>
      </c>
      <c r="B312" s="269"/>
      <c r="C312" s="495"/>
      <c r="D312" s="182" t="s">
        <v>376</v>
      </c>
      <c r="E312" s="243"/>
      <c r="F312" s="243"/>
      <c r="G312" s="243">
        <v>3286</v>
      </c>
      <c r="H312" s="243"/>
      <c r="I312" s="243"/>
      <c r="J312" s="243"/>
      <c r="K312" s="243"/>
      <c r="L312" s="509">
        <f>SUM(E312:K312)</f>
        <v>3286</v>
      </c>
    </row>
    <row r="313" spans="1:12" s="249" customFormat="1" ht="19.5">
      <c r="A313" s="523">
        <v>306</v>
      </c>
      <c r="B313" s="510"/>
      <c r="C313" s="496"/>
      <c r="D313" s="187" t="s">
        <v>377</v>
      </c>
      <c r="E313" s="248"/>
      <c r="F313" s="248"/>
      <c r="G313" s="248"/>
      <c r="H313" s="248"/>
      <c r="I313" s="248"/>
      <c r="J313" s="248"/>
      <c r="K313" s="248"/>
      <c r="L313" s="511">
        <f>SUM(E313:K313)</f>
        <v>0</v>
      </c>
    </row>
    <row r="314" spans="1:12" s="103" customFormat="1" ht="18">
      <c r="A314" s="523">
        <v>307</v>
      </c>
      <c r="B314" s="512"/>
      <c r="C314" s="497"/>
      <c r="D314" s="469" t="s">
        <v>378</v>
      </c>
      <c r="E314" s="244">
        <f aca="true" t="shared" si="72" ref="E314:L314">SUM(E312:E313)</f>
        <v>0</v>
      </c>
      <c r="F314" s="244">
        <f t="shared" si="72"/>
        <v>0</v>
      </c>
      <c r="G314" s="244">
        <f t="shared" si="72"/>
        <v>3286</v>
      </c>
      <c r="H314" s="244">
        <f t="shared" si="72"/>
        <v>0</v>
      </c>
      <c r="I314" s="244">
        <f t="shared" si="72"/>
        <v>0</v>
      </c>
      <c r="J314" s="244">
        <f t="shared" si="72"/>
        <v>0</v>
      </c>
      <c r="K314" s="244">
        <f t="shared" si="72"/>
        <v>0</v>
      </c>
      <c r="L314" s="513">
        <f t="shared" si="72"/>
        <v>3286</v>
      </c>
    </row>
    <row r="315" spans="1:12" s="467" customFormat="1" ht="30" customHeight="1">
      <c r="A315" s="523">
        <v>308</v>
      </c>
      <c r="B315" s="507"/>
      <c r="C315" s="494">
        <v>77</v>
      </c>
      <c r="D315" s="182" t="s">
        <v>440</v>
      </c>
      <c r="E315" s="243"/>
      <c r="F315" s="243"/>
      <c r="G315" s="243"/>
      <c r="H315" s="243"/>
      <c r="I315" s="243"/>
      <c r="J315" s="243"/>
      <c r="K315" s="243"/>
      <c r="L315" s="513"/>
    </row>
    <row r="316" spans="1:12" ht="18">
      <c r="A316" s="523">
        <v>309</v>
      </c>
      <c r="B316" s="269"/>
      <c r="C316" s="495"/>
      <c r="D316" s="182" t="s">
        <v>376</v>
      </c>
      <c r="E316" s="243"/>
      <c r="F316" s="243"/>
      <c r="G316" s="243">
        <v>5025</v>
      </c>
      <c r="H316" s="243"/>
      <c r="I316" s="243"/>
      <c r="J316" s="243"/>
      <c r="K316" s="243"/>
      <c r="L316" s="509">
        <f>SUM(E316:K316)</f>
        <v>5025</v>
      </c>
    </row>
    <row r="317" spans="1:12" s="249" customFormat="1" ht="19.5">
      <c r="A317" s="523">
        <v>310</v>
      </c>
      <c r="B317" s="510"/>
      <c r="C317" s="496"/>
      <c r="D317" s="187" t="s">
        <v>377</v>
      </c>
      <c r="E317" s="248"/>
      <c r="F317" s="248"/>
      <c r="G317" s="248"/>
      <c r="H317" s="248"/>
      <c r="I317" s="248"/>
      <c r="J317" s="248"/>
      <c r="K317" s="248"/>
      <c r="L317" s="511">
        <f>SUM(E317:K317)</f>
        <v>0</v>
      </c>
    </row>
    <row r="318" spans="1:12" s="103" customFormat="1" ht="18">
      <c r="A318" s="523">
        <v>311</v>
      </c>
      <c r="B318" s="512"/>
      <c r="C318" s="497"/>
      <c r="D318" s="469" t="s">
        <v>378</v>
      </c>
      <c r="E318" s="244">
        <f aca="true" t="shared" si="73" ref="E318:L318">SUM(E316:E317)</f>
        <v>0</v>
      </c>
      <c r="F318" s="244">
        <f t="shared" si="73"/>
        <v>0</v>
      </c>
      <c r="G318" s="244">
        <f t="shared" si="73"/>
        <v>5025</v>
      </c>
      <c r="H318" s="244">
        <f t="shared" si="73"/>
        <v>0</v>
      </c>
      <c r="I318" s="244">
        <f t="shared" si="73"/>
        <v>0</v>
      </c>
      <c r="J318" s="244">
        <f t="shared" si="73"/>
        <v>0</v>
      </c>
      <c r="K318" s="244">
        <f t="shared" si="73"/>
        <v>0</v>
      </c>
      <c r="L318" s="513">
        <f t="shared" si="73"/>
        <v>5025</v>
      </c>
    </row>
    <row r="319" spans="1:12" s="467" customFormat="1" ht="30" customHeight="1">
      <c r="A319" s="523">
        <v>312</v>
      </c>
      <c r="B319" s="507"/>
      <c r="C319" s="494">
        <v>78</v>
      </c>
      <c r="D319" s="182" t="s">
        <v>221</v>
      </c>
      <c r="E319" s="243"/>
      <c r="F319" s="243"/>
      <c r="G319" s="243"/>
      <c r="H319" s="243"/>
      <c r="I319" s="243"/>
      <c r="J319" s="243"/>
      <c r="K319" s="243"/>
      <c r="L319" s="513"/>
    </row>
    <row r="320" spans="1:12" ht="18">
      <c r="A320" s="523">
        <v>313</v>
      </c>
      <c r="B320" s="269"/>
      <c r="C320" s="495"/>
      <c r="D320" s="182" t="s">
        <v>376</v>
      </c>
      <c r="E320" s="243"/>
      <c r="F320" s="243"/>
      <c r="G320" s="243">
        <v>9000</v>
      </c>
      <c r="H320" s="243"/>
      <c r="I320" s="243"/>
      <c r="J320" s="243"/>
      <c r="K320" s="243"/>
      <c r="L320" s="509">
        <f>SUM(E320:K320)</f>
        <v>9000</v>
      </c>
    </row>
    <row r="321" spans="1:12" s="249" customFormat="1" ht="19.5">
      <c r="A321" s="523">
        <v>314</v>
      </c>
      <c r="B321" s="510"/>
      <c r="C321" s="496"/>
      <c r="D321" s="187" t="s">
        <v>377</v>
      </c>
      <c r="E321" s="248"/>
      <c r="F321" s="248"/>
      <c r="G321" s="248"/>
      <c r="H321" s="248"/>
      <c r="I321" s="248"/>
      <c r="J321" s="248"/>
      <c r="K321" s="248"/>
      <c r="L321" s="511">
        <f>SUM(E321:K321)</f>
        <v>0</v>
      </c>
    </row>
    <row r="322" spans="1:12" s="103" customFormat="1" ht="18">
      <c r="A322" s="523">
        <v>315</v>
      </c>
      <c r="B322" s="512"/>
      <c r="C322" s="497"/>
      <c r="D322" s="469" t="s">
        <v>378</v>
      </c>
      <c r="E322" s="244">
        <f aca="true" t="shared" si="74" ref="E322:L322">SUM(E320:E321)</f>
        <v>0</v>
      </c>
      <c r="F322" s="244">
        <f t="shared" si="74"/>
        <v>0</v>
      </c>
      <c r="G322" s="244">
        <f t="shared" si="74"/>
        <v>9000</v>
      </c>
      <c r="H322" s="244">
        <f t="shared" si="74"/>
        <v>0</v>
      </c>
      <c r="I322" s="244">
        <f t="shared" si="74"/>
        <v>0</v>
      </c>
      <c r="J322" s="244">
        <f t="shared" si="74"/>
        <v>0</v>
      </c>
      <c r="K322" s="244">
        <f t="shared" si="74"/>
        <v>0</v>
      </c>
      <c r="L322" s="513">
        <f t="shared" si="74"/>
        <v>9000</v>
      </c>
    </row>
    <row r="323" spans="1:12" s="467" customFormat="1" ht="30" customHeight="1">
      <c r="A323" s="523">
        <v>316</v>
      </c>
      <c r="B323" s="507"/>
      <c r="C323" s="494">
        <v>79</v>
      </c>
      <c r="D323" s="182" t="s">
        <v>277</v>
      </c>
      <c r="E323" s="243"/>
      <c r="F323" s="243"/>
      <c r="G323" s="243"/>
      <c r="H323" s="243"/>
      <c r="I323" s="243"/>
      <c r="J323" s="243"/>
      <c r="K323" s="243"/>
      <c r="L323" s="513"/>
    </row>
    <row r="324" spans="1:12" ht="18">
      <c r="A324" s="523">
        <v>317</v>
      </c>
      <c r="B324" s="269"/>
      <c r="C324" s="495"/>
      <c r="D324" s="182" t="s">
        <v>376</v>
      </c>
      <c r="E324" s="243"/>
      <c r="F324" s="243"/>
      <c r="G324" s="243"/>
      <c r="H324" s="243">
        <v>2000</v>
      </c>
      <c r="I324" s="243"/>
      <c r="J324" s="243"/>
      <c r="K324" s="243"/>
      <c r="L324" s="509">
        <f>SUM(E324:K324)</f>
        <v>2000</v>
      </c>
    </row>
    <row r="325" spans="1:12" s="249" customFormat="1" ht="19.5">
      <c r="A325" s="523">
        <v>318</v>
      </c>
      <c r="B325" s="510"/>
      <c r="C325" s="496"/>
      <c r="D325" s="187" t="s">
        <v>167</v>
      </c>
      <c r="E325" s="248"/>
      <c r="F325" s="248"/>
      <c r="G325" s="248"/>
      <c r="H325" s="248">
        <v>-2000</v>
      </c>
      <c r="I325" s="248"/>
      <c r="J325" s="248"/>
      <c r="K325" s="248"/>
      <c r="L325" s="511">
        <f>SUM(E325:K325)</f>
        <v>-2000</v>
      </c>
    </row>
    <row r="326" spans="1:12" s="103" customFormat="1" ht="18">
      <c r="A326" s="523">
        <v>319</v>
      </c>
      <c r="B326" s="512"/>
      <c r="C326" s="497"/>
      <c r="D326" s="469" t="s">
        <v>378</v>
      </c>
      <c r="E326" s="244">
        <f aca="true" t="shared" si="75" ref="E326:L326">SUM(E324:E325)</f>
        <v>0</v>
      </c>
      <c r="F326" s="244">
        <f t="shared" si="75"/>
        <v>0</v>
      </c>
      <c r="G326" s="244">
        <f t="shared" si="75"/>
        <v>0</v>
      </c>
      <c r="H326" s="244">
        <f t="shared" si="75"/>
        <v>0</v>
      </c>
      <c r="I326" s="244">
        <f t="shared" si="75"/>
        <v>0</v>
      </c>
      <c r="J326" s="244">
        <f t="shared" si="75"/>
        <v>0</v>
      </c>
      <c r="K326" s="244">
        <f t="shared" si="75"/>
        <v>0</v>
      </c>
      <c r="L326" s="513">
        <f t="shared" si="75"/>
        <v>0</v>
      </c>
    </row>
    <row r="327" spans="1:12" s="467" customFormat="1" ht="30" customHeight="1">
      <c r="A327" s="523">
        <v>320</v>
      </c>
      <c r="B327" s="507"/>
      <c r="C327" s="494">
        <v>80</v>
      </c>
      <c r="D327" s="182" t="s">
        <v>333</v>
      </c>
      <c r="E327" s="243"/>
      <c r="F327" s="243"/>
      <c r="G327" s="243"/>
      <c r="H327" s="243"/>
      <c r="I327" s="243"/>
      <c r="J327" s="243"/>
      <c r="K327" s="243"/>
      <c r="L327" s="513"/>
    </row>
    <row r="328" spans="1:12" ht="18">
      <c r="A328" s="523">
        <v>321</v>
      </c>
      <c r="B328" s="269"/>
      <c r="C328" s="495"/>
      <c r="D328" s="182" t="s">
        <v>376</v>
      </c>
      <c r="E328" s="243"/>
      <c r="F328" s="243"/>
      <c r="G328" s="243"/>
      <c r="H328" s="243">
        <v>500</v>
      </c>
      <c r="I328" s="243"/>
      <c r="J328" s="243"/>
      <c r="K328" s="243"/>
      <c r="L328" s="509">
        <f>SUM(E328:K328)</f>
        <v>500</v>
      </c>
    </row>
    <row r="329" spans="1:12" s="249" customFormat="1" ht="19.5">
      <c r="A329" s="523">
        <v>322</v>
      </c>
      <c r="B329" s="510"/>
      <c r="C329" s="496"/>
      <c r="D329" s="187" t="s">
        <v>377</v>
      </c>
      <c r="E329" s="248"/>
      <c r="F329" s="248"/>
      <c r="G329" s="248"/>
      <c r="H329" s="248"/>
      <c r="I329" s="248"/>
      <c r="J329" s="248"/>
      <c r="K329" s="248"/>
      <c r="L329" s="511">
        <f>SUM(E329:K329)</f>
        <v>0</v>
      </c>
    </row>
    <row r="330" spans="1:12" s="103" customFormat="1" ht="18">
      <c r="A330" s="523">
        <v>323</v>
      </c>
      <c r="B330" s="512"/>
      <c r="C330" s="497"/>
      <c r="D330" s="469" t="s">
        <v>378</v>
      </c>
      <c r="E330" s="244">
        <f aca="true" t="shared" si="76" ref="E330:L330">SUM(E328:E329)</f>
        <v>0</v>
      </c>
      <c r="F330" s="244">
        <f t="shared" si="76"/>
        <v>0</v>
      </c>
      <c r="G330" s="244">
        <f t="shared" si="76"/>
        <v>0</v>
      </c>
      <c r="H330" s="244">
        <f t="shared" si="76"/>
        <v>500</v>
      </c>
      <c r="I330" s="244">
        <f t="shared" si="76"/>
        <v>0</v>
      </c>
      <c r="J330" s="244">
        <f t="shared" si="76"/>
        <v>0</v>
      </c>
      <c r="K330" s="244">
        <f t="shared" si="76"/>
        <v>0</v>
      </c>
      <c r="L330" s="513">
        <f t="shared" si="76"/>
        <v>500</v>
      </c>
    </row>
    <row r="331" spans="1:12" s="467" customFormat="1" ht="27.75" customHeight="1">
      <c r="A331" s="523">
        <v>324</v>
      </c>
      <c r="B331" s="507"/>
      <c r="C331" s="494">
        <v>81</v>
      </c>
      <c r="D331" s="979" t="s">
        <v>520</v>
      </c>
      <c r="E331" s="980"/>
      <c r="F331" s="980"/>
      <c r="G331" s="980"/>
      <c r="H331" s="980"/>
      <c r="I331" s="980"/>
      <c r="J331" s="980"/>
      <c r="K331" s="980"/>
      <c r="L331" s="981"/>
    </row>
    <row r="332" spans="1:12" ht="18">
      <c r="A332" s="523">
        <v>325</v>
      </c>
      <c r="B332" s="269"/>
      <c r="C332" s="495"/>
      <c r="D332" s="182" t="s">
        <v>376</v>
      </c>
      <c r="E332" s="243"/>
      <c r="F332" s="243"/>
      <c r="G332" s="243"/>
      <c r="H332" s="243">
        <v>60000</v>
      </c>
      <c r="I332" s="243"/>
      <c r="J332" s="243"/>
      <c r="K332" s="243"/>
      <c r="L332" s="509">
        <f>SUM(E332:K332)</f>
        <v>60000</v>
      </c>
    </row>
    <row r="333" spans="1:12" s="249" customFormat="1" ht="19.5">
      <c r="A333" s="523">
        <v>326</v>
      </c>
      <c r="B333" s="510"/>
      <c r="C333" s="496"/>
      <c r="D333" s="187" t="s">
        <v>377</v>
      </c>
      <c r="E333" s="248"/>
      <c r="F333" s="248"/>
      <c r="G333" s="248"/>
      <c r="H333" s="248"/>
      <c r="I333" s="248"/>
      <c r="J333" s="248"/>
      <c r="K333" s="248"/>
      <c r="L333" s="511">
        <f>SUM(E333:K333)</f>
        <v>0</v>
      </c>
    </row>
    <row r="334" spans="1:12" s="103" customFormat="1" ht="18">
      <c r="A334" s="523">
        <v>327</v>
      </c>
      <c r="B334" s="512"/>
      <c r="C334" s="497"/>
      <c r="D334" s="469" t="s">
        <v>378</v>
      </c>
      <c r="E334" s="244">
        <f aca="true" t="shared" si="77" ref="E334:L334">SUM(E332:E333)</f>
        <v>0</v>
      </c>
      <c r="F334" s="244">
        <f t="shared" si="77"/>
        <v>0</v>
      </c>
      <c r="G334" s="244">
        <f t="shared" si="77"/>
        <v>0</v>
      </c>
      <c r="H334" s="244">
        <f t="shared" si="77"/>
        <v>60000</v>
      </c>
      <c r="I334" s="244">
        <f t="shared" si="77"/>
        <v>0</v>
      </c>
      <c r="J334" s="244">
        <f t="shared" si="77"/>
        <v>0</v>
      </c>
      <c r="K334" s="244">
        <f t="shared" si="77"/>
        <v>0</v>
      </c>
      <c r="L334" s="513">
        <f t="shared" si="77"/>
        <v>60000</v>
      </c>
    </row>
    <row r="335" spans="1:12" s="467" customFormat="1" ht="27.75" customHeight="1">
      <c r="A335" s="523">
        <v>328</v>
      </c>
      <c r="B335" s="507"/>
      <c r="C335" s="494">
        <v>82</v>
      </c>
      <c r="D335" s="182" t="s">
        <v>195</v>
      </c>
      <c r="E335" s="243"/>
      <c r="F335" s="243"/>
      <c r="G335" s="243"/>
      <c r="H335" s="243"/>
      <c r="I335" s="243"/>
      <c r="J335" s="243"/>
      <c r="K335" s="243"/>
      <c r="L335" s="513"/>
    </row>
    <row r="336" spans="1:12" ht="18">
      <c r="A336" s="523">
        <v>329</v>
      </c>
      <c r="B336" s="269"/>
      <c r="C336" s="495"/>
      <c r="D336" s="182" t="s">
        <v>376</v>
      </c>
      <c r="E336" s="243">
        <f aca="true" t="shared" si="78" ref="E336:K336">SUM(E340:E353)</f>
        <v>0</v>
      </c>
      <c r="F336" s="243">
        <f t="shared" si="78"/>
        <v>0</v>
      </c>
      <c r="G336" s="243">
        <f t="shared" si="78"/>
        <v>2000</v>
      </c>
      <c r="H336" s="243">
        <f t="shared" si="78"/>
        <v>9900</v>
      </c>
      <c r="I336" s="243">
        <f t="shared" si="78"/>
        <v>0</v>
      </c>
      <c r="J336" s="243">
        <f t="shared" si="78"/>
        <v>0</v>
      </c>
      <c r="K336" s="243">
        <f t="shared" si="78"/>
        <v>0</v>
      </c>
      <c r="L336" s="509">
        <f>SUM(E336:K336)</f>
        <v>11900</v>
      </c>
    </row>
    <row r="337" spans="1:12" s="249" customFormat="1" ht="19.5">
      <c r="A337" s="523">
        <v>330</v>
      </c>
      <c r="B337" s="510"/>
      <c r="C337" s="496"/>
      <c r="D337" s="187" t="s">
        <v>166</v>
      </c>
      <c r="E337" s="248"/>
      <c r="F337" s="248"/>
      <c r="G337" s="248"/>
      <c r="H337" s="248">
        <v>-1050</v>
      </c>
      <c r="I337" s="248"/>
      <c r="J337" s="248"/>
      <c r="K337" s="248"/>
      <c r="L337" s="511">
        <f>SUM(E337:K337)</f>
        <v>-1050</v>
      </c>
    </row>
    <row r="338" spans="1:12" s="103" customFormat="1" ht="18">
      <c r="A338" s="523">
        <v>331</v>
      </c>
      <c r="B338" s="512"/>
      <c r="C338" s="497"/>
      <c r="D338" s="469" t="s">
        <v>378</v>
      </c>
      <c r="E338" s="244">
        <f aca="true" t="shared" si="79" ref="E338:L338">SUM(E336:E337)</f>
        <v>0</v>
      </c>
      <c r="F338" s="244">
        <f t="shared" si="79"/>
        <v>0</v>
      </c>
      <c r="G338" s="244">
        <f t="shared" si="79"/>
        <v>2000</v>
      </c>
      <c r="H338" s="244">
        <f t="shared" si="79"/>
        <v>8850</v>
      </c>
      <c r="I338" s="244">
        <f t="shared" si="79"/>
        <v>0</v>
      </c>
      <c r="J338" s="244">
        <f t="shared" si="79"/>
        <v>0</v>
      </c>
      <c r="K338" s="244">
        <f t="shared" si="79"/>
        <v>0</v>
      </c>
      <c r="L338" s="513">
        <f t="shared" si="79"/>
        <v>10850</v>
      </c>
    </row>
    <row r="339" spans="1:12" s="467" customFormat="1" ht="27.75" customHeight="1">
      <c r="A339" s="523">
        <v>332</v>
      </c>
      <c r="B339" s="507"/>
      <c r="C339" s="494">
        <v>83</v>
      </c>
      <c r="D339" s="979" t="s">
        <v>172</v>
      </c>
      <c r="E339" s="980"/>
      <c r="F339" s="980"/>
      <c r="G339" s="980"/>
      <c r="H339" s="980"/>
      <c r="I339" s="980"/>
      <c r="J339" s="980"/>
      <c r="K339" s="980"/>
      <c r="L339" s="981"/>
    </row>
    <row r="340" spans="1:12" ht="18">
      <c r="A340" s="523">
        <v>333</v>
      </c>
      <c r="B340" s="269"/>
      <c r="C340" s="495"/>
      <c r="D340" s="182" t="s">
        <v>376</v>
      </c>
      <c r="E340" s="243"/>
      <c r="F340" s="243"/>
      <c r="G340" s="243"/>
      <c r="H340" s="243">
        <v>2000</v>
      </c>
      <c r="I340" s="243"/>
      <c r="J340" s="243"/>
      <c r="K340" s="243"/>
      <c r="L340" s="509">
        <f>SUM(E340:K340)</f>
        <v>2000</v>
      </c>
    </row>
    <row r="341" spans="1:12" s="249" customFormat="1" ht="19.5">
      <c r="A341" s="523">
        <v>334</v>
      </c>
      <c r="B341" s="510"/>
      <c r="C341" s="496"/>
      <c r="D341" s="187" t="s">
        <v>168</v>
      </c>
      <c r="E341" s="248"/>
      <c r="F341" s="248"/>
      <c r="G341" s="248"/>
      <c r="H341" s="248">
        <v>-2000</v>
      </c>
      <c r="I341" s="248"/>
      <c r="J341" s="248"/>
      <c r="K341" s="248"/>
      <c r="L341" s="511">
        <f>SUM(E341:K341)</f>
        <v>-2000</v>
      </c>
    </row>
    <row r="342" spans="1:12" s="103" customFormat="1" ht="18">
      <c r="A342" s="523">
        <v>335</v>
      </c>
      <c r="B342" s="512"/>
      <c r="C342" s="497"/>
      <c r="D342" s="469" t="s">
        <v>378</v>
      </c>
      <c r="E342" s="244">
        <f aca="true" t="shared" si="80" ref="E342:L342">SUM(E340:E341)</f>
        <v>0</v>
      </c>
      <c r="F342" s="244">
        <f t="shared" si="80"/>
        <v>0</v>
      </c>
      <c r="G342" s="244">
        <f t="shared" si="80"/>
        <v>0</v>
      </c>
      <c r="H342" s="244">
        <f t="shared" si="80"/>
        <v>0</v>
      </c>
      <c r="I342" s="244">
        <f t="shared" si="80"/>
        <v>0</v>
      </c>
      <c r="J342" s="244">
        <f t="shared" si="80"/>
        <v>0</v>
      </c>
      <c r="K342" s="244">
        <f t="shared" si="80"/>
        <v>0</v>
      </c>
      <c r="L342" s="513">
        <f t="shared" si="80"/>
        <v>0</v>
      </c>
    </row>
    <row r="343" spans="1:12" s="467" customFormat="1" ht="27.75" customHeight="1">
      <c r="A343" s="523">
        <v>336</v>
      </c>
      <c r="B343" s="507"/>
      <c r="C343" s="494">
        <v>84</v>
      </c>
      <c r="D343" s="182" t="s">
        <v>341</v>
      </c>
      <c r="E343" s="243"/>
      <c r="F343" s="243"/>
      <c r="G343" s="243"/>
      <c r="H343" s="243"/>
      <c r="I343" s="243"/>
      <c r="J343" s="243"/>
      <c r="K343" s="243"/>
      <c r="L343" s="513"/>
    </row>
    <row r="344" spans="1:12" ht="18">
      <c r="A344" s="523">
        <v>337</v>
      </c>
      <c r="B344" s="269"/>
      <c r="C344" s="495"/>
      <c r="D344" s="182" t="s">
        <v>376</v>
      </c>
      <c r="E344" s="243"/>
      <c r="F344" s="243"/>
      <c r="G344" s="243"/>
      <c r="H344" s="243">
        <v>4000</v>
      </c>
      <c r="I344" s="243"/>
      <c r="J344" s="243"/>
      <c r="K344" s="243"/>
      <c r="L344" s="509">
        <f>SUM(E344:K344)</f>
        <v>4000</v>
      </c>
    </row>
    <row r="345" spans="1:12" s="249" customFormat="1" ht="19.5">
      <c r="A345" s="523">
        <v>338</v>
      </c>
      <c r="B345" s="510"/>
      <c r="C345" s="496"/>
      <c r="D345" s="187" t="s">
        <v>166</v>
      </c>
      <c r="E345" s="248"/>
      <c r="F345" s="248"/>
      <c r="G345" s="248"/>
      <c r="H345" s="248">
        <v>1000</v>
      </c>
      <c r="I345" s="248"/>
      <c r="J345" s="248"/>
      <c r="K345" s="248"/>
      <c r="L345" s="511">
        <f>SUM(E345:K345)</f>
        <v>1000</v>
      </c>
    </row>
    <row r="346" spans="1:12" s="249" customFormat="1" ht="19.5">
      <c r="A346" s="523">
        <v>339</v>
      </c>
      <c r="B346" s="510"/>
      <c r="C346" s="496"/>
      <c r="D346" s="187" t="s">
        <v>169</v>
      </c>
      <c r="E346" s="248"/>
      <c r="F346" s="248"/>
      <c r="G346" s="248"/>
      <c r="H346" s="248">
        <v>-50</v>
      </c>
      <c r="I346" s="248"/>
      <c r="J346" s="248"/>
      <c r="K346" s="248"/>
      <c r="L346" s="511">
        <v>-50</v>
      </c>
    </row>
    <row r="347" spans="1:12" s="103" customFormat="1" ht="18">
      <c r="A347" s="523">
        <v>340</v>
      </c>
      <c r="B347" s="512"/>
      <c r="C347" s="497"/>
      <c r="D347" s="469" t="s">
        <v>378</v>
      </c>
      <c r="E347" s="244">
        <f>SUM(E344:E345)</f>
        <v>0</v>
      </c>
      <c r="F347" s="244">
        <f>SUM(F344:F345)</f>
        <v>0</v>
      </c>
      <c r="G347" s="244">
        <f>SUM(G344:G345)</f>
        <v>0</v>
      </c>
      <c r="H347" s="244">
        <f>SUM(H344:H346)</f>
        <v>4950</v>
      </c>
      <c r="I347" s="244">
        <f>SUM(I344:I346)</f>
        <v>0</v>
      </c>
      <c r="J347" s="244">
        <f>SUM(J344:J346)</f>
        <v>0</v>
      </c>
      <c r="K347" s="244">
        <f>SUM(K344:K346)</f>
        <v>0</v>
      </c>
      <c r="L347" s="513">
        <f>SUM(L344:L346)</f>
        <v>4950</v>
      </c>
    </row>
    <row r="348" spans="1:12" s="467" customFormat="1" ht="27.75" customHeight="1">
      <c r="A348" s="523">
        <v>341</v>
      </c>
      <c r="B348" s="507"/>
      <c r="C348" s="494">
        <v>85</v>
      </c>
      <c r="D348" s="182" t="s">
        <v>342</v>
      </c>
      <c r="E348" s="243"/>
      <c r="F348" s="243"/>
      <c r="G348" s="243"/>
      <c r="H348" s="243"/>
      <c r="I348" s="243"/>
      <c r="J348" s="243"/>
      <c r="K348" s="243"/>
      <c r="L348" s="513"/>
    </row>
    <row r="349" spans="1:12" ht="18">
      <c r="A349" s="523">
        <v>342</v>
      </c>
      <c r="B349" s="269"/>
      <c r="C349" s="495"/>
      <c r="D349" s="182" t="s">
        <v>376</v>
      </c>
      <c r="E349" s="243"/>
      <c r="F349" s="243"/>
      <c r="G349" s="243">
        <v>500</v>
      </c>
      <c r="H349" s="243"/>
      <c r="I349" s="243"/>
      <c r="J349" s="243"/>
      <c r="K349" s="243"/>
      <c r="L349" s="509">
        <f>SUM(E349:K349)</f>
        <v>500</v>
      </c>
    </row>
    <row r="350" spans="1:12" s="249" customFormat="1" ht="19.5">
      <c r="A350" s="523">
        <v>343</v>
      </c>
      <c r="B350" s="510"/>
      <c r="C350" s="496"/>
      <c r="D350" s="187" t="s">
        <v>377</v>
      </c>
      <c r="E350" s="248"/>
      <c r="F350" s="248"/>
      <c r="G350" s="248"/>
      <c r="H350" s="248"/>
      <c r="I350" s="248"/>
      <c r="J350" s="248"/>
      <c r="K350" s="248"/>
      <c r="L350" s="511">
        <f>SUM(E350:K350)</f>
        <v>0</v>
      </c>
    </row>
    <row r="351" spans="1:12" s="103" customFormat="1" ht="18">
      <c r="A351" s="523">
        <v>344</v>
      </c>
      <c r="B351" s="512"/>
      <c r="C351" s="497"/>
      <c r="D351" s="469" t="s">
        <v>378</v>
      </c>
      <c r="E351" s="244">
        <f aca="true" t="shared" si="81" ref="E351:L351">SUM(E349:E350)</f>
        <v>0</v>
      </c>
      <c r="F351" s="244">
        <f t="shared" si="81"/>
        <v>0</v>
      </c>
      <c r="G351" s="244">
        <f t="shared" si="81"/>
        <v>500</v>
      </c>
      <c r="H351" s="244">
        <f t="shared" si="81"/>
        <v>0</v>
      </c>
      <c r="I351" s="244">
        <f t="shared" si="81"/>
        <v>0</v>
      </c>
      <c r="J351" s="244">
        <f t="shared" si="81"/>
        <v>0</v>
      </c>
      <c r="K351" s="244">
        <f t="shared" si="81"/>
        <v>0</v>
      </c>
      <c r="L351" s="513">
        <f t="shared" si="81"/>
        <v>500</v>
      </c>
    </row>
    <row r="352" spans="1:12" s="467" customFormat="1" ht="27.75" customHeight="1">
      <c r="A352" s="523">
        <v>345</v>
      </c>
      <c r="B352" s="507"/>
      <c r="C352" s="494">
        <v>86</v>
      </c>
      <c r="D352" s="182" t="s">
        <v>388</v>
      </c>
      <c r="E352" s="243"/>
      <c r="F352" s="243"/>
      <c r="G352" s="243"/>
      <c r="H352" s="243"/>
      <c r="I352" s="243"/>
      <c r="J352" s="243"/>
      <c r="K352" s="243"/>
      <c r="L352" s="513"/>
    </row>
    <row r="353" spans="1:12" ht="18">
      <c r="A353" s="523">
        <v>346</v>
      </c>
      <c r="B353" s="269"/>
      <c r="C353" s="495"/>
      <c r="D353" s="182" t="s">
        <v>376</v>
      </c>
      <c r="E353" s="243"/>
      <c r="F353" s="243"/>
      <c r="G353" s="243">
        <v>1000</v>
      </c>
      <c r="H353" s="243"/>
      <c r="I353" s="243"/>
      <c r="J353" s="243"/>
      <c r="K353" s="243"/>
      <c r="L353" s="509">
        <f>SUM(E353:K353)</f>
        <v>1000</v>
      </c>
    </row>
    <row r="354" spans="1:12" s="249" customFormat="1" ht="19.5">
      <c r="A354" s="523">
        <v>347</v>
      </c>
      <c r="B354" s="510"/>
      <c r="C354" s="496"/>
      <c r="D354" s="187" t="s">
        <v>377</v>
      </c>
      <c r="E354" s="248"/>
      <c r="F354" s="248"/>
      <c r="G354" s="248"/>
      <c r="H354" s="248"/>
      <c r="I354" s="248"/>
      <c r="J354" s="248"/>
      <c r="K354" s="248"/>
      <c r="L354" s="511">
        <f>SUM(E354:K354)</f>
        <v>0</v>
      </c>
    </row>
    <row r="355" spans="1:12" s="103" customFormat="1" ht="18">
      <c r="A355" s="523">
        <v>348</v>
      </c>
      <c r="B355" s="512"/>
      <c r="C355" s="497"/>
      <c r="D355" s="469" t="s">
        <v>378</v>
      </c>
      <c r="E355" s="244">
        <f aca="true" t="shared" si="82" ref="E355:L355">SUM(E353:E354)</f>
        <v>0</v>
      </c>
      <c r="F355" s="244">
        <f t="shared" si="82"/>
        <v>0</v>
      </c>
      <c r="G355" s="244">
        <f t="shared" si="82"/>
        <v>1000</v>
      </c>
      <c r="H355" s="244">
        <f t="shared" si="82"/>
        <v>0</v>
      </c>
      <c r="I355" s="244">
        <f t="shared" si="82"/>
        <v>0</v>
      </c>
      <c r="J355" s="244">
        <f t="shared" si="82"/>
        <v>0</v>
      </c>
      <c r="K355" s="244">
        <f t="shared" si="82"/>
        <v>0</v>
      </c>
      <c r="L355" s="513">
        <f t="shared" si="82"/>
        <v>1000</v>
      </c>
    </row>
    <row r="356" spans="1:12" s="467" customFormat="1" ht="27.75" customHeight="1">
      <c r="A356" s="523">
        <v>349</v>
      </c>
      <c r="B356" s="507"/>
      <c r="C356" s="494">
        <v>87</v>
      </c>
      <c r="D356" s="182" t="s">
        <v>279</v>
      </c>
      <c r="E356" s="243"/>
      <c r="F356" s="243"/>
      <c r="G356" s="243"/>
      <c r="H356" s="243"/>
      <c r="I356" s="243"/>
      <c r="J356" s="243"/>
      <c r="K356" s="243"/>
      <c r="L356" s="513"/>
    </row>
    <row r="357" spans="1:12" ht="18">
      <c r="A357" s="523">
        <v>350</v>
      </c>
      <c r="B357" s="269"/>
      <c r="C357" s="495"/>
      <c r="D357" s="182" t="s">
        <v>376</v>
      </c>
      <c r="E357" s="243"/>
      <c r="F357" s="243"/>
      <c r="G357" s="243">
        <v>95800</v>
      </c>
      <c r="H357" s="243"/>
      <c r="I357" s="243"/>
      <c r="J357" s="243"/>
      <c r="K357" s="243"/>
      <c r="L357" s="509">
        <f>SUM(E357:K357)</f>
        <v>95800</v>
      </c>
    </row>
    <row r="358" spans="1:12" s="249" customFormat="1" ht="19.5">
      <c r="A358" s="523">
        <v>351</v>
      </c>
      <c r="B358" s="510"/>
      <c r="C358" s="496"/>
      <c r="D358" s="187" t="s">
        <v>377</v>
      </c>
      <c r="E358" s="248"/>
      <c r="F358" s="248"/>
      <c r="G358" s="248"/>
      <c r="H358" s="248"/>
      <c r="I358" s="248"/>
      <c r="J358" s="248"/>
      <c r="K358" s="248"/>
      <c r="L358" s="511">
        <f>SUM(E358:K358)</f>
        <v>0</v>
      </c>
    </row>
    <row r="359" spans="1:12" s="103" customFormat="1" ht="18">
      <c r="A359" s="523">
        <v>352</v>
      </c>
      <c r="B359" s="512"/>
      <c r="C359" s="497"/>
      <c r="D359" s="469" t="s">
        <v>378</v>
      </c>
      <c r="E359" s="244">
        <f aca="true" t="shared" si="83" ref="E359:L359">SUM(E357:E358)</f>
        <v>0</v>
      </c>
      <c r="F359" s="244">
        <f t="shared" si="83"/>
        <v>0</v>
      </c>
      <c r="G359" s="244">
        <f t="shared" si="83"/>
        <v>95800</v>
      </c>
      <c r="H359" s="244">
        <f t="shared" si="83"/>
        <v>0</v>
      </c>
      <c r="I359" s="244">
        <f t="shared" si="83"/>
        <v>0</v>
      </c>
      <c r="J359" s="244">
        <f t="shared" si="83"/>
        <v>0</v>
      </c>
      <c r="K359" s="244">
        <f t="shared" si="83"/>
        <v>0</v>
      </c>
      <c r="L359" s="513">
        <f t="shared" si="83"/>
        <v>95800</v>
      </c>
    </row>
    <row r="360" spans="1:12" s="467" customFormat="1" ht="30" customHeight="1">
      <c r="A360" s="523">
        <v>353</v>
      </c>
      <c r="B360" s="507"/>
      <c r="C360" s="494">
        <v>88</v>
      </c>
      <c r="D360" s="979" t="s">
        <v>224</v>
      </c>
      <c r="E360" s="980"/>
      <c r="F360" s="980"/>
      <c r="G360" s="980"/>
      <c r="H360" s="980"/>
      <c r="I360" s="980"/>
      <c r="J360" s="980"/>
      <c r="K360" s="980"/>
      <c r="L360" s="981"/>
    </row>
    <row r="361" spans="1:12" ht="18">
      <c r="A361" s="523">
        <v>354</v>
      </c>
      <c r="B361" s="269"/>
      <c r="C361" s="495"/>
      <c r="D361" s="182" t="s">
        <v>376</v>
      </c>
      <c r="E361" s="243"/>
      <c r="F361" s="243"/>
      <c r="G361" s="243"/>
      <c r="H361" s="243">
        <v>3000</v>
      </c>
      <c r="I361" s="243"/>
      <c r="J361" s="243"/>
      <c r="K361" s="243"/>
      <c r="L361" s="509">
        <f>SUM(E361:K361)</f>
        <v>3000</v>
      </c>
    </row>
    <row r="362" spans="1:12" s="249" customFormat="1" ht="19.5">
      <c r="A362" s="523">
        <v>355</v>
      </c>
      <c r="B362" s="510"/>
      <c r="C362" s="496"/>
      <c r="D362" s="187" t="s">
        <v>377</v>
      </c>
      <c r="E362" s="248"/>
      <c r="F362" s="248"/>
      <c r="G362" s="248"/>
      <c r="H362" s="248"/>
      <c r="I362" s="248"/>
      <c r="J362" s="248"/>
      <c r="K362" s="248"/>
      <c r="L362" s="511">
        <f>SUM(E362:K362)</f>
        <v>0</v>
      </c>
    </row>
    <row r="363" spans="1:12" s="103" customFormat="1" ht="18">
      <c r="A363" s="523">
        <v>356</v>
      </c>
      <c r="B363" s="512"/>
      <c r="C363" s="497"/>
      <c r="D363" s="469" t="s">
        <v>378</v>
      </c>
      <c r="E363" s="244">
        <f aca="true" t="shared" si="84" ref="E363:L363">SUM(E361:E362)</f>
        <v>0</v>
      </c>
      <c r="F363" s="244">
        <f t="shared" si="84"/>
        <v>0</v>
      </c>
      <c r="G363" s="244">
        <f t="shared" si="84"/>
        <v>0</v>
      </c>
      <c r="H363" s="244">
        <f t="shared" si="84"/>
        <v>3000</v>
      </c>
      <c r="I363" s="244">
        <f t="shared" si="84"/>
        <v>0</v>
      </c>
      <c r="J363" s="244">
        <f t="shared" si="84"/>
        <v>0</v>
      </c>
      <c r="K363" s="244">
        <f t="shared" si="84"/>
        <v>0</v>
      </c>
      <c r="L363" s="513">
        <f t="shared" si="84"/>
        <v>3000</v>
      </c>
    </row>
    <row r="364" spans="1:12" s="467" customFormat="1" ht="30" customHeight="1">
      <c r="A364" s="523">
        <v>357</v>
      </c>
      <c r="B364" s="507"/>
      <c r="C364" s="494">
        <v>89</v>
      </c>
      <c r="D364" s="182" t="s">
        <v>626</v>
      </c>
      <c r="E364" s="243"/>
      <c r="F364" s="243"/>
      <c r="G364" s="243"/>
      <c r="H364" s="243"/>
      <c r="I364" s="243"/>
      <c r="J364" s="243"/>
      <c r="K364" s="243"/>
      <c r="L364" s="513"/>
    </row>
    <row r="365" spans="1:12" ht="18">
      <c r="A365" s="523">
        <v>358</v>
      </c>
      <c r="B365" s="269"/>
      <c r="C365" s="495"/>
      <c r="D365" s="182" t="s">
        <v>376</v>
      </c>
      <c r="E365" s="243"/>
      <c r="F365" s="243"/>
      <c r="G365" s="243"/>
      <c r="H365" s="243">
        <v>1200</v>
      </c>
      <c r="I365" s="243"/>
      <c r="J365" s="243"/>
      <c r="K365" s="243"/>
      <c r="L365" s="509">
        <f>SUM(E365:K365)</f>
        <v>1200</v>
      </c>
    </row>
    <row r="366" spans="1:12" s="249" customFormat="1" ht="19.5">
      <c r="A366" s="523">
        <v>359</v>
      </c>
      <c r="B366" s="510"/>
      <c r="C366" s="496"/>
      <c r="D366" s="187" t="s">
        <v>377</v>
      </c>
      <c r="E366" s="248"/>
      <c r="F366" s="248"/>
      <c r="G366" s="248"/>
      <c r="H366" s="248"/>
      <c r="I366" s="248"/>
      <c r="J366" s="248"/>
      <c r="K366" s="248"/>
      <c r="L366" s="511">
        <f>SUM(E366:K366)</f>
        <v>0</v>
      </c>
    </row>
    <row r="367" spans="1:12" s="103" customFormat="1" ht="18">
      <c r="A367" s="523">
        <v>360</v>
      </c>
      <c r="B367" s="512"/>
      <c r="C367" s="497"/>
      <c r="D367" s="469" t="s">
        <v>378</v>
      </c>
      <c r="E367" s="244">
        <f aca="true" t="shared" si="85" ref="E367:L367">SUM(E365:E366)</f>
        <v>0</v>
      </c>
      <c r="F367" s="244">
        <f t="shared" si="85"/>
        <v>0</v>
      </c>
      <c r="G367" s="244">
        <f t="shared" si="85"/>
        <v>0</v>
      </c>
      <c r="H367" s="244">
        <f t="shared" si="85"/>
        <v>1200</v>
      </c>
      <c r="I367" s="244">
        <f t="shared" si="85"/>
        <v>0</v>
      </c>
      <c r="J367" s="244">
        <f t="shared" si="85"/>
        <v>0</v>
      </c>
      <c r="K367" s="244">
        <f t="shared" si="85"/>
        <v>0</v>
      </c>
      <c r="L367" s="513">
        <f t="shared" si="85"/>
        <v>1200</v>
      </c>
    </row>
    <row r="368" spans="1:12" s="467" customFormat="1" ht="30" customHeight="1">
      <c r="A368" s="523">
        <v>361</v>
      </c>
      <c r="B368" s="507"/>
      <c r="C368" s="494">
        <v>90</v>
      </c>
      <c r="D368" s="182" t="s">
        <v>617</v>
      </c>
      <c r="E368" s="243"/>
      <c r="F368" s="243"/>
      <c r="G368" s="243"/>
      <c r="H368" s="243"/>
      <c r="I368" s="243"/>
      <c r="J368" s="243"/>
      <c r="K368" s="243"/>
      <c r="L368" s="513"/>
    </row>
    <row r="369" spans="1:12" ht="18">
      <c r="A369" s="523">
        <v>362</v>
      </c>
      <c r="B369" s="269"/>
      <c r="C369" s="495"/>
      <c r="D369" s="182" t="s">
        <v>376</v>
      </c>
      <c r="E369" s="243">
        <v>100</v>
      </c>
      <c r="F369" s="243"/>
      <c r="G369" s="243">
        <v>2900</v>
      </c>
      <c r="H369" s="243"/>
      <c r="I369" s="243"/>
      <c r="J369" s="243"/>
      <c r="K369" s="243"/>
      <c r="L369" s="509">
        <f>SUM(E369:K369)</f>
        <v>3000</v>
      </c>
    </row>
    <row r="370" spans="1:12" s="249" customFormat="1" ht="19.5">
      <c r="A370" s="523">
        <v>363</v>
      </c>
      <c r="B370" s="510"/>
      <c r="C370" s="496"/>
      <c r="D370" s="187" t="s">
        <v>377</v>
      </c>
      <c r="E370" s="248"/>
      <c r="F370" s="248"/>
      <c r="G370" s="248"/>
      <c r="H370" s="248"/>
      <c r="I370" s="248"/>
      <c r="J370" s="248"/>
      <c r="K370" s="248"/>
      <c r="L370" s="511">
        <f>SUM(E370:K370)</f>
        <v>0</v>
      </c>
    </row>
    <row r="371" spans="1:12" s="103" customFormat="1" ht="18">
      <c r="A371" s="523">
        <v>364</v>
      </c>
      <c r="B371" s="512"/>
      <c r="C371" s="497"/>
      <c r="D371" s="469" t="s">
        <v>378</v>
      </c>
      <c r="E371" s="244">
        <f aca="true" t="shared" si="86" ref="E371:L371">SUM(E369:E370)</f>
        <v>100</v>
      </c>
      <c r="F371" s="244">
        <f t="shared" si="86"/>
        <v>0</v>
      </c>
      <c r="G371" s="244">
        <f t="shared" si="86"/>
        <v>2900</v>
      </c>
      <c r="H371" s="244">
        <f t="shared" si="86"/>
        <v>0</v>
      </c>
      <c r="I371" s="244">
        <f t="shared" si="86"/>
        <v>0</v>
      </c>
      <c r="J371" s="244">
        <f t="shared" si="86"/>
        <v>0</v>
      </c>
      <c r="K371" s="244">
        <f t="shared" si="86"/>
        <v>0</v>
      </c>
      <c r="L371" s="513">
        <f t="shared" si="86"/>
        <v>3000</v>
      </c>
    </row>
    <row r="372" spans="1:12" s="467" customFormat="1" ht="30" customHeight="1">
      <c r="A372" s="523">
        <v>365</v>
      </c>
      <c r="B372" s="507"/>
      <c r="C372" s="494">
        <v>91</v>
      </c>
      <c r="D372" s="979" t="s">
        <v>226</v>
      </c>
      <c r="E372" s="980"/>
      <c r="F372" s="980"/>
      <c r="G372" s="980"/>
      <c r="H372" s="980"/>
      <c r="I372" s="980"/>
      <c r="J372" s="980"/>
      <c r="K372" s="980"/>
      <c r="L372" s="981"/>
    </row>
    <row r="373" spans="1:12" ht="18">
      <c r="A373" s="523">
        <v>366</v>
      </c>
      <c r="B373" s="269"/>
      <c r="C373" s="495"/>
      <c r="D373" s="182" t="s">
        <v>376</v>
      </c>
      <c r="E373" s="243"/>
      <c r="F373" s="243"/>
      <c r="G373" s="243"/>
      <c r="H373" s="243">
        <v>8000</v>
      </c>
      <c r="I373" s="243"/>
      <c r="J373" s="243"/>
      <c r="K373" s="243"/>
      <c r="L373" s="509">
        <f>SUM(E373:K373)</f>
        <v>8000</v>
      </c>
    </row>
    <row r="374" spans="1:12" s="249" customFormat="1" ht="19.5">
      <c r="A374" s="523">
        <v>367</v>
      </c>
      <c r="B374" s="510"/>
      <c r="C374" s="496"/>
      <c r="D374" s="187" t="s">
        <v>377</v>
      </c>
      <c r="E374" s="248"/>
      <c r="F374" s="248"/>
      <c r="G374" s="248"/>
      <c r="H374" s="248"/>
      <c r="I374" s="248"/>
      <c r="J374" s="248"/>
      <c r="K374" s="248"/>
      <c r="L374" s="511">
        <f>SUM(E374:K374)</f>
        <v>0</v>
      </c>
    </row>
    <row r="375" spans="1:12" s="103" customFormat="1" ht="18">
      <c r="A375" s="523">
        <v>368</v>
      </c>
      <c r="B375" s="512"/>
      <c r="C375" s="497"/>
      <c r="D375" s="469" t="s">
        <v>378</v>
      </c>
      <c r="E375" s="244">
        <f aca="true" t="shared" si="87" ref="E375:L375">SUM(E373:E374)</f>
        <v>0</v>
      </c>
      <c r="F375" s="244">
        <f t="shared" si="87"/>
        <v>0</v>
      </c>
      <c r="G375" s="244">
        <f t="shared" si="87"/>
        <v>0</v>
      </c>
      <c r="H375" s="244">
        <f t="shared" si="87"/>
        <v>8000</v>
      </c>
      <c r="I375" s="244">
        <f t="shared" si="87"/>
        <v>0</v>
      </c>
      <c r="J375" s="244">
        <f t="shared" si="87"/>
        <v>0</v>
      </c>
      <c r="K375" s="244">
        <f t="shared" si="87"/>
        <v>0</v>
      </c>
      <c r="L375" s="513">
        <f t="shared" si="87"/>
        <v>8000</v>
      </c>
    </row>
    <row r="376" spans="1:12" s="467" customFormat="1" ht="30" customHeight="1">
      <c r="A376" s="523">
        <v>369</v>
      </c>
      <c r="B376" s="507"/>
      <c r="C376" s="494">
        <v>92</v>
      </c>
      <c r="D376" s="979" t="s">
        <v>233</v>
      </c>
      <c r="E376" s="980"/>
      <c r="F376" s="980"/>
      <c r="G376" s="980"/>
      <c r="H376" s="980"/>
      <c r="I376" s="980"/>
      <c r="J376" s="980"/>
      <c r="K376" s="980"/>
      <c r="L376" s="981"/>
    </row>
    <row r="377" spans="1:12" ht="18">
      <c r="A377" s="523">
        <v>370</v>
      </c>
      <c r="B377" s="269"/>
      <c r="C377" s="495"/>
      <c r="D377" s="182" t="s">
        <v>376</v>
      </c>
      <c r="E377" s="243"/>
      <c r="F377" s="243"/>
      <c r="G377" s="243">
        <v>500</v>
      </c>
      <c r="H377" s="243"/>
      <c r="I377" s="243"/>
      <c r="J377" s="243"/>
      <c r="K377" s="243"/>
      <c r="L377" s="509">
        <f>SUM(E377:K377)</f>
        <v>500</v>
      </c>
    </row>
    <row r="378" spans="1:12" s="249" customFormat="1" ht="19.5">
      <c r="A378" s="523">
        <v>371</v>
      </c>
      <c r="B378" s="510"/>
      <c r="C378" s="496"/>
      <c r="D378" s="187" t="s">
        <v>377</v>
      </c>
      <c r="E378" s="248"/>
      <c r="F378" s="248"/>
      <c r="G378" s="248"/>
      <c r="H378" s="248"/>
      <c r="I378" s="248"/>
      <c r="J378" s="248"/>
      <c r="K378" s="248"/>
      <c r="L378" s="511">
        <f>SUM(E378:K378)</f>
        <v>0</v>
      </c>
    </row>
    <row r="379" spans="1:12" s="103" customFormat="1" ht="18">
      <c r="A379" s="523">
        <v>372</v>
      </c>
      <c r="B379" s="512"/>
      <c r="C379" s="497"/>
      <c r="D379" s="469" t="s">
        <v>378</v>
      </c>
      <c r="E379" s="244">
        <f aca="true" t="shared" si="88" ref="E379:L379">SUM(E377:E378)</f>
        <v>0</v>
      </c>
      <c r="F379" s="244">
        <f t="shared" si="88"/>
        <v>0</v>
      </c>
      <c r="G379" s="244">
        <f t="shared" si="88"/>
        <v>500</v>
      </c>
      <c r="H379" s="244">
        <f t="shared" si="88"/>
        <v>0</v>
      </c>
      <c r="I379" s="244">
        <f t="shared" si="88"/>
        <v>0</v>
      </c>
      <c r="J379" s="244">
        <f t="shared" si="88"/>
        <v>0</v>
      </c>
      <c r="K379" s="244">
        <f t="shared" si="88"/>
        <v>0</v>
      </c>
      <c r="L379" s="513">
        <f t="shared" si="88"/>
        <v>500</v>
      </c>
    </row>
    <row r="380" spans="1:12" s="467" customFormat="1" ht="30" customHeight="1">
      <c r="A380" s="523">
        <v>373</v>
      </c>
      <c r="B380" s="507"/>
      <c r="C380" s="494">
        <v>93</v>
      </c>
      <c r="D380" s="182" t="s">
        <v>234</v>
      </c>
      <c r="E380" s="243"/>
      <c r="F380" s="243"/>
      <c r="G380" s="243"/>
      <c r="H380" s="243"/>
      <c r="I380" s="243"/>
      <c r="J380" s="243"/>
      <c r="K380" s="243"/>
      <c r="L380" s="513"/>
    </row>
    <row r="381" spans="1:12" ht="18">
      <c r="A381" s="523">
        <v>374</v>
      </c>
      <c r="B381" s="269"/>
      <c r="C381" s="495"/>
      <c r="D381" s="182" t="s">
        <v>376</v>
      </c>
      <c r="E381" s="243"/>
      <c r="F381" s="243"/>
      <c r="G381" s="243">
        <v>14000</v>
      </c>
      <c r="H381" s="243"/>
      <c r="I381" s="243"/>
      <c r="J381" s="243"/>
      <c r="K381" s="243"/>
      <c r="L381" s="509">
        <f>SUM(E381:K381)</f>
        <v>14000</v>
      </c>
    </row>
    <row r="382" spans="1:12" s="249" customFormat="1" ht="19.5">
      <c r="A382" s="523">
        <v>375</v>
      </c>
      <c r="B382" s="510"/>
      <c r="C382" s="496"/>
      <c r="D382" s="187" t="s">
        <v>377</v>
      </c>
      <c r="E382" s="248"/>
      <c r="F382" s="248"/>
      <c r="G382" s="248"/>
      <c r="H382" s="248"/>
      <c r="I382" s="248"/>
      <c r="J382" s="248"/>
      <c r="K382" s="248"/>
      <c r="L382" s="511">
        <f>SUM(E382:K382)</f>
        <v>0</v>
      </c>
    </row>
    <row r="383" spans="1:12" s="103" customFormat="1" ht="18">
      <c r="A383" s="523">
        <v>376</v>
      </c>
      <c r="B383" s="512"/>
      <c r="C383" s="497"/>
      <c r="D383" s="469" t="s">
        <v>378</v>
      </c>
      <c r="E383" s="244">
        <f aca="true" t="shared" si="89" ref="E383:L383">SUM(E381:E382)</f>
        <v>0</v>
      </c>
      <c r="F383" s="244">
        <f t="shared" si="89"/>
        <v>0</v>
      </c>
      <c r="G383" s="244">
        <f t="shared" si="89"/>
        <v>14000</v>
      </c>
      <c r="H383" s="244">
        <f t="shared" si="89"/>
        <v>0</v>
      </c>
      <c r="I383" s="244">
        <f t="shared" si="89"/>
        <v>0</v>
      </c>
      <c r="J383" s="244">
        <f t="shared" si="89"/>
        <v>0</v>
      </c>
      <c r="K383" s="244">
        <f t="shared" si="89"/>
        <v>0</v>
      </c>
      <c r="L383" s="513">
        <f t="shared" si="89"/>
        <v>14000</v>
      </c>
    </row>
    <row r="384" spans="1:12" s="467" customFormat="1" ht="30" customHeight="1">
      <c r="A384" s="523">
        <v>377</v>
      </c>
      <c r="B384" s="507"/>
      <c r="C384" s="494">
        <v>94</v>
      </c>
      <c r="D384" s="182" t="s">
        <v>441</v>
      </c>
      <c r="E384" s="243"/>
      <c r="F384" s="243"/>
      <c r="G384" s="243"/>
      <c r="H384" s="243"/>
      <c r="I384" s="243"/>
      <c r="J384" s="243"/>
      <c r="K384" s="243"/>
      <c r="L384" s="513"/>
    </row>
    <row r="385" spans="1:12" ht="18">
      <c r="A385" s="523">
        <v>378</v>
      </c>
      <c r="B385" s="269"/>
      <c r="C385" s="495"/>
      <c r="D385" s="182" t="s">
        <v>376</v>
      </c>
      <c r="E385" s="243"/>
      <c r="F385" s="243"/>
      <c r="G385" s="243">
        <v>33400</v>
      </c>
      <c r="H385" s="243"/>
      <c r="I385" s="243"/>
      <c r="J385" s="243"/>
      <c r="K385" s="243"/>
      <c r="L385" s="509">
        <f>SUM(E385:K385)</f>
        <v>33400</v>
      </c>
    </row>
    <row r="386" spans="1:12" s="249" customFormat="1" ht="19.5">
      <c r="A386" s="523">
        <v>379</v>
      </c>
      <c r="B386" s="510"/>
      <c r="C386" s="496"/>
      <c r="D386" s="187" t="s">
        <v>377</v>
      </c>
      <c r="E386" s="248"/>
      <c r="F386" s="248"/>
      <c r="G386" s="248"/>
      <c r="H386" s="248"/>
      <c r="I386" s="248"/>
      <c r="J386" s="248"/>
      <c r="K386" s="248"/>
      <c r="L386" s="511">
        <f>SUM(E386:K386)</f>
        <v>0</v>
      </c>
    </row>
    <row r="387" spans="1:12" s="103" customFormat="1" ht="18">
      <c r="A387" s="523">
        <v>380</v>
      </c>
      <c r="B387" s="512"/>
      <c r="C387" s="497"/>
      <c r="D387" s="469" t="s">
        <v>378</v>
      </c>
      <c r="E387" s="244">
        <f aca="true" t="shared" si="90" ref="E387:L387">SUM(E385:E386)</f>
        <v>0</v>
      </c>
      <c r="F387" s="244">
        <f t="shared" si="90"/>
        <v>0</v>
      </c>
      <c r="G387" s="244">
        <f t="shared" si="90"/>
        <v>33400</v>
      </c>
      <c r="H387" s="244">
        <f t="shared" si="90"/>
        <v>0</v>
      </c>
      <c r="I387" s="244">
        <f t="shared" si="90"/>
        <v>0</v>
      </c>
      <c r="J387" s="244">
        <f t="shared" si="90"/>
        <v>0</v>
      </c>
      <c r="K387" s="244">
        <f t="shared" si="90"/>
        <v>0</v>
      </c>
      <c r="L387" s="513">
        <f t="shared" si="90"/>
        <v>33400</v>
      </c>
    </row>
    <row r="388" spans="1:12" s="467" customFormat="1" ht="30" customHeight="1">
      <c r="A388" s="523">
        <v>381</v>
      </c>
      <c r="B388" s="507"/>
      <c r="C388" s="494">
        <v>95</v>
      </c>
      <c r="D388" s="182" t="s">
        <v>618</v>
      </c>
      <c r="E388" s="243"/>
      <c r="F388" s="243"/>
      <c r="G388" s="243"/>
      <c r="H388" s="243"/>
      <c r="I388" s="243"/>
      <c r="J388" s="243"/>
      <c r="K388" s="243"/>
      <c r="L388" s="513"/>
    </row>
    <row r="389" spans="1:12" ht="18">
      <c r="A389" s="523">
        <v>382</v>
      </c>
      <c r="B389" s="269"/>
      <c r="C389" s="495"/>
      <c r="D389" s="182" t="s">
        <v>376</v>
      </c>
      <c r="E389" s="243"/>
      <c r="F389" s="243"/>
      <c r="G389" s="243"/>
      <c r="H389" s="243"/>
      <c r="I389" s="243"/>
      <c r="J389" s="243">
        <v>580000</v>
      </c>
      <c r="K389" s="243"/>
      <c r="L389" s="509">
        <f>SUM(E389:K389)</f>
        <v>580000</v>
      </c>
    </row>
    <row r="390" spans="1:12" s="249" customFormat="1" ht="19.5">
      <c r="A390" s="523">
        <v>383</v>
      </c>
      <c r="B390" s="510"/>
      <c r="C390" s="496"/>
      <c r="D390" s="187" t="s">
        <v>377</v>
      </c>
      <c r="E390" s="248"/>
      <c r="F390" s="248"/>
      <c r="G390" s="248"/>
      <c r="H390" s="248"/>
      <c r="I390" s="248"/>
      <c r="J390" s="248"/>
      <c r="K390" s="248"/>
      <c r="L390" s="511">
        <f>SUM(E390:K390)</f>
        <v>0</v>
      </c>
    </row>
    <row r="391" spans="1:12" s="103" customFormat="1" ht="18">
      <c r="A391" s="523">
        <v>384</v>
      </c>
      <c r="B391" s="512"/>
      <c r="C391" s="497"/>
      <c r="D391" s="469" t="s">
        <v>378</v>
      </c>
      <c r="E391" s="244">
        <f aca="true" t="shared" si="91" ref="E391:L391">SUM(E389:E390)</f>
        <v>0</v>
      </c>
      <c r="F391" s="244">
        <f t="shared" si="91"/>
        <v>0</v>
      </c>
      <c r="G391" s="244">
        <f t="shared" si="91"/>
        <v>0</v>
      </c>
      <c r="H391" s="244">
        <f t="shared" si="91"/>
        <v>0</v>
      </c>
      <c r="I391" s="244">
        <f t="shared" si="91"/>
        <v>0</v>
      </c>
      <c r="J391" s="244">
        <f t="shared" si="91"/>
        <v>580000</v>
      </c>
      <c r="K391" s="244">
        <f t="shared" si="91"/>
        <v>0</v>
      </c>
      <c r="L391" s="513">
        <f t="shared" si="91"/>
        <v>580000</v>
      </c>
    </row>
    <row r="392" spans="1:12" s="467" customFormat="1" ht="30" customHeight="1">
      <c r="A392" s="523">
        <v>385</v>
      </c>
      <c r="B392" s="507"/>
      <c r="C392" s="494">
        <v>96</v>
      </c>
      <c r="D392" s="979" t="s">
        <v>585</v>
      </c>
      <c r="E392" s="980"/>
      <c r="F392" s="980"/>
      <c r="G392" s="980"/>
      <c r="H392" s="980"/>
      <c r="I392" s="980"/>
      <c r="J392" s="980"/>
      <c r="K392" s="980"/>
      <c r="L392" s="981"/>
    </row>
    <row r="393" spans="1:12" ht="18">
      <c r="A393" s="523">
        <v>386</v>
      </c>
      <c r="B393" s="269"/>
      <c r="C393" s="495"/>
      <c r="D393" s="182" t="s">
        <v>376</v>
      </c>
      <c r="E393" s="243"/>
      <c r="F393" s="243"/>
      <c r="G393" s="243"/>
      <c r="H393" s="243"/>
      <c r="I393" s="243"/>
      <c r="J393" s="243">
        <v>140000</v>
      </c>
      <c r="K393" s="243"/>
      <c r="L393" s="509">
        <f>SUM(E393:K393)</f>
        <v>140000</v>
      </c>
    </row>
    <row r="394" spans="1:12" s="249" customFormat="1" ht="19.5">
      <c r="A394" s="523">
        <v>387</v>
      </c>
      <c r="B394" s="510"/>
      <c r="C394" s="496"/>
      <c r="D394" s="187" t="s">
        <v>377</v>
      </c>
      <c r="E394" s="248"/>
      <c r="F394" s="248"/>
      <c r="G394" s="248"/>
      <c r="H394" s="248"/>
      <c r="I394" s="248"/>
      <c r="J394" s="248"/>
      <c r="K394" s="248"/>
      <c r="L394" s="511">
        <f>SUM(E394:K394)</f>
        <v>0</v>
      </c>
    </row>
    <row r="395" spans="1:12" s="103" customFormat="1" ht="18">
      <c r="A395" s="523">
        <v>388</v>
      </c>
      <c r="B395" s="512"/>
      <c r="C395" s="497"/>
      <c r="D395" s="469" t="s">
        <v>378</v>
      </c>
      <c r="E395" s="244">
        <f aca="true" t="shared" si="92" ref="E395:L395">SUM(E393:E394)</f>
        <v>0</v>
      </c>
      <c r="F395" s="244">
        <f t="shared" si="92"/>
        <v>0</v>
      </c>
      <c r="G395" s="244">
        <f t="shared" si="92"/>
        <v>0</v>
      </c>
      <c r="H395" s="244">
        <f t="shared" si="92"/>
        <v>0</v>
      </c>
      <c r="I395" s="244">
        <f t="shared" si="92"/>
        <v>0</v>
      </c>
      <c r="J395" s="244">
        <f t="shared" si="92"/>
        <v>140000</v>
      </c>
      <c r="K395" s="244">
        <f t="shared" si="92"/>
        <v>0</v>
      </c>
      <c r="L395" s="513">
        <f t="shared" si="92"/>
        <v>140000</v>
      </c>
    </row>
    <row r="396" spans="1:12" s="467" customFormat="1" ht="30" customHeight="1">
      <c r="A396" s="523">
        <v>389</v>
      </c>
      <c r="B396" s="507"/>
      <c r="C396" s="494">
        <v>97</v>
      </c>
      <c r="D396" s="182" t="s">
        <v>539</v>
      </c>
      <c r="E396" s="243"/>
      <c r="F396" s="243"/>
      <c r="G396" s="243"/>
      <c r="H396" s="243"/>
      <c r="I396" s="243"/>
      <c r="J396" s="243"/>
      <c r="K396" s="243"/>
      <c r="L396" s="513"/>
    </row>
    <row r="397" spans="1:12" ht="18">
      <c r="A397" s="523">
        <v>390</v>
      </c>
      <c r="B397" s="269"/>
      <c r="C397" s="495"/>
      <c r="D397" s="182" t="s">
        <v>376</v>
      </c>
      <c r="E397" s="243"/>
      <c r="F397" s="243"/>
      <c r="G397" s="243">
        <v>34750</v>
      </c>
      <c r="H397" s="243"/>
      <c r="I397" s="243"/>
      <c r="J397" s="243"/>
      <c r="K397" s="243"/>
      <c r="L397" s="509">
        <f>SUM(E397:K397)</f>
        <v>34750</v>
      </c>
    </row>
    <row r="398" spans="1:12" s="249" customFormat="1" ht="19.5">
      <c r="A398" s="523">
        <v>391</v>
      </c>
      <c r="B398" s="510"/>
      <c r="C398" s="496"/>
      <c r="D398" s="187" t="s">
        <v>377</v>
      </c>
      <c r="E398" s="248"/>
      <c r="F398" s="248"/>
      <c r="G398" s="248"/>
      <c r="H398" s="248"/>
      <c r="I398" s="248"/>
      <c r="J398" s="248"/>
      <c r="K398" s="248"/>
      <c r="L398" s="511">
        <f>SUM(E398:K398)</f>
        <v>0</v>
      </c>
    </row>
    <row r="399" spans="1:12" s="103" customFormat="1" ht="18">
      <c r="A399" s="523">
        <v>392</v>
      </c>
      <c r="B399" s="512"/>
      <c r="C399" s="497"/>
      <c r="D399" s="469" t="s">
        <v>378</v>
      </c>
      <c r="E399" s="244">
        <f aca="true" t="shared" si="93" ref="E399:L399">SUM(E397:E398)</f>
        <v>0</v>
      </c>
      <c r="F399" s="244">
        <f t="shared" si="93"/>
        <v>0</v>
      </c>
      <c r="G399" s="244">
        <f t="shared" si="93"/>
        <v>34750</v>
      </c>
      <c r="H399" s="244">
        <f t="shared" si="93"/>
        <v>0</v>
      </c>
      <c r="I399" s="244">
        <f t="shared" si="93"/>
        <v>0</v>
      </c>
      <c r="J399" s="244">
        <f t="shared" si="93"/>
        <v>0</v>
      </c>
      <c r="K399" s="244">
        <f t="shared" si="93"/>
        <v>0</v>
      </c>
      <c r="L399" s="513">
        <f t="shared" si="93"/>
        <v>34750</v>
      </c>
    </row>
    <row r="400" spans="1:12" s="467" customFormat="1" ht="30" customHeight="1">
      <c r="A400" s="523">
        <v>393</v>
      </c>
      <c r="B400" s="507"/>
      <c r="C400" s="494">
        <v>98</v>
      </c>
      <c r="D400" s="979" t="s">
        <v>236</v>
      </c>
      <c r="E400" s="980"/>
      <c r="F400" s="980"/>
      <c r="G400" s="980"/>
      <c r="H400" s="980"/>
      <c r="I400" s="980"/>
      <c r="J400" s="980"/>
      <c r="K400" s="980"/>
      <c r="L400" s="981"/>
    </row>
    <row r="401" spans="1:12" ht="18">
      <c r="A401" s="523">
        <v>394</v>
      </c>
      <c r="B401" s="269"/>
      <c r="C401" s="495"/>
      <c r="D401" s="182" t="s">
        <v>376</v>
      </c>
      <c r="E401" s="243">
        <v>2940</v>
      </c>
      <c r="F401" s="243">
        <v>759</v>
      </c>
      <c r="G401" s="243">
        <v>20430</v>
      </c>
      <c r="H401" s="243"/>
      <c r="I401" s="243"/>
      <c r="J401" s="243"/>
      <c r="K401" s="243"/>
      <c r="L401" s="509">
        <f>SUM(E401:K401)</f>
        <v>24129</v>
      </c>
    </row>
    <row r="402" spans="1:12" s="249" customFormat="1" ht="19.5">
      <c r="A402" s="523">
        <v>395</v>
      </c>
      <c r="B402" s="510"/>
      <c r="C402" s="496"/>
      <c r="D402" s="187" t="s">
        <v>163</v>
      </c>
      <c r="E402" s="248"/>
      <c r="F402" s="248"/>
      <c r="G402" s="248">
        <v>8112</v>
      </c>
      <c r="H402" s="248"/>
      <c r="I402" s="248"/>
      <c r="J402" s="248"/>
      <c r="K402" s="248"/>
      <c r="L402" s="511">
        <f>SUM(E402:K402)</f>
        <v>8112</v>
      </c>
    </row>
    <row r="403" spans="1:12" s="103" customFormat="1" ht="18">
      <c r="A403" s="523">
        <v>396</v>
      </c>
      <c r="B403" s="512"/>
      <c r="C403" s="497"/>
      <c r="D403" s="469" t="s">
        <v>378</v>
      </c>
      <c r="E403" s="244">
        <f aca="true" t="shared" si="94" ref="E403:L403">SUM(E401:E402)</f>
        <v>2940</v>
      </c>
      <c r="F403" s="244">
        <f t="shared" si="94"/>
        <v>759</v>
      </c>
      <c r="G403" s="244">
        <f t="shared" si="94"/>
        <v>28542</v>
      </c>
      <c r="H403" s="244">
        <f t="shared" si="94"/>
        <v>0</v>
      </c>
      <c r="I403" s="244">
        <f t="shared" si="94"/>
        <v>0</v>
      </c>
      <c r="J403" s="244">
        <f t="shared" si="94"/>
        <v>0</v>
      </c>
      <c r="K403" s="244">
        <f t="shared" si="94"/>
        <v>0</v>
      </c>
      <c r="L403" s="513">
        <f t="shared" si="94"/>
        <v>32241</v>
      </c>
    </row>
    <row r="404" spans="1:12" s="467" customFormat="1" ht="30" customHeight="1">
      <c r="A404" s="523">
        <v>397</v>
      </c>
      <c r="B404" s="507"/>
      <c r="C404" s="494">
        <v>99</v>
      </c>
      <c r="D404" s="979" t="s">
        <v>540</v>
      </c>
      <c r="E404" s="980"/>
      <c r="F404" s="980"/>
      <c r="G404" s="980"/>
      <c r="H404" s="980"/>
      <c r="I404" s="980"/>
      <c r="J404" s="980"/>
      <c r="K404" s="980"/>
      <c r="L404" s="981"/>
    </row>
    <row r="405" spans="1:12" ht="18">
      <c r="A405" s="523">
        <v>398</v>
      </c>
      <c r="B405" s="269"/>
      <c r="C405" s="495"/>
      <c r="D405" s="182" t="s">
        <v>376</v>
      </c>
      <c r="E405" s="243">
        <v>3120</v>
      </c>
      <c r="F405" s="243">
        <v>843</v>
      </c>
      <c r="G405" s="243">
        <v>41686</v>
      </c>
      <c r="H405" s="243"/>
      <c r="I405" s="243"/>
      <c r="J405" s="243"/>
      <c r="K405" s="243"/>
      <c r="L405" s="509">
        <f>SUM(E405:K405)</f>
        <v>45649</v>
      </c>
    </row>
    <row r="406" spans="1:12" s="249" customFormat="1" ht="19.5">
      <c r="A406" s="523">
        <v>399</v>
      </c>
      <c r="B406" s="510"/>
      <c r="C406" s="496"/>
      <c r="D406" s="187" t="s">
        <v>377</v>
      </c>
      <c r="E406" s="248"/>
      <c r="F406" s="248"/>
      <c r="G406" s="248"/>
      <c r="H406" s="248"/>
      <c r="I406" s="248"/>
      <c r="J406" s="248"/>
      <c r="K406" s="248"/>
      <c r="L406" s="511">
        <f>SUM(E406:K406)</f>
        <v>0</v>
      </c>
    </row>
    <row r="407" spans="1:12" s="103" customFormat="1" ht="18">
      <c r="A407" s="523">
        <v>400</v>
      </c>
      <c r="B407" s="512"/>
      <c r="C407" s="497"/>
      <c r="D407" s="469" t="s">
        <v>378</v>
      </c>
      <c r="E407" s="244">
        <f aca="true" t="shared" si="95" ref="E407:L407">SUM(E405:E406)</f>
        <v>3120</v>
      </c>
      <c r="F407" s="244">
        <f t="shared" si="95"/>
        <v>843</v>
      </c>
      <c r="G407" s="244">
        <f t="shared" si="95"/>
        <v>41686</v>
      </c>
      <c r="H407" s="244">
        <f t="shared" si="95"/>
        <v>0</v>
      </c>
      <c r="I407" s="244">
        <f t="shared" si="95"/>
        <v>0</v>
      </c>
      <c r="J407" s="244">
        <f t="shared" si="95"/>
        <v>0</v>
      </c>
      <c r="K407" s="244">
        <f t="shared" si="95"/>
        <v>0</v>
      </c>
      <c r="L407" s="513">
        <f t="shared" si="95"/>
        <v>45649</v>
      </c>
    </row>
    <row r="408" spans="1:12" s="467" customFormat="1" ht="30" customHeight="1">
      <c r="A408" s="523">
        <v>401</v>
      </c>
      <c r="B408" s="507"/>
      <c r="C408" s="494">
        <v>100</v>
      </c>
      <c r="D408" s="979" t="s">
        <v>414</v>
      </c>
      <c r="E408" s="980"/>
      <c r="F408" s="980"/>
      <c r="G408" s="980"/>
      <c r="H408" s="980"/>
      <c r="I408" s="980"/>
      <c r="J408" s="980"/>
      <c r="K408" s="980"/>
      <c r="L408" s="981"/>
    </row>
    <row r="409" spans="1:12" ht="18">
      <c r="A409" s="523">
        <v>402</v>
      </c>
      <c r="B409" s="269"/>
      <c r="C409" s="495"/>
      <c r="D409" s="182" t="s">
        <v>376</v>
      </c>
      <c r="E409" s="243"/>
      <c r="F409" s="243"/>
      <c r="G409" s="243">
        <v>63701</v>
      </c>
      <c r="H409" s="243"/>
      <c r="I409" s="243"/>
      <c r="J409" s="243"/>
      <c r="K409" s="243"/>
      <c r="L409" s="509">
        <f>SUM(E409:K409)</f>
        <v>63701</v>
      </c>
    </row>
    <row r="410" spans="1:12" s="249" customFormat="1" ht="19.5">
      <c r="A410" s="523">
        <v>403</v>
      </c>
      <c r="B410" s="510"/>
      <c r="C410" s="496"/>
      <c r="D410" s="187" t="s">
        <v>377</v>
      </c>
      <c r="E410" s="248"/>
      <c r="F410" s="248"/>
      <c r="G410" s="248"/>
      <c r="H410" s="248"/>
      <c r="I410" s="248"/>
      <c r="J410" s="248"/>
      <c r="K410" s="248"/>
      <c r="L410" s="511">
        <f>SUM(E410:K410)</f>
        <v>0</v>
      </c>
    </row>
    <row r="411" spans="1:12" s="103" customFormat="1" ht="18">
      <c r="A411" s="523">
        <v>404</v>
      </c>
      <c r="B411" s="512"/>
      <c r="C411" s="497"/>
      <c r="D411" s="469" t="s">
        <v>378</v>
      </c>
      <c r="E411" s="244">
        <f aca="true" t="shared" si="96" ref="E411:L411">SUM(E409:E410)</f>
        <v>0</v>
      </c>
      <c r="F411" s="244">
        <f t="shared" si="96"/>
        <v>0</v>
      </c>
      <c r="G411" s="244">
        <f t="shared" si="96"/>
        <v>63701</v>
      </c>
      <c r="H411" s="244">
        <f t="shared" si="96"/>
        <v>0</v>
      </c>
      <c r="I411" s="244">
        <f t="shared" si="96"/>
        <v>0</v>
      </c>
      <c r="J411" s="244">
        <f t="shared" si="96"/>
        <v>0</v>
      </c>
      <c r="K411" s="244">
        <f t="shared" si="96"/>
        <v>0</v>
      </c>
      <c r="L411" s="513">
        <f t="shared" si="96"/>
        <v>63701</v>
      </c>
    </row>
    <row r="412" spans="1:12" s="467" customFormat="1" ht="30" customHeight="1">
      <c r="A412" s="523">
        <v>405</v>
      </c>
      <c r="B412" s="507"/>
      <c r="C412" s="494">
        <v>101</v>
      </c>
      <c r="D412" s="979" t="s">
        <v>636</v>
      </c>
      <c r="E412" s="980"/>
      <c r="F412" s="980"/>
      <c r="G412" s="980"/>
      <c r="H412" s="980"/>
      <c r="I412" s="980"/>
      <c r="J412" s="980"/>
      <c r="K412" s="980"/>
      <c r="L412" s="981"/>
    </row>
    <row r="413" spans="1:12" ht="18">
      <c r="A413" s="523">
        <v>406</v>
      </c>
      <c r="B413" s="269"/>
      <c r="C413" s="495"/>
      <c r="D413" s="182" t="s">
        <v>376</v>
      </c>
      <c r="E413" s="243"/>
      <c r="F413" s="243"/>
      <c r="G413" s="243">
        <v>4747</v>
      </c>
      <c r="H413" s="243"/>
      <c r="I413" s="243"/>
      <c r="J413" s="243"/>
      <c r="K413" s="243"/>
      <c r="L413" s="509">
        <f>SUM(E413:K413)</f>
        <v>4747</v>
      </c>
    </row>
    <row r="414" spans="1:12" s="249" customFormat="1" ht="19.5">
      <c r="A414" s="523">
        <v>407</v>
      </c>
      <c r="B414" s="510"/>
      <c r="C414" s="496"/>
      <c r="D414" s="187" t="s">
        <v>377</v>
      </c>
      <c r="E414" s="248"/>
      <c r="F414" s="248"/>
      <c r="G414" s="248"/>
      <c r="H414" s="248"/>
      <c r="I414" s="248"/>
      <c r="J414" s="248"/>
      <c r="K414" s="248"/>
      <c r="L414" s="511">
        <f>SUM(E414:K414)</f>
        <v>0</v>
      </c>
    </row>
    <row r="415" spans="1:12" s="103" customFormat="1" ht="18">
      <c r="A415" s="523">
        <v>408</v>
      </c>
      <c r="B415" s="512"/>
      <c r="C415" s="497"/>
      <c r="D415" s="469" t="s">
        <v>378</v>
      </c>
      <c r="E415" s="244">
        <f aca="true" t="shared" si="97" ref="E415:L415">SUM(E413:E414)</f>
        <v>0</v>
      </c>
      <c r="F415" s="244">
        <f t="shared" si="97"/>
        <v>0</v>
      </c>
      <c r="G415" s="244">
        <f t="shared" si="97"/>
        <v>4747</v>
      </c>
      <c r="H415" s="244">
        <f t="shared" si="97"/>
        <v>0</v>
      </c>
      <c r="I415" s="244">
        <f t="shared" si="97"/>
        <v>0</v>
      </c>
      <c r="J415" s="244">
        <f t="shared" si="97"/>
        <v>0</v>
      </c>
      <c r="K415" s="244">
        <f t="shared" si="97"/>
        <v>0</v>
      </c>
      <c r="L415" s="513">
        <f t="shared" si="97"/>
        <v>4747</v>
      </c>
    </row>
    <row r="416" spans="1:12" s="467" customFormat="1" ht="30" customHeight="1">
      <c r="A416" s="523">
        <v>409</v>
      </c>
      <c r="B416" s="507"/>
      <c r="C416" s="494">
        <v>102</v>
      </c>
      <c r="D416" s="979" t="s">
        <v>446</v>
      </c>
      <c r="E416" s="980"/>
      <c r="F416" s="980"/>
      <c r="G416" s="980"/>
      <c r="H416" s="980"/>
      <c r="I416" s="980"/>
      <c r="J416" s="980"/>
      <c r="K416" s="980"/>
      <c r="L416" s="981"/>
    </row>
    <row r="417" spans="1:12" ht="18">
      <c r="A417" s="523">
        <v>410</v>
      </c>
      <c r="B417" s="269"/>
      <c r="C417" s="495"/>
      <c r="D417" s="182" t="s">
        <v>376</v>
      </c>
      <c r="E417" s="243"/>
      <c r="F417" s="243"/>
      <c r="G417" s="243">
        <v>40680</v>
      </c>
      <c r="H417" s="243"/>
      <c r="I417" s="243"/>
      <c r="J417" s="243"/>
      <c r="K417" s="243"/>
      <c r="L417" s="509">
        <f>SUM(E417:K417)</f>
        <v>40680</v>
      </c>
    </row>
    <row r="418" spans="1:12" s="249" customFormat="1" ht="19.5">
      <c r="A418" s="523">
        <v>411</v>
      </c>
      <c r="B418" s="510"/>
      <c r="C418" s="496"/>
      <c r="D418" s="187" t="s">
        <v>377</v>
      </c>
      <c r="E418" s="248"/>
      <c r="F418" s="248"/>
      <c r="G418" s="248"/>
      <c r="H418" s="248"/>
      <c r="I418" s="248"/>
      <c r="J418" s="248"/>
      <c r="K418" s="248"/>
      <c r="L418" s="511">
        <f>SUM(E418:K418)</f>
        <v>0</v>
      </c>
    </row>
    <row r="419" spans="1:12" s="103" customFormat="1" ht="18">
      <c r="A419" s="523">
        <v>412</v>
      </c>
      <c r="B419" s="512"/>
      <c r="C419" s="497"/>
      <c r="D419" s="469" t="s">
        <v>378</v>
      </c>
      <c r="E419" s="244">
        <f aca="true" t="shared" si="98" ref="E419:L419">SUM(E417:E418)</f>
        <v>0</v>
      </c>
      <c r="F419" s="244">
        <f t="shared" si="98"/>
        <v>0</v>
      </c>
      <c r="G419" s="244">
        <f t="shared" si="98"/>
        <v>40680</v>
      </c>
      <c r="H419" s="244">
        <f t="shared" si="98"/>
        <v>0</v>
      </c>
      <c r="I419" s="244">
        <f t="shared" si="98"/>
        <v>0</v>
      </c>
      <c r="J419" s="244">
        <f t="shared" si="98"/>
        <v>0</v>
      </c>
      <c r="K419" s="244">
        <f t="shared" si="98"/>
        <v>0</v>
      </c>
      <c r="L419" s="513">
        <f t="shared" si="98"/>
        <v>40680</v>
      </c>
    </row>
    <row r="420" spans="1:12" s="467" customFormat="1" ht="30" customHeight="1">
      <c r="A420" s="523">
        <v>413</v>
      </c>
      <c r="B420" s="507"/>
      <c r="C420" s="494">
        <v>103</v>
      </c>
      <c r="D420" s="979" t="s">
        <v>448</v>
      </c>
      <c r="E420" s="980"/>
      <c r="F420" s="980"/>
      <c r="G420" s="980"/>
      <c r="H420" s="980"/>
      <c r="I420" s="980"/>
      <c r="J420" s="980"/>
      <c r="K420" s="980"/>
      <c r="L420" s="981"/>
    </row>
    <row r="421" spans="1:12" ht="18">
      <c r="A421" s="523">
        <v>414</v>
      </c>
      <c r="B421" s="269"/>
      <c r="C421" s="495"/>
      <c r="D421" s="182" t="s">
        <v>376</v>
      </c>
      <c r="E421" s="243"/>
      <c r="F421" s="243"/>
      <c r="G421" s="243">
        <v>155214</v>
      </c>
      <c r="H421" s="243"/>
      <c r="I421" s="243"/>
      <c r="J421" s="243"/>
      <c r="K421" s="243"/>
      <c r="L421" s="509">
        <f>SUM(E421:K421)</f>
        <v>155214</v>
      </c>
    </row>
    <row r="422" spans="1:12" s="249" customFormat="1" ht="19.5">
      <c r="A422" s="523">
        <v>415</v>
      </c>
      <c r="B422" s="510"/>
      <c r="C422" s="496"/>
      <c r="D422" s="187" t="s">
        <v>377</v>
      </c>
      <c r="E422" s="248"/>
      <c r="F422" s="248"/>
      <c r="G422" s="248"/>
      <c r="H422" s="248"/>
      <c r="I422" s="248"/>
      <c r="J422" s="248"/>
      <c r="K422" s="248"/>
      <c r="L422" s="511">
        <f>SUM(E422:K422)</f>
        <v>0</v>
      </c>
    </row>
    <row r="423" spans="1:12" s="103" customFormat="1" ht="18">
      <c r="A423" s="523">
        <v>416</v>
      </c>
      <c r="B423" s="512"/>
      <c r="C423" s="497"/>
      <c r="D423" s="469" t="s">
        <v>378</v>
      </c>
      <c r="E423" s="244">
        <f aca="true" t="shared" si="99" ref="E423:L423">SUM(E421:E422)</f>
        <v>0</v>
      </c>
      <c r="F423" s="244">
        <f t="shared" si="99"/>
        <v>0</v>
      </c>
      <c r="G423" s="244">
        <f t="shared" si="99"/>
        <v>155214</v>
      </c>
      <c r="H423" s="244">
        <f t="shared" si="99"/>
        <v>0</v>
      </c>
      <c r="I423" s="244">
        <f t="shared" si="99"/>
        <v>0</v>
      </c>
      <c r="J423" s="244">
        <f t="shared" si="99"/>
        <v>0</v>
      </c>
      <c r="K423" s="244">
        <f t="shared" si="99"/>
        <v>0</v>
      </c>
      <c r="L423" s="513">
        <f t="shared" si="99"/>
        <v>155214</v>
      </c>
    </row>
    <row r="424" spans="1:12" s="467" customFormat="1" ht="30" customHeight="1">
      <c r="A424" s="523">
        <v>417</v>
      </c>
      <c r="B424" s="507"/>
      <c r="C424" s="494">
        <v>104</v>
      </c>
      <c r="D424" s="979" t="s">
        <v>445</v>
      </c>
      <c r="E424" s="980"/>
      <c r="F424" s="980"/>
      <c r="G424" s="980"/>
      <c r="H424" s="980"/>
      <c r="I424" s="980"/>
      <c r="J424" s="980"/>
      <c r="K424" s="980"/>
      <c r="L424" s="981"/>
    </row>
    <row r="425" spans="1:12" ht="18">
      <c r="A425" s="523">
        <v>418</v>
      </c>
      <c r="B425" s="269"/>
      <c r="C425" s="495"/>
      <c r="D425" s="182" t="s">
        <v>376</v>
      </c>
      <c r="E425" s="243"/>
      <c r="F425" s="243"/>
      <c r="G425" s="243">
        <v>13881</v>
      </c>
      <c r="H425" s="243"/>
      <c r="I425" s="243"/>
      <c r="J425" s="243"/>
      <c r="K425" s="243"/>
      <c r="L425" s="509">
        <f>SUM(E425:K425)</f>
        <v>13881</v>
      </c>
    </row>
    <row r="426" spans="1:12" s="249" customFormat="1" ht="19.5">
      <c r="A426" s="523">
        <v>419</v>
      </c>
      <c r="B426" s="510"/>
      <c r="C426" s="496"/>
      <c r="D426" s="187" t="s">
        <v>377</v>
      </c>
      <c r="E426" s="248"/>
      <c r="F426" s="248"/>
      <c r="G426" s="248"/>
      <c r="H426" s="248"/>
      <c r="I426" s="248"/>
      <c r="J426" s="248"/>
      <c r="K426" s="248"/>
      <c r="L426" s="511">
        <f>SUM(E426:K426)</f>
        <v>0</v>
      </c>
    </row>
    <row r="427" spans="1:12" s="103" customFormat="1" ht="18">
      <c r="A427" s="523">
        <v>420</v>
      </c>
      <c r="B427" s="512"/>
      <c r="C427" s="497"/>
      <c r="D427" s="469" t="s">
        <v>378</v>
      </c>
      <c r="E427" s="244">
        <f aca="true" t="shared" si="100" ref="E427:L427">SUM(E425:E426)</f>
        <v>0</v>
      </c>
      <c r="F427" s="244">
        <f t="shared" si="100"/>
        <v>0</v>
      </c>
      <c r="G427" s="244">
        <f t="shared" si="100"/>
        <v>13881</v>
      </c>
      <c r="H427" s="244">
        <f t="shared" si="100"/>
        <v>0</v>
      </c>
      <c r="I427" s="244">
        <f t="shared" si="100"/>
        <v>0</v>
      </c>
      <c r="J427" s="244">
        <f t="shared" si="100"/>
        <v>0</v>
      </c>
      <c r="K427" s="244">
        <f t="shared" si="100"/>
        <v>0</v>
      </c>
      <c r="L427" s="513">
        <f t="shared" si="100"/>
        <v>13881</v>
      </c>
    </row>
    <row r="428" spans="1:12" s="467" customFormat="1" ht="24.75" customHeight="1">
      <c r="A428" s="523">
        <v>421</v>
      </c>
      <c r="B428" s="507"/>
      <c r="C428" s="494">
        <v>105</v>
      </c>
      <c r="D428" s="979" t="s">
        <v>450</v>
      </c>
      <c r="E428" s="980"/>
      <c r="F428" s="980"/>
      <c r="G428" s="980"/>
      <c r="H428" s="980"/>
      <c r="I428" s="980"/>
      <c r="J428" s="980"/>
      <c r="K428" s="980"/>
      <c r="L428" s="981"/>
    </row>
    <row r="429" spans="1:12" ht="18">
      <c r="A429" s="523">
        <v>422</v>
      </c>
      <c r="B429" s="269"/>
      <c r="C429" s="495"/>
      <c r="D429" s="182" t="s">
        <v>376</v>
      </c>
      <c r="E429" s="243"/>
      <c r="F429" s="243"/>
      <c r="G429" s="243">
        <v>24000</v>
      </c>
      <c r="H429" s="243"/>
      <c r="I429" s="243"/>
      <c r="J429" s="243"/>
      <c r="K429" s="243"/>
      <c r="L429" s="509">
        <f>SUM(E429:K429)</f>
        <v>24000</v>
      </c>
    </row>
    <row r="430" spans="1:12" s="249" customFormat="1" ht="19.5">
      <c r="A430" s="523">
        <v>423</v>
      </c>
      <c r="B430" s="510"/>
      <c r="C430" s="496"/>
      <c r="D430" s="187" t="s">
        <v>377</v>
      </c>
      <c r="E430" s="248"/>
      <c r="F430" s="248"/>
      <c r="G430" s="248"/>
      <c r="H430" s="248"/>
      <c r="I430" s="248"/>
      <c r="J430" s="248"/>
      <c r="K430" s="248"/>
      <c r="L430" s="511">
        <f>SUM(E430:K430)</f>
        <v>0</v>
      </c>
    </row>
    <row r="431" spans="1:12" s="103" customFormat="1" ht="18">
      <c r="A431" s="523">
        <v>424</v>
      </c>
      <c r="B431" s="512"/>
      <c r="C431" s="497"/>
      <c r="D431" s="469" t="s">
        <v>378</v>
      </c>
      <c r="E431" s="244">
        <f aca="true" t="shared" si="101" ref="E431:L431">SUM(E429:E430)</f>
        <v>0</v>
      </c>
      <c r="F431" s="244">
        <f t="shared" si="101"/>
        <v>0</v>
      </c>
      <c r="G431" s="244">
        <f t="shared" si="101"/>
        <v>24000</v>
      </c>
      <c r="H431" s="244">
        <f t="shared" si="101"/>
        <v>0</v>
      </c>
      <c r="I431" s="244">
        <f t="shared" si="101"/>
        <v>0</v>
      </c>
      <c r="J431" s="244">
        <f t="shared" si="101"/>
        <v>0</v>
      </c>
      <c r="K431" s="244">
        <f t="shared" si="101"/>
        <v>0</v>
      </c>
      <c r="L431" s="513">
        <f t="shared" si="101"/>
        <v>24000</v>
      </c>
    </row>
    <row r="432" spans="1:12" s="467" customFormat="1" ht="24.75" customHeight="1">
      <c r="A432" s="523">
        <v>425</v>
      </c>
      <c r="B432" s="507"/>
      <c r="C432" s="494">
        <v>106</v>
      </c>
      <c r="D432" s="182" t="s">
        <v>556</v>
      </c>
      <c r="E432" s="243"/>
      <c r="F432" s="243"/>
      <c r="G432" s="243"/>
      <c r="H432" s="243"/>
      <c r="I432" s="243"/>
      <c r="J432" s="243"/>
      <c r="K432" s="243"/>
      <c r="L432" s="513"/>
    </row>
    <row r="433" spans="1:12" ht="18">
      <c r="A433" s="523">
        <v>426</v>
      </c>
      <c r="B433" s="269"/>
      <c r="C433" s="495"/>
      <c r="D433" s="182" t="s">
        <v>376</v>
      </c>
      <c r="E433" s="243"/>
      <c r="F433" s="243"/>
      <c r="G433" s="243">
        <v>1500</v>
      </c>
      <c r="H433" s="243"/>
      <c r="I433" s="243"/>
      <c r="J433" s="243"/>
      <c r="K433" s="243"/>
      <c r="L433" s="509">
        <f>SUM(E433:K433)</f>
        <v>1500</v>
      </c>
    </row>
    <row r="434" spans="1:12" s="249" customFormat="1" ht="19.5">
      <c r="A434" s="523">
        <v>427</v>
      </c>
      <c r="B434" s="510"/>
      <c r="C434" s="496"/>
      <c r="D434" s="187" t="s">
        <v>377</v>
      </c>
      <c r="E434" s="248"/>
      <c r="F434" s="248"/>
      <c r="G434" s="248"/>
      <c r="H434" s="248"/>
      <c r="I434" s="248"/>
      <c r="J434" s="248"/>
      <c r="K434" s="248"/>
      <c r="L434" s="511">
        <f>SUM(E434:K434)</f>
        <v>0</v>
      </c>
    </row>
    <row r="435" spans="1:12" s="103" customFormat="1" ht="18">
      <c r="A435" s="523">
        <v>428</v>
      </c>
      <c r="B435" s="512"/>
      <c r="C435" s="497"/>
      <c r="D435" s="469" t="s">
        <v>378</v>
      </c>
      <c r="E435" s="244">
        <f aca="true" t="shared" si="102" ref="E435:L435">SUM(E433:E434)</f>
        <v>0</v>
      </c>
      <c r="F435" s="244">
        <f t="shared" si="102"/>
        <v>0</v>
      </c>
      <c r="G435" s="244">
        <f t="shared" si="102"/>
        <v>1500</v>
      </c>
      <c r="H435" s="244">
        <f t="shared" si="102"/>
        <v>0</v>
      </c>
      <c r="I435" s="244">
        <f t="shared" si="102"/>
        <v>0</v>
      </c>
      <c r="J435" s="244">
        <f t="shared" si="102"/>
        <v>0</v>
      </c>
      <c r="K435" s="244">
        <f t="shared" si="102"/>
        <v>0</v>
      </c>
      <c r="L435" s="513">
        <f t="shared" si="102"/>
        <v>1500</v>
      </c>
    </row>
    <row r="436" spans="1:12" s="467" customFormat="1" ht="24.75" customHeight="1">
      <c r="A436" s="523">
        <v>429</v>
      </c>
      <c r="B436" s="507"/>
      <c r="C436" s="494">
        <v>107</v>
      </c>
      <c r="D436" s="182" t="s">
        <v>557</v>
      </c>
      <c r="E436" s="243"/>
      <c r="F436" s="243"/>
      <c r="G436" s="243"/>
      <c r="H436" s="243"/>
      <c r="I436" s="243"/>
      <c r="J436" s="243"/>
      <c r="K436" s="243"/>
      <c r="L436" s="513"/>
    </row>
    <row r="437" spans="1:12" ht="18">
      <c r="A437" s="523">
        <v>430</v>
      </c>
      <c r="B437" s="269"/>
      <c r="C437" s="495"/>
      <c r="D437" s="182" t="s">
        <v>376</v>
      </c>
      <c r="E437" s="243"/>
      <c r="F437" s="243"/>
      <c r="G437" s="243">
        <v>7000</v>
      </c>
      <c r="H437" s="243"/>
      <c r="I437" s="243"/>
      <c r="J437" s="243"/>
      <c r="K437" s="243"/>
      <c r="L437" s="509">
        <f>SUM(E437:K437)</f>
        <v>7000</v>
      </c>
    </row>
    <row r="438" spans="1:12" s="249" customFormat="1" ht="19.5">
      <c r="A438" s="523">
        <v>431</v>
      </c>
      <c r="B438" s="510"/>
      <c r="C438" s="496"/>
      <c r="D438" s="187" t="s">
        <v>377</v>
      </c>
      <c r="E438" s="248"/>
      <c r="F438" s="248"/>
      <c r="G438" s="248"/>
      <c r="H438" s="248"/>
      <c r="I438" s="248"/>
      <c r="J438" s="248"/>
      <c r="K438" s="248"/>
      <c r="L438" s="511">
        <f>SUM(E438:K438)</f>
        <v>0</v>
      </c>
    </row>
    <row r="439" spans="1:12" s="476" customFormat="1" ht="24.75" customHeight="1">
      <c r="A439" s="523">
        <v>432</v>
      </c>
      <c r="B439" s="514"/>
      <c r="C439" s="498"/>
      <c r="D439" s="470" t="s">
        <v>378</v>
      </c>
      <c r="E439" s="245">
        <f aca="true" t="shared" si="103" ref="E439:L439">SUM(E437:E438)</f>
        <v>0</v>
      </c>
      <c r="F439" s="245">
        <f t="shared" si="103"/>
        <v>0</v>
      </c>
      <c r="G439" s="245">
        <f t="shared" si="103"/>
        <v>7000</v>
      </c>
      <c r="H439" s="245">
        <f t="shared" si="103"/>
        <v>0</v>
      </c>
      <c r="I439" s="245">
        <f t="shared" si="103"/>
        <v>0</v>
      </c>
      <c r="J439" s="245">
        <f t="shared" si="103"/>
        <v>0</v>
      </c>
      <c r="K439" s="245">
        <f t="shared" si="103"/>
        <v>0</v>
      </c>
      <c r="L439" s="515">
        <f t="shared" si="103"/>
        <v>7000</v>
      </c>
    </row>
    <row r="440" spans="1:12" s="193" customFormat="1" ht="18">
      <c r="A440" s="523">
        <v>433</v>
      </c>
      <c r="B440" s="516"/>
      <c r="C440" s="499"/>
      <c r="D440" s="472" t="s">
        <v>576</v>
      </c>
      <c r="E440" s="481"/>
      <c r="F440" s="481"/>
      <c r="G440" s="481"/>
      <c r="H440" s="481"/>
      <c r="I440" s="481"/>
      <c r="J440" s="481"/>
      <c r="K440" s="481"/>
      <c r="L440" s="521"/>
    </row>
    <row r="441" spans="1:12" s="193" customFormat="1" ht="18">
      <c r="A441" s="523">
        <v>434</v>
      </c>
      <c r="B441" s="483"/>
      <c r="C441" s="500"/>
      <c r="D441" s="182" t="s">
        <v>376</v>
      </c>
      <c r="E441" s="247">
        <f aca="true" t="shared" si="104" ref="E441:L441">SUM(E437+E433+E429+E425+E421+E417+E413+E409+E405+E401+E393+E397+E389+E385+E381+E377+E373+E369+E365+E361+E357+E353+E349+E344+E340+E332+E328+E324+E320+E316+E312+E308+E304+E300+E296+E292+E288+E284+E280+E276+E272+E268+E264+E260+E256+E252+E247+E243+E239+E235+E231+E227+E218+E214+E210+E206)</f>
        <v>9340</v>
      </c>
      <c r="F441" s="247">
        <f t="shared" si="104"/>
        <v>3503</v>
      </c>
      <c r="G441" s="247">
        <f t="shared" si="104"/>
        <v>665879</v>
      </c>
      <c r="H441" s="247">
        <f t="shared" si="104"/>
        <v>361455</v>
      </c>
      <c r="I441" s="247">
        <f t="shared" si="104"/>
        <v>25</v>
      </c>
      <c r="J441" s="247">
        <f t="shared" si="104"/>
        <v>781700</v>
      </c>
      <c r="K441" s="247">
        <f t="shared" si="104"/>
        <v>0</v>
      </c>
      <c r="L441" s="484">
        <f t="shared" si="104"/>
        <v>1821902</v>
      </c>
    </row>
    <row r="442" spans="1:12" s="193" customFormat="1" ht="19.5">
      <c r="A442" s="523">
        <v>435</v>
      </c>
      <c r="B442" s="483"/>
      <c r="C442" s="500"/>
      <c r="D442" s="187" t="s">
        <v>377</v>
      </c>
      <c r="E442" s="482">
        <f aca="true" t="shared" si="105" ref="E442:L442">E438+E434+E430+E426+E422+E418+E414+E410+E406+E402+E398+E394+E390+E386+E382+E378+E374+E370+E366+E362+E358++E354+E350+E337+E333+E329+E325+E321+E317+E313+E309+E305+E301+E297+E293+E289+E285+E281+E277+E273+E269+E253+E248+E244+E240+E236+E228+E224+E223+E219+E215+E211+E207</f>
        <v>0</v>
      </c>
      <c r="F442" s="482">
        <f t="shared" si="105"/>
        <v>0</v>
      </c>
      <c r="G442" s="482">
        <f t="shared" si="105"/>
        <v>10112</v>
      </c>
      <c r="H442" s="482">
        <f t="shared" si="105"/>
        <v>2000</v>
      </c>
      <c r="I442" s="482">
        <f t="shared" si="105"/>
        <v>0</v>
      </c>
      <c r="J442" s="482">
        <f t="shared" si="105"/>
        <v>0</v>
      </c>
      <c r="K442" s="482">
        <f t="shared" si="105"/>
        <v>0</v>
      </c>
      <c r="L442" s="485">
        <f t="shared" si="105"/>
        <v>12112</v>
      </c>
    </row>
    <row r="443" spans="1:12" s="193" customFormat="1" ht="18.75" thickBot="1">
      <c r="A443" s="523">
        <v>436</v>
      </c>
      <c r="B443" s="518"/>
      <c r="C443" s="501"/>
      <c r="D443" s="473" t="s">
        <v>378</v>
      </c>
      <c r="E443" s="474">
        <f aca="true" t="shared" si="106" ref="E443:L443">SUM(E441:E442)</f>
        <v>9340</v>
      </c>
      <c r="F443" s="474">
        <f t="shared" si="106"/>
        <v>3503</v>
      </c>
      <c r="G443" s="474">
        <f t="shared" si="106"/>
        <v>675991</v>
      </c>
      <c r="H443" s="474">
        <f t="shared" si="106"/>
        <v>363455</v>
      </c>
      <c r="I443" s="474">
        <f t="shared" si="106"/>
        <v>25</v>
      </c>
      <c r="J443" s="474">
        <f t="shared" si="106"/>
        <v>781700</v>
      </c>
      <c r="K443" s="474">
        <f t="shared" si="106"/>
        <v>0</v>
      </c>
      <c r="L443" s="519">
        <f t="shared" si="106"/>
        <v>1834014</v>
      </c>
    </row>
    <row r="444" spans="1:12" s="103" customFormat="1" ht="24.75" customHeight="1" thickTop="1">
      <c r="A444" s="523">
        <v>437</v>
      </c>
      <c r="B444" s="520"/>
      <c r="C444" s="502"/>
      <c r="D444" s="279" t="s">
        <v>229</v>
      </c>
      <c r="E444" s="246"/>
      <c r="F444" s="246"/>
      <c r="G444" s="246"/>
      <c r="H444" s="246"/>
      <c r="I444" s="246"/>
      <c r="J444" s="246"/>
      <c r="K444" s="246"/>
      <c r="L444" s="491"/>
    </row>
    <row r="445" spans="1:12" s="467" customFormat="1" ht="33" customHeight="1">
      <c r="A445" s="523">
        <v>438</v>
      </c>
      <c r="B445" s="507"/>
      <c r="C445" s="494">
        <v>108</v>
      </c>
      <c r="D445" s="182" t="s">
        <v>416</v>
      </c>
      <c r="E445" s="243"/>
      <c r="F445" s="243"/>
      <c r="G445" s="243"/>
      <c r="H445" s="243"/>
      <c r="I445" s="243"/>
      <c r="J445" s="243"/>
      <c r="K445" s="243"/>
      <c r="L445" s="513"/>
    </row>
    <row r="446" spans="1:12" ht="18">
      <c r="A446" s="523">
        <v>439</v>
      </c>
      <c r="B446" s="269"/>
      <c r="C446" s="495"/>
      <c r="D446" s="182" t="s">
        <v>376</v>
      </c>
      <c r="E446" s="243"/>
      <c r="F446" s="243"/>
      <c r="G446" s="243"/>
      <c r="H446" s="243">
        <v>13000</v>
      </c>
      <c r="I446" s="243"/>
      <c r="J446" s="243"/>
      <c r="K446" s="243"/>
      <c r="L446" s="509">
        <f>SUM(E446:K446)</f>
        <v>13000</v>
      </c>
    </row>
    <row r="447" spans="1:12" s="249" customFormat="1" ht="19.5">
      <c r="A447" s="523">
        <v>440</v>
      </c>
      <c r="B447" s="510"/>
      <c r="C447" s="496"/>
      <c r="D447" s="187" t="s">
        <v>377</v>
      </c>
      <c r="E447" s="248"/>
      <c r="F447" s="248"/>
      <c r="G447" s="248"/>
      <c r="H447" s="248"/>
      <c r="I447" s="248"/>
      <c r="J447" s="248"/>
      <c r="K447" s="248"/>
      <c r="L447" s="511">
        <f>SUM(E447:K447)</f>
        <v>0</v>
      </c>
    </row>
    <row r="448" spans="1:12" s="103" customFormat="1" ht="18">
      <c r="A448" s="523">
        <v>441</v>
      </c>
      <c r="B448" s="512"/>
      <c r="C448" s="497"/>
      <c r="D448" s="469" t="s">
        <v>378</v>
      </c>
      <c r="E448" s="244">
        <f aca="true" t="shared" si="107" ref="E448:L448">SUM(E446:E447)</f>
        <v>0</v>
      </c>
      <c r="F448" s="244">
        <f t="shared" si="107"/>
        <v>0</v>
      </c>
      <c r="G448" s="244">
        <f t="shared" si="107"/>
        <v>0</v>
      </c>
      <c r="H448" s="244">
        <f t="shared" si="107"/>
        <v>13000</v>
      </c>
      <c r="I448" s="244">
        <f t="shared" si="107"/>
        <v>0</v>
      </c>
      <c r="J448" s="244">
        <f t="shared" si="107"/>
        <v>0</v>
      </c>
      <c r="K448" s="244">
        <f t="shared" si="107"/>
        <v>0</v>
      </c>
      <c r="L448" s="513">
        <f t="shared" si="107"/>
        <v>13000</v>
      </c>
    </row>
    <row r="449" spans="1:12" s="467" customFormat="1" ht="24.75" customHeight="1">
      <c r="A449" s="523">
        <v>442</v>
      </c>
      <c r="B449" s="507"/>
      <c r="C449" s="494">
        <v>109</v>
      </c>
      <c r="D449" s="182" t="s">
        <v>335</v>
      </c>
      <c r="E449" s="243"/>
      <c r="F449" s="243"/>
      <c r="G449" s="243"/>
      <c r="H449" s="243"/>
      <c r="I449" s="243"/>
      <c r="J449" s="243"/>
      <c r="K449" s="243"/>
      <c r="L449" s="513"/>
    </row>
    <row r="450" spans="1:12" ht="18">
      <c r="A450" s="523">
        <v>443</v>
      </c>
      <c r="B450" s="269"/>
      <c r="C450" s="495"/>
      <c r="D450" s="182" t="s">
        <v>376</v>
      </c>
      <c r="E450" s="243"/>
      <c r="F450" s="243"/>
      <c r="G450" s="243"/>
      <c r="H450" s="243">
        <v>46000</v>
      </c>
      <c r="I450" s="243"/>
      <c r="J450" s="243"/>
      <c r="K450" s="243"/>
      <c r="L450" s="509">
        <f>SUM(E450:K450)</f>
        <v>46000</v>
      </c>
    </row>
    <row r="451" spans="1:12" s="249" customFormat="1" ht="19.5">
      <c r="A451" s="523">
        <v>444</v>
      </c>
      <c r="B451" s="510"/>
      <c r="C451" s="496"/>
      <c r="D451" s="187" t="s">
        <v>377</v>
      </c>
      <c r="E451" s="248"/>
      <c r="F451" s="248"/>
      <c r="G451" s="248"/>
      <c r="H451" s="248"/>
      <c r="I451" s="248"/>
      <c r="J451" s="248"/>
      <c r="K451" s="248"/>
      <c r="L451" s="511">
        <f>SUM(E451:K451)</f>
        <v>0</v>
      </c>
    </row>
    <row r="452" spans="1:12" s="103" customFormat="1" ht="18">
      <c r="A452" s="523">
        <v>445</v>
      </c>
      <c r="B452" s="512"/>
      <c r="C452" s="497"/>
      <c r="D452" s="469" t="s">
        <v>378</v>
      </c>
      <c r="E452" s="244">
        <f aca="true" t="shared" si="108" ref="E452:L452">SUM(E450:E451)</f>
        <v>0</v>
      </c>
      <c r="F452" s="244">
        <f t="shared" si="108"/>
        <v>0</v>
      </c>
      <c r="G452" s="244">
        <f t="shared" si="108"/>
        <v>0</v>
      </c>
      <c r="H452" s="244">
        <f t="shared" si="108"/>
        <v>46000</v>
      </c>
      <c r="I452" s="244">
        <f t="shared" si="108"/>
        <v>0</v>
      </c>
      <c r="J452" s="244">
        <f t="shared" si="108"/>
        <v>0</v>
      </c>
      <c r="K452" s="244">
        <f t="shared" si="108"/>
        <v>0</v>
      </c>
      <c r="L452" s="513">
        <f t="shared" si="108"/>
        <v>46000</v>
      </c>
    </row>
    <row r="453" spans="1:12" s="467" customFormat="1" ht="24.75" customHeight="1">
      <c r="A453" s="523">
        <v>446</v>
      </c>
      <c r="B453" s="507"/>
      <c r="C453" s="494">
        <v>110</v>
      </c>
      <c r="D453" s="182" t="s">
        <v>424</v>
      </c>
      <c r="E453" s="243"/>
      <c r="F453" s="243"/>
      <c r="G453" s="243"/>
      <c r="H453" s="243"/>
      <c r="I453" s="243"/>
      <c r="J453" s="243"/>
      <c r="K453" s="243"/>
      <c r="L453" s="513"/>
    </row>
    <row r="454" spans="1:12" ht="18">
      <c r="A454" s="523">
        <v>447</v>
      </c>
      <c r="B454" s="269"/>
      <c r="C454" s="495"/>
      <c r="D454" s="182" t="s">
        <v>376</v>
      </c>
      <c r="E454" s="243"/>
      <c r="F454" s="243"/>
      <c r="G454" s="243"/>
      <c r="H454" s="243">
        <v>100</v>
      </c>
      <c r="I454" s="243"/>
      <c r="J454" s="243"/>
      <c r="K454" s="243"/>
      <c r="L454" s="509">
        <f>SUM(E454:K454)</f>
        <v>100</v>
      </c>
    </row>
    <row r="455" spans="1:12" s="249" customFormat="1" ht="19.5">
      <c r="A455" s="523">
        <v>448</v>
      </c>
      <c r="B455" s="510"/>
      <c r="C455" s="496"/>
      <c r="D455" s="187" t="s">
        <v>377</v>
      </c>
      <c r="E455" s="248"/>
      <c r="F455" s="248"/>
      <c r="G455" s="248"/>
      <c r="H455" s="248"/>
      <c r="I455" s="248"/>
      <c r="J455" s="248"/>
      <c r="K455" s="248"/>
      <c r="L455" s="511">
        <f>SUM(E455:K455)</f>
        <v>0</v>
      </c>
    </row>
    <row r="456" spans="1:12" s="103" customFormat="1" ht="18">
      <c r="A456" s="523">
        <v>449</v>
      </c>
      <c r="B456" s="512"/>
      <c r="C456" s="497"/>
      <c r="D456" s="469" t="s">
        <v>378</v>
      </c>
      <c r="E456" s="244">
        <f aca="true" t="shared" si="109" ref="E456:L456">SUM(E454:E455)</f>
        <v>0</v>
      </c>
      <c r="F456" s="244">
        <f t="shared" si="109"/>
        <v>0</v>
      </c>
      <c r="G456" s="244">
        <f t="shared" si="109"/>
        <v>0</v>
      </c>
      <c r="H456" s="244">
        <f t="shared" si="109"/>
        <v>100</v>
      </c>
      <c r="I456" s="244">
        <f t="shared" si="109"/>
        <v>0</v>
      </c>
      <c r="J456" s="244">
        <f t="shared" si="109"/>
        <v>0</v>
      </c>
      <c r="K456" s="244">
        <f t="shared" si="109"/>
        <v>0</v>
      </c>
      <c r="L456" s="513">
        <f t="shared" si="109"/>
        <v>100</v>
      </c>
    </row>
    <row r="457" spans="1:12" s="467" customFormat="1" ht="33" customHeight="1">
      <c r="A457" s="523">
        <v>450</v>
      </c>
      <c r="B457" s="507"/>
      <c r="C457" s="494">
        <v>111</v>
      </c>
      <c r="D457" s="182" t="s">
        <v>498</v>
      </c>
      <c r="E457" s="243"/>
      <c r="F457" s="243"/>
      <c r="G457" s="243"/>
      <c r="H457" s="243"/>
      <c r="I457" s="243"/>
      <c r="J457" s="243"/>
      <c r="K457" s="243"/>
      <c r="L457" s="513"/>
    </row>
    <row r="458" spans="1:12" ht="18">
      <c r="A458" s="523">
        <v>451</v>
      </c>
      <c r="B458" s="269"/>
      <c r="C458" s="495"/>
      <c r="D458" s="182" t="s">
        <v>376</v>
      </c>
      <c r="E458" s="243"/>
      <c r="F458" s="243"/>
      <c r="G458" s="243"/>
      <c r="H458" s="243">
        <v>186000</v>
      </c>
      <c r="I458" s="243"/>
      <c r="J458" s="243"/>
      <c r="K458" s="243"/>
      <c r="L458" s="509">
        <f>SUM(E458:K458)</f>
        <v>186000</v>
      </c>
    </row>
    <row r="459" spans="1:12" s="249" customFormat="1" ht="19.5">
      <c r="A459" s="523">
        <v>452</v>
      </c>
      <c r="B459" s="510"/>
      <c r="C459" s="496"/>
      <c r="D459" s="187" t="s">
        <v>377</v>
      </c>
      <c r="E459" s="248"/>
      <c r="F459" s="248"/>
      <c r="G459" s="248"/>
      <c r="H459" s="248"/>
      <c r="I459" s="248"/>
      <c r="J459" s="248"/>
      <c r="K459" s="248"/>
      <c r="L459" s="511">
        <f>SUM(E459:K459)</f>
        <v>0</v>
      </c>
    </row>
    <row r="460" spans="1:12" s="103" customFormat="1" ht="18">
      <c r="A460" s="523">
        <v>453</v>
      </c>
      <c r="B460" s="512"/>
      <c r="C460" s="497"/>
      <c r="D460" s="469" t="s">
        <v>378</v>
      </c>
      <c r="E460" s="244">
        <f aca="true" t="shared" si="110" ref="E460:L460">SUM(E458:E459)</f>
        <v>0</v>
      </c>
      <c r="F460" s="244">
        <f t="shared" si="110"/>
        <v>0</v>
      </c>
      <c r="G460" s="244">
        <f t="shared" si="110"/>
        <v>0</v>
      </c>
      <c r="H460" s="244">
        <f t="shared" si="110"/>
        <v>186000</v>
      </c>
      <c r="I460" s="244">
        <f t="shared" si="110"/>
        <v>0</v>
      </c>
      <c r="J460" s="244">
        <f t="shared" si="110"/>
        <v>0</v>
      </c>
      <c r="K460" s="244">
        <f t="shared" si="110"/>
        <v>0</v>
      </c>
      <c r="L460" s="513">
        <f t="shared" si="110"/>
        <v>186000</v>
      </c>
    </row>
    <row r="461" spans="1:12" s="467" customFormat="1" ht="33" customHeight="1">
      <c r="A461" s="523">
        <v>454</v>
      </c>
      <c r="B461" s="507"/>
      <c r="C461" s="494">
        <v>112</v>
      </c>
      <c r="D461" s="182" t="s">
        <v>418</v>
      </c>
      <c r="E461" s="243"/>
      <c r="F461" s="243"/>
      <c r="G461" s="243"/>
      <c r="H461" s="243"/>
      <c r="I461" s="243"/>
      <c r="J461" s="243"/>
      <c r="K461" s="243"/>
      <c r="L461" s="513"/>
    </row>
    <row r="462" spans="1:12" ht="18">
      <c r="A462" s="523">
        <v>455</v>
      </c>
      <c r="B462" s="269"/>
      <c r="C462" s="495"/>
      <c r="D462" s="182" t="s">
        <v>376</v>
      </c>
      <c r="E462" s="243"/>
      <c r="F462" s="243"/>
      <c r="G462" s="243"/>
      <c r="H462" s="243">
        <v>40000</v>
      </c>
      <c r="I462" s="243"/>
      <c r="J462" s="243"/>
      <c r="K462" s="243"/>
      <c r="L462" s="509">
        <f>SUM(E462:K462)</f>
        <v>40000</v>
      </c>
    </row>
    <row r="463" spans="1:12" s="249" customFormat="1" ht="19.5">
      <c r="A463" s="523">
        <v>456</v>
      </c>
      <c r="B463" s="510"/>
      <c r="C463" s="496"/>
      <c r="D463" s="187" t="s">
        <v>377</v>
      </c>
      <c r="E463" s="248"/>
      <c r="F463" s="248"/>
      <c r="G463" s="248"/>
      <c r="H463" s="248"/>
      <c r="I463" s="248"/>
      <c r="J463" s="248"/>
      <c r="K463" s="248"/>
      <c r="L463" s="511">
        <f>SUM(E463:K463)</f>
        <v>0</v>
      </c>
    </row>
    <row r="464" spans="1:12" s="103" customFormat="1" ht="18">
      <c r="A464" s="523">
        <v>457</v>
      </c>
      <c r="B464" s="512"/>
      <c r="C464" s="497"/>
      <c r="D464" s="469" t="s">
        <v>378</v>
      </c>
      <c r="E464" s="244">
        <f aca="true" t="shared" si="111" ref="E464:L464">SUM(E462:E463)</f>
        <v>0</v>
      </c>
      <c r="F464" s="244">
        <f t="shared" si="111"/>
        <v>0</v>
      </c>
      <c r="G464" s="244">
        <f t="shared" si="111"/>
        <v>0</v>
      </c>
      <c r="H464" s="244">
        <f t="shared" si="111"/>
        <v>40000</v>
      </c>
      <c r="I464" s="244">
        <f t="shared" si="111"/>
        <v>0</v>
      </c>
      <c r="J464" s="244">
        <f t="shared" si="111"/>
        <v>0</v>
      </c>
      <c r="K464" s="244">
        <f t="shared" si="111"/>
        <v>0</v>
      </c>
      <c r="L464" s="513">
        <f t="shared" si="111"/>
        <v>40000</v>
      </c>
    </row>
    <row r="465" spans="1:12" s="467" customFormat="1" ht="30" customHeight="1">
      <c r="A465" s="523">
        <v>458</v>
      </c>
      <c r="B465" s="507"/>
      <c r="C465" s="494">
        <v>113</v>
      </c>
      <c r="D465" s="182" t="s">
        <v>419</v>
      </c>
      <c r="E465" s="243"/>
      <c r="F465" s="243"/>
      <c r="G465" s="243"/>
      <c r="H465" s="243"/>
      <c r="I465" s="243"/>
      <c r="J465" s="243"/>
      <c r="K465" s="243"/>
      <c r="L465" s="513"/>
    </row>
    <row r="466" spans="1:12" ht="18">
      <c r="A466" s="523">
        <v>459</v>
      </c>
      <c r="B466" s="269"/>
      <c r="C466" s="495"/>
      <c r="D466" s="182" t="s">
        <v>376</v>
      </c>
      <c r="E466" s="243"/>
      <c r="F466" s="243"/>
      <c r="G466" s="243"/>
      <c r="H466" s="243">
        <v>165</v>
      </c>
      <c r="I466" s="243"/>
      <c r="J466" s="243"/>
      <c r="K466" s="243"/>
      <c r="L466" s="509">
        <f>SUM(E466:K466)</f>
        <v>165</v>
      </c>
    </row>
    <row r="467" spans="1:12" s="249" customFormat="1" ht="19.5">
      <c r="A467" s="523">
        <v>460</v>
      </c>
      <c r="B467" s="510"/>
      <c r="C467" s="496"/>
      <c r="D467" s="187" t="s">
        <v>377</v>
      </c>
      <c r="E467" s="248"/>
      <c r="F467" s="248"/>
      <c r="G467" s="248"/>
      <c r="H467" s="248"/>
      <c r="I467" s="248"/>
      <c r="J467" s="248"/>
      <c r="K467" s="248"/>
      <c r="L467" s="511">
        <f>SUM(E467:K467)</f>
        <v>0</v>
      </c>
    </row>
    <row r="468" spans="1:12" s="103" customFormat="1" ht="18">
      <c r="A468" s="523">
        <v>461</v>
      </c>
      <c r="B468" s="512"/>
      <c r="C468" s="497"/>
      <c r="D468" s="469" t="s">
        <v>378</v>
      </c>
      <c r="E468" s="244">
        <f aca="true" t="shared" si="112" ref="E468:L468">SUM(E466:E467)</f>
        <v>0</v>
      </c>
      <c r="F468" s="244">
        <f t="shared" si="112"/>
        <v>0</v>
      </c>
      <c r="G468" s="244">
        <f t="shared" si="112"/>
        <v>0</v>
      </c>
      <c r="H468" s="244">
        <f t="shared" si="112"/>
        <v>165</v>
      </c>
      <c r="I468" s="244">
        <f t="shared" si="112"/>
        <v>0</v>
      </c>
      <c r="J468" s="244">
        <f t="shared" si="112"/>
        <v>0</v>
      </c>
      <c r="K468" s="244">
        <f t="shared" si="112"/>
        <v>0</v>
      </c>
      <c r="L468" s="513">
        <f t="shared" si="112"/>
        <v>165</v>
      </c>
    </row>
    <row r="469" spans="1:12" s="467" customFormat="1" ht="30" customHeight="1">
      <c r="A469" s="523">
        <v>462</v>
      </c>
      <c r="B469" s="507"/>
      <c r="C469" s="494">
        <v>114</v>
      </c>
      <c r="D469" s="182" t="s">
        <v>170</v>
      </c>
      <c r="E469" s="243"/>
      <c r="F469" s="243"/>
      <c r="G469" s="243"/>
      <c r="H469" s="243"/>
      <c r="I469" s="243"/>
      <c r="J469" s="243"/>
      <c r="K469" s="243"/>
      <c r="L469" s="513"/>
    </row>
    <row r="470" spans="1:12" s="249" customFormat="1" ht="19.5">
      <c r="A470" s="523">
        <v>463</v>
      </c>
      <c r="B470" s="510"/>
      <c r="C470" s="496"/>
      <c r="D470" s="187" t="s">
        <v>171</v>
      </c>
      <c r="E470" s="248"/>
      <c r="F470" s="248"/>
      <c r="G470" s="248"/>
      <c r="H470" s="248">
        <v>4801</v>
      </c>
      <c r="I470" s="248"/>
      <c r="J470" s="248"/>
      <c r="K470" s="248"/>
      <c r="L470" s="511">
        <f>SUM(E470:K470)</f>
        <v>4801</v>
      </c>
    </row>
    <row r="471" spans="1:12" s="103" customFormat="1" ht="18">
      <c r="A471" s="523">
        <v>464</v>
      </c>
      <c r="B471" s="512"/>
      <c r="C471" s="497"/>
      <c r="D471" s="469" t="s">
        <v>378</v>
      </c>
      <c r="E471" s="244"/>
      <c r="F471" s="244"/>
      <c r="G471" s="244"/>
      <c r="H471" s="244">
        <v>4801</v>
      </c>
      <c r="I471" s="244"/>
      <c r="J471" s="244"/>
      <c r="K471" s="244"/>
      <c r="L471" s="513">
        <f>SUM(E471:K471)</f>
        <v>4801</v>
      </c>
    </row>
    <row r="472" spans="1:12" s="467" customFormat="1" ht="30" customHeight="1">
      <c r="A472" s="523">
        <v>465</v>
      </c>
      <c r="B472" s="507"/>
      <c r="C472" s="494">
        <v>115</v>
      </c>
      <c r="D472" s="182" t="s">
        <v>40</v>
      </c>
      <c r="E472" s="243"/>
      <c r="F472" s="243"/>
      <c r="G472" s="243"/>
      <c r="H472" s="243"/>
      <c r="I472" s="243"/>
      <c r="J472" s="243"/>
      <c r="K472" s="243"/>
      <c r="L472" s="513"/>
    </row>
    <row r="473" spans="1:12" s="249" customFormat="1" ht="19.5">
      <c r="A473" s="523">
        <v>466</v>
      </c>
      <c r="B473" s="510"/>
      <c r="C473" s="496"/>
      <c r="D473" s="187" t="s">
        <v>126</v>
      </c>
      <c r="E473" s="248"/>
      <c r="F473" s="248"/>
      <c r="G473" s="248"/>
      <c r="H473" s="248">
        <v>369</v>
      </c>
      <c r="I473" s="248"/>
      <c r="J473" s="248"/>
      <c r="K473" s="248"/>
      <c r="L473" s="511">
        <v>369</v>
      </c>
    </row>
    <row r="474" spans="1:12" s="103" customFormat="1" ht="18">
      <c r="A474" s="523">
        <v>467</v>
      </c>
      <c r="B474" s="512"/>
      <c r="C474" s="497"/>
      <c r="D474" s="469" t="s">
        <v>378</v>
      </c>
      <c r="E474" s="244"/>
      <c r="F474" s="244"/>
      <c r="G474" s="244"/>
      <c r="H474" s="244">
        <v>369</v>
      </c>
      <c r="I474" s="244"/>
      <c r="J474" s="244"/>
      <c r="K474" s="244"/>
      <c r="L474" s="513">
        <v>369</v>
      </c>
    </row>
    <row r="475" spans="1:12" s="467" customFormat="1" ht="30" customHeight="1">
      <c r="A475" s="523">
        <v>468</v>
      </c>
      <c r="B475" s="507"/>
      <c r="C475" s="494">
        <v>116</v>
      </c>
      <c r="D475" s="182" t="s">
        <v>252</v>
      </c>
      <c r="E475" s="243"/>
      <c r="F475" s="243"/>
      <c r="G475" s="243"/>
      <c r="H475" s="243"/>
      <c r="I475" s="243"/>
      <c r="J475" s="243"/>
      <c r="K475" s="243"/>
      <c r="L475" s="513"/>
    </row>
    <row r="476" spans="1:12" ht="18">
      <c r="A476" s="523">
        <v>469</v>
      </c>
      <c r="B476" s="269"/>
      <c r="C476" s="495"/>
      <c r="D476" s="182" t="s">
        <v>376</v>
      </c>
      <c r="E476" s="243"/>
      <c r="F476" s="243"/>
      <c r="G476" s="243"/>
      <c r="H476" s="243">
        <v>3000</v>
      </c>
      <c r="I476" s="243"/>
      <c r="J476" s="243"/>
      <c r="K476" s="243"/>
      <c r="L476" s="509">
        <f>SUM(E476:K476)</f>
        <v>3000</v>
      </c>
    </row>
    <row r="477" spans="1:12" s="249" customFormat="1" ht="19.5">
      <c r="A477" s="523">
        <v>470</v>
      </c>
      <c r="B477" s="510"/>
      <c r="C477" s="496"/>
      <c r="D477" s="187" t="s">
        <v>377</v>
      </c>
      <c r="E477" s="248"/>
      <c r="F477" s="248"/>
      <c r="G477" s="248"/>
      <c r="H477" s="248"/>
      <c r="I477" s="248"/>
      <c r="J477" s="248"/>
      <c r="K477" s="248"/>
      <c r="L477" s="511">
        <f>SUM(E477:K477)</f>
        <v>0</v>
      </c>
    </row>
    <row r="478" spans="1:12" s="476" customFormat="1" ht="30" customHeight="1">
      <c r="A478" s="523">
        <v>471</v>
      </c>
      <c r="B478" s="514"/>
      <c r="C478" s="498"/>
      <c r="D478" s="470" t="s">
        <v>378</v>
      </c>
      <c r="E478" s="245">
        <f aca="true" t="shared" si="113" ref="E478:L478">SUM(E476:E477)</f>
        <v>0</v>
      </c>
      <c r="F478" s="245">
        <f t="shared" si="113"/>
        <v>0</v>
      </c>
      <c r="G478" s="245">
        <f t="shared" si="113"/>
        <v>0</v>
      </c>
      <c r="H478" s="245">
        <f t="shared" si="113"/>
        <v>3000</v>
      </c>
      <c r="I478" s="245">
        <f t="shared" si="113"/>
        <v>0</v>
      </c>
      <c r="J478" s="245">
        <f t="shared" si="113"/>
        <v>0</v>
      </c>
      <c r="K478" s="245">
        <f t="shared" si="113"/>
        <v>0</v>
      </c>
      <c r="L478" s="515">
        <f t="shared" si="113"/>
        <v>3000</v>
      </c>
    </row>
    <row r="479" spans="1:12" s="193" customFormat="1" ht="18">
      <c r="A479" s="523">
        <v>472</v>
      </c>
      <c r="B479" s="516"/>
      <c r="C479" s="499"/>
      <c r="D479" s="472" t="s">
        <v>230</v>
      </c>
      <c r="E479" s="481"/>
      <c r="F479" s="481"/>
      <c r="G479" s="481"/>
      <c r="H479" s="481"/>
      <c r="I479" s="481"/>
      <c r="J479" s="481"/>
      <c r="K479" s="481"/>
      <c r="L479" s="521"/>
    </row>
    <row r="480" spans="1:12" s="193" customFormat="1" ht="18">
      <c r="A480" s="523">
        <v>473</v>
      </c>
      <c r="B480" s="483"/>
      <c r="C480" s="500"/>
      <c r="D480" s="182" t="s">
        <v>376</v>
      </c>
      <c r="E480" s="247">
        <f aca="true" t="shared" si="114" ref="E480:L480">SUM(E476+E466+E462+E458+E454+E450+E446)</f>
        <v>0</v>
      </c>
      <c r="F480" s="247">
        <f t="shared" si="114"/>
        <v>0</v>
      </c>
      <c r="G480" s="247">
        <f t="shared" si="114"/>
        <v>0</v>
      </c>
      <c r="H480" s="247">
        <f t="shared" si="114"/>
        <v>288265</v>
      </c>
      <c r="I480" s="247">
        <f t="shared" si="114"/>
        <v>0</v>
      </c>
      <c r="J480" s="247">
        <f t="shared" si="114"/>
        <v>0</v>
      </c>
      <c r="K480" s="247">
        <f t="shared" si="114"/>
        <v>0</v>
      </c>
      <c r="L480" s="484">
        <f t="shared" si="114"/>
        <v>288265</v>
      </c>
    </row>
    <row r="481" spans="1:12" s="193" customFormat="1" ht="19.5">
      <c r="A481" s="523">
        <v>474</v>
      </c>
      <c r="B481" s="483"/>
      <c r="C481" s="500"/>
      <c r="D481" s="187" t="s">
        <v>377</v>
      </c>
      <c r="E481" s="482">
        <f aca="true" t="shared" si="115" ref="E481:L481">SUM(E477+E467+E463+E459+E455+E451+E447)+E470+E473</f>
        <v>0</v>
      </c>
      <c r="F481" s="482">
        <f t="shared" si="115"/>
        <v>0</v>
      </c>
      <c r="G481" s="482">
        <f t="shared" si="115"/>
        <v>0</v>
      </c>
      <c r="H481" s="482">
        <f t="shared" si="115"/>
        <v>5170</v>
      </c>
      <c r="I481" s="482">
        <f t="shared" si="115"/>
        <v>0</v>
      </c>
      <c r="J481" s="482">
        <f t="shared" si="115"/>
        <v>0</v>
      </c>
      <c r="K481" s="482">
        <f t="shared" si="115"/>
        <v>0</v>
      </c>
      <c r="L481" s="485">
        <f t="shared" si="115"/>
        <v>5170</v>
      </c>
    </row>
    <row r="482" spans="1:12" s="476" customFormat="1" ht="30" customHeight="1" thickBot="1">
      <c r="A482" s="523">
        <v>475</v>
      </c>
      <c r="B482" s="835"/>
      <c r="C482" s="836"/>
      <c r="D482" s="837" t="s">
        <v>378</v>
      </c>
      <c r="E482" s="838">
        <f aca="true" t="shared" si="116" ref="E482:L482">SUM(E480)</f>
        <v>0</v>
      </c>
      <c r="F482" s="838">
        <f t="shared" si="116"/>
        <v>0</v>
      </c>
      <c r="G482" s="838">
        <f t="shared" si="116"/>
        <v>0</v>
      </c>
      <c r="H482" s="838">
        <f t="shared" si="116"/>
        <v>288265</v>
      </c>
      <c r="I482" s="838">
        <f t="shared" si="116"/>
        <v>0</v>
      </c>
      <c r="J482" s="838">
        <f t="shared" si="116"/>
        <v>0</v>
      </c>
      <c r="K482" s="838">
        <f t="shared" si="116"/>
        <v>0</v>
      </c>
      <c r="L482" s="839">
        <f t="shared" si="116"/>
        <v>288265</v>
      </c>
    </row>
    <row r="483" spans="1:12" s="193" customFormat="1" ht="24.75" customHeight="1" thickTop="1">
      <c r="A483" s="523">
        <v>476</v>
      </c>
      <c r="B483" s="490"/>
      <c r="C483" s="503"/>
      <c r="D483" s="471" t="s">
        <v>328</v>
      </c>
      <c r="E483" s="480"/>
      <c r="F483" s="480"/>
      <c r="G483" s="480"/>
      <c r="H483" s="480"/>
      <c r="I483" s="480"/>
      <c r="J483" s="480"/>
      <c r="K483" s="480"/>
      <c r="L483" s="491"/>
    </row>
    <row r="484" spans="1:12" s="193" customFormat="1" ht="22.5" customHeight="1">
      <c r="A484" s="523">
        <v>477</v>
      </c>
      <c r="B484" s="483"/>
      <c r="C484" s="500"/>
      <c r="D484" s="182" t="s">
        <v>376</v>
      </c>
      <c r="E484" s="247">
        <f aca="true" t="shared" si="117" ref="E484:L484">SUM(E480,E441,E201)</f>
        <v>22324</v>
      </c>
      <c r="F484" s="247">
        <f t="shared" si="117"/>
        <v>5402</v>
      </c>
      <c r="G484" s="247">
        <f t="shared" si="117"/>
        <v>2667885</v>
      </c>
      <c r="H484" s="247">
        <f t="shared" si="117"/>
        <v>876420</v>
      </c>
      <c r="I484" s="247">
        <f t="shared" si="117"/>
        <v>25</v>
      </c>
      <c r="J484" s="247">
        <f t="shared" si="117"/>
        <v>781700</v>
      </c>
      <c r="K484" s="247">
        <f t="shared" si="117"/>
        <v>114584</v>
      </c>
      <c r="L484" s="484">
        <f t="shared" si="117"/>
        <v>4468340</v>
      </c>
    </row>
    <row r="485" spans="1:12" s="193" customFormat="1" ht="22.5" customHeight="1">
      <c r="A485" s="523">
        <v>478</v>
      </c>
      <c r="B485" s="483"/>
      <c r="C485" s="500"/>
      <c r="D485" s="187" t="s">
        <v>377</v>
      </c>
      <c r="E485" s="482">
        <f aca="true" t="shared" si="118" ref="E485:L485">SUM(E481+E442+E202)</f>
        <v>0</v>
      </c>
      <c r="F485" s="482">
        <f t="shared" si="118"/>
        <v>0</v>
      </c>
      <c r="G485" s="482">
        <f t="shared" si="118"/>
        <v>140634</v>
      </c>
      <c r="H485" s="482">
        <f t="shared" si="118"/>
        <v>18173</v>
      </c>
      <c r="I485" s="482">
        <f t="shared" si="118"/>
        <v>0</v>
      </c>
      <c r="J485" s="482">
        <f t="shared" si="118"/>
        <v>0</v>
      </c>
      <c r="K485" s="482">
        <f t="shared" si="118"/>
        <v>-114584</v>
      </c>
      <c r="L485" s="485">
        <f t="shared" si="118"/>
        <v>44223</v>
      </c>
    </row>
    <row r="486" spans="1:12" s="193" customFormat="1" ht="24.75" customHeight="1" thickBot="1">
      <c r="A486" s="523">
        <v>479</v>
      </c>
      <c r="B486" s="486"/>
      <c r="C486" s="504"/>
      <c r="D486" s="487" t="s">
        <v>378</v>
      </c>
      <c r="E486" s="488">
        <f aca="true" t="shared" si="119" ref="E486:L486">SUM(E484:E485)</f>
        <v>22324</v>
      </c>
      <c r="F486" s="488">
        <f t="shared" si="119"/>
        <v>5402</v>
      </c>
      <c r="G486" s="488">
        <f t="shared" si="119"/>
        <v>2808519</v>
      </c>
      <c r="H486" s="488">
        <f t="shared" si="119"/>
        <v>894593</v>
      </c>
      <c r="I486" s="488">
        <f t="shared" si="119"/>
        <v>25</v>
      </c>
      <c r="J486" s="488">
        <f t="shared" si="119"/>
        <v>781700</v>
      </c>
      <c r="K486" s="488">
        <f t="shared" si="119"/>
        <v>0</v>
      </c>
      <c r="L486" s="489">
        <f t="shared" si="119"/>
        <v>4512563</v>
      </c>
    </row>
    <row r="489" ht="18">
      <c r="D489" s="188"/>
    </row>
    <row r="490" ht="18">
      <c r="D490" s="188"/>
    </row>
    <row r="491" ht="18">
      <c r="D491" s="189"/>
    </row>
    <row r="492" ht="18">
      <c r="D492" s="189"/>
    </row>
    <row r="493" ht="18">
      <c r="D493" s="189"/>
    </row>
    <row r="494" ht="18">
      <c r="D494" s="190"/>
    </row>
    <row r="495" ht="18">
      <c r="D495" s="190"/>
    </row>
    <row r="496" ht="18">
      <c r="D496" s="190"/>
    </row>
    <row r="497" ht="18">
      <c r="D497" s="190"/>
    </row>
    <row r="498" ht="18">
      <c r="D498" s="190"/>
    </row>
    <row r="499" ht="18">
      <c r="D499" s="191"/>
    </row>
    <row r="500" ht="18">
      <c r="D500" s="191"/>
    </row>
    <row r="501" ht="18">
      <c r="D501" s="190"/>
    </row>
    <row r="502" ht="18">
      <c r="D502" s="190"/>
    </row>
    <row r="503" ht="18">
      <c r="D503" s="190"/>
    </row>
    <row r="504" ht="18">
      <c r="D504" s="190"/>
    </row>
    <row r="505" ht="18">
      <c r="D505" s="190"/>
    </row>
    <row r="506" ht="18">
      <c r="D506" s="190"/>
    </row>
    <row r="507" ht="18">
      <c r="D507" s="190"/>
    </row>
    <row r="508" ht="18">
      <c r="D508" s="190"/>
    </row>
    <row r="509" ht="18">
      <c r="D509" s="190"/>
    </row>
    <row r="510" ht="18">
      <c r="D510" s="190"/>
    </row>
    <row r="511" ht="18">
      <c r="D511" s="191"/>
    </row>
    <row r="512" ht="18">
      <c r="D512" s="191"/>
    </row>
    <row r="513" ht="18">
      <c r="D513" s="190"/>
    </row>
    <row r="514" ht="18">
      <c r="D514" s="190"/>
    </row>
    <row r="534" ht="18">
      <c r="D534" s="190"/>
    </row>
    <row r="535" ht="18">
      <c r="D535" s="190"/>
    </row>
    <row r="536" ht="18">
      <c r="D536" s="190"/>
    </row>
    <row r="537" ht="18">
      <c r="D537" s="192"/>
    </row>
    <row r="538" ht="18">
      <c r="D538" s="192"/>
    </row>
    <row r="539" ht="18">
      <c r="D539" s="192"/>
    </row>
    <row r="540" ht="18">
      <c r="D540" s="192"/>
    </row>
    <row r="541" ht="18">
      <c r="D541" s="190"/>
    </row>
    <row r="542" ht="18">
      <c r="D542" s="190"/>
    </row>
    <row r="543" ht="18">
      <c r="D543" s="190"/>
    </row>
    <row r="544" ht="18">
      <c r="D544" s="190"/>
    </row>
    <row r="545" ht="18">
      <c r="D545" s="190"/>
    </row>
    <row r="546" ht="18">
      <c r="D546" s="191"/>
    </row>
    <row r="547" ht="18">
      <c r="D547" s="191"/>
    </row>
    <row r="548" spans="1:11" s="103" customFormat="1" ht="18">
      <c r="A548" s="209"/>
      <c r="C548" s="505"/>
      <c r="D548" s="184"/>
      <c r="E548" s="238"/>
      <c r="F548" s="238"/>
      <c r="G548" s="238"/>
      <c r="H548" s="238"/>
      <c r="I548" s="238"/>
      <c r="J548" s="238"/>
      <c r="K548" s="238"/>
    </row>
    <row r="549" spans="1:11" s="103" customFormat="1" ht="18">
      <c r="A549" s="209"/>
      <c r="C549" s="505"/>
      <c r="D549" s="184"/>
      <c r="E549" s="238"/>
      <c r="F549" s="238"/>
      <c r="G549" s="238"/>
      <c r="H549" s="238"/>
      <c r="I549" s="238"/>
      <c r="J549" s="238"/>
      <c r="K549" s="238"/>
    </row>
    <row r="550" spans="1:11" s="103" customFormat="1" ht="18">
      <c r="A550" s="209"/>
      <c r="C550" s="505"/>
      <c r="D550" s="191"/>
      <c r="E550" s="238"/>
      <c r="F550" s="238"/>
      <c r="G550" s="238"/>
      <c r="H550" s="238"/>
      <c r="I550" s="238"/>
      <c r="J550" s="238"/>
      <c r="K550" s="238"/>
    </row>
    <row r="551" spans="1:11" s="103" customFormat="1" ht="18">
      <c r="A551" s="209"/>
      <c r="C551" s="505"/>
      <c r="D551" s="191"/>
      <c r="E551" s="238"/>
      <c r="F551" s="238"/>
      <c r="G551" s="238"/>
      <c r="H551" s="238"/>
      <c r="I551" s="238"/>
      <c r="J551" s="238"/>
      <c r="K551" s="238"/>
    </row>
    <row r="552" spans="1:11" s="103" customFormat="1" ht="18">
      <c r="A552" s="209"/>
      <c r="C552" s="505"/>
      <c r="D552" s="191"/>
      <c r="E552" s="238"/>
      <c r="F552" s="238"/>
      <c r="G552" s="238"/>
      <c r="H552" s="238"/>
      <c r="I552" s="238"/>
      <c r="J552" s="238"/>
      <c r="K552" s="238"/>
    </row>
    <row r="553" spans="1:11" s="103" customFormat="1" ht="18">
      <c r="A553" s="209"/>
      <c r="C553" s="505"/>
      <c r="D553" s="191"/>
      <c r="E553" s="238"/>
      <c r="F553" s="238"/>
      <c r="G553" s="238"/>
      <c r="H553" s="238"/>
      <c r="I553" s="238"/>
      <c r="J553" s="238"/>
      <c r="K553" s="238"/>
    </row>
    <row r="554" spans="1:11" s="103" customFormat="1" ht="18">
      <c r="A554" s="209"/>
      <c r="C554" s="505"/>
      <c r="D554" s="191"/>
      <c r="E554" s="238"/>
      <c r="F554" s="238"/>
      <c r="G554" s="238"/>
      <c r="H554" s="238"/>
      <c r="I554" s="238"/>
      <c r="J554" s="238"/>
      <c r="K554" s="238"/>
    </row>
    <row r="555" ht="18">
      <c r="D555" s="190"/>
    </row>
    <row r="556" ht="18">
      <c r="D556" s="190"/>
    </row>
    <row r="557" ht="18">
      <c r="D557" s="190"/>
    </row>
    <row r="558" ht="18">
      <c r="D558" s="190"/>
    </row>
    <row r="559" ht="18">
      <c r="D559" s="190"/>
    </row>
    <row r="560" ht="18">
      <c r="D560" s="190"/>
    </row>
    <row r="561" ht="18">
      <c r="D561" s="190"/>
    </row>
    <row r="562" ht="18">
      <c r="D562" s="190"/>
    </row>
    <row r="563" ht="18">
      <c r="D563" s="190"/>
    </row>
    <row r="564" ht="18">
      <c r="D564" s="190"/>
    </row>
    <row r="565" ht="18">
      <c r="D565" s="190"/>
    </row>
    <row r="566" ht="18">
      <c r="D566" s="190"/>
    </row>
    <row r="567" ht="18">
      <c r="D567" s="190"/>
    </row>
    <row r="568" spans="1:11" s="103" customFormat="1" ht="18">
      <c r="A568" s="209"/>
      <c r="C568" s="505"/>
      <c r="D568" s="191"/>
      <c r="E568" s="238"/>
      <c r="F568" s="238"/>
      <c r="G568" s="238"/>
      <c r="H568" s="238"/>
      <c r="I568" s="238"/>
      <c r="J568" s="238"/>
      <c r="K568" s="238"/>
    </row>
    <row r="569" ht="18">
      <c r="D569" s="190"/>
    </row>
    <row r="570" ht="18">
      <c r="D570" s="190"/>
    </row>
    <row r="571" ht="18">
      <c r="D571" s="190"/>
    </row>
    <row r="572" ht="18">
      <c r="D572" s="190"/>
    </row>
    <row r="573" ht="18">
      <c r="D573" s="190"/>
    </row>
    <row r="574" ht="18">
      <c r="D574" s="190"/>
    </row>
    <row r="575" ht="18">
      <c r="D575" s="190"/>
    </row>
    <row r="576" ht="18">
      <c r="D576" s="190"/>
    </row>
    <row r="577" ht="18">
      <c r="D577" s="190"/>
    </row>
    <row r="578" ht="18">
      <c r="D578" s="190"/>
    </row>
    <row r="579" ht="18">
      <c r="D579" s="190"/>
    </row>
    <row r="580" ht="18">
      <c r="D580" s="190"/>
    </row>
    <row r="581" ht="18">
      <c r="D581" s="190"/>
    </row>
    <row r="582" ht="18">
      <c r="D582" s="190"/>
    </row>
    <row r="583" ht="18">
      <c r="D583" s="190"/>
    </row>
    <row r="584" ht="18">
      <c r="D584" s="190"/>
    </row>
    <row r="585" ht="18">
      <c r="D585" s="190"/>
    </row>
    <row r="586" ht="18">
      <c r="D586" s="190"/>
    </row>
    <row r="587" ht="18">
      <c r="D587" s="190"/>
    </row>
    <row r="588" ht="18">
      <c r="D588" s="190"/>
    </row>
    <row r="589" ht="18">
      <c r="D589" s="190"/>
    </row>
    <row r="590" ht="18">
      <c r="D590" s="190"/>
    </row>
    <row r="591" ht="18">
      <c r="D591" s="190"/>
    </row>
    <row r="592" ht="18">
      <c r="D592" s="190"/>
    </row>
    <row r="593" ht="18">
      <c r="D593" s="190"/>
    </row>
    <row r="594" ht="18">
      <c r="D594" s="190"/>
    </row>
    <row r="595" ht="18">
      <c r="D595" s="190"/>
    </row>
    <row r="596" ht="18">
      <c r="D596" s="190"/>
    </row>
    <row r="597" ht="18">
      <c r="D597" s="190"/>
    </row>
    <row r="598" ht="18">
      <c r="D598" s="190"/>
    </row>
    <row r="599" ht="18">
      <c r="D599" s="190"/>
    </row>
    <row r="600" ht="18">
      <c r="D600" s="190"/>
    </row>
    <row r="601" ht="18">
      <c r="D601" s="190"/>
    </row>
    <row r="602" ht="18">
      <c r="D602" s="190"/>
    </row>
    <row r="603" ht="18">
      <c r="D603" s="190"/>
    </row>
    <row r="604" ht="18">
      <c r="D604" s="190"/>
    </row>
    <row r="605" ht="18">
      <c r="D605" s="190"/>
    </row>
    <row r="606" ht="18">
      <c r="D606" s="190"/>
    </row>
    <row r="607" ht="18">
      <c r="D607" s="190"/>
    </row>
    <row r="608" ht="18">
      <c r="D608" s="190"/>
    </row>
    <row r="609" ht="18">
      <c r="D609" s="190"/>
    </row>
    <row r="610" ht="18">
      <c r="D610" s="190"/>
    </row>
    <row r="611" ht="18">
      <c r="D611" s="190"/>
    </row>
    <row r="612" ht="18">
      <c r="D612" s="190"/>
    </row>
  </sheetData>
  <sheetProtection/>
  <mergeCells count="45">
    <mergeCell ref="D428:L428"/>
    <mergeCell ref="D412:L412"/>
    <mergeCell ref="D416:L416"/>
    <mergeCell ref="D420:L420"/>
    <mergeCell ref="D424:L424"/>
    <mergeCell ref="D392:L392"/>
    <mergeCell ref="D400:L400"/>
    <mergeCell ref="D404:L404"/>
    <mergeCell ref="D408:L408"/>
    <mergeCell ref="D339:L339"/>
    <mergeCell ref="D360:L360"/>
    <mergeCell ref="D372:L372"/>
    <mergeCell ref="D376:L376"/>
    <mergeCell ref="D331:L331"/>
    <mergeCell ref="D88:L88"/>
    <mergeCell ref="D46:L46"/>
    <mergeCell ref="D42:L42"/>
    <mergeCell ref="D176:H176"/>
    <mergeCell ref="D148:L148"/>
    <mergeCell ref="D112:L112"/>
    <mergeCell ref="D108:L108"/>
    <mergeCell ref="D92:L92"/>
    <mergeCell ref="D184:L184"/>
    <mergeCell ref="D204:H204"/>
    <mergeCell ref="D164:L164"/>
    <mergeCell ref="D156:L156"/>
    <mergeCell ref="H5:H7"/>
    <mergeCell ref="I5:I7"/>
    <mergeCell ref="J5:J7"/>
    <mergeCell ref="K5:K7"/>
    <mergeCell ref="D187:L187"/>
    <mergeCell ref="D190:L190"/>
    <mergeCell ref="D193:L193"/>
    <mergeCell ref="A5:A7"/>
    <mergeCell ref="B5:B7"/>
    <mergeCell ref="L5:L7"/>
    <mergeCell ref="D5:D7"/>
    <mergeCell ref="E5:E7"/>
    <mergeCell ref="F5:F7"/>
    <mergeCell ref="G5:G7"/>
    <mergeCell ref="C5:C7"/>
    <mergeCell ref="K3:L3"/>
    <mergeCell ref="D8:L8"/>
    <mergeCell ref="C2:L2"/>
    <mergeCell ref="C1:F1"/>
  </mergeCells>
  <printOptions horizontalCentered="1"/>
  <pageMargins left="0.24" right="0.1968503937007874" top="0.3937007874015748" bottom="0.3937007874015748" header="0.5118110236220472" footer="0.1968503937007874"/>
  <pageSetup fitToHeight="5" horizontalDpi="600" verticalDpi="600" orientation="landscape" paperSize="9" scale="7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22">
    <pageSetUpPr fitToPage="1"/>
  </sheetPr>
  <dimension ref="A1:K271"/>
  <sheetViews>
    <sheetView view="pageBreakPreview" zoomScaleSheetLayoutView="100" workbookViewId="0" topLeftCell="A1">
      <selection activeCell="A1" sqref="A1:B1"/>
    </sheetView>
  </sheetViews>
  <sheetFormatPr defaultColWidth="9.00390625" defaultRowHeight="12.75"/>
  <cols>
    <col min="1" max="1" width="3.625" style="543" bestFit="1" customWidth="1"/>
    <col min="2" max="2" width="55.75390625" style="60" customWidth="1"/>
    <col min="3" max="3" width="15.75390625" style="105" customWidth="1"/>
    <col min="4" max="5" width="15.75390625" style="61" customWidth="1"/>
    <col min="6" max="6" width="15.75390625" style="105" customWidth="1"/>
    <col min="7" max="8" width="10.125" style="57" bestFit="1" customWidth="1"/>
    <col min="9" max="16384" width="9.125" style="57" customWidth="1"/>
  </cols>
  <sheetData>
    <row r="1" spans="1:6" s="37" customFormat="1" ht="15">
      <c r="A1" s="992" t="s">
        <v>5</v>
      </c>
      <c r="B1" s="992"/>
      <c r="C1" s="239"/>
      <c r="D1" s="110"/>
      <c r="E1" s="110"/>
      <c r="F1" s="239"/>
    </row>
    <row r="2" spans="1:6" s="37" customFormat="1" ht="18">
      <c r="A2" s="671"/>
      <c r="B2" s="995" t="s">
        <v>200</v>
      </c>
      <c r="C2" s="995"/>
      <c r="D2" s="995"/>
      <c r="E2" s="995"/>
      <c r="F2" s="995"/>
    </row>
    <row r="3" spans="1:11" s="64" customFormat="1" ht="18">
      <c r="A3" s="543"/>
      <c r="B3" s="995" t="s">
        <v>638</v>
      </c>
      <c r="C3" s="995"/>
      <c r="D3" s="995"/>
      <c r="E3" s="995"/>
      <c r="F3" s="995"/>
      <c r="G3" s="524"/>
      <c r="H3" s="524"/>
      <c r="I3" s="524"/>
      <c r="J3" s="524"/>
      <c r="K3" s="524"/>
    </row>
    <row r="4" spans="1:6" s="22" customFormat="1" ht="15">
      <c r="A4" s="543"/>
      <c r="B4" s="38"/>
      <c r="C4" s="253"/>
      <c r="D4" s="240"/>
      <c r="E4" s="240"/>
      <c r="F4" s="232" t="s">
        <v>246</v>
      </c>
    </row>
    <row r="5" spans="1:6" s="59" customFormat="1" ht="15.75" thickBot="1">
      <c r="A5" s="543"/>
      <c r="B5" s="58" t="s">
        <v>470</v>
      </c>
      <c r="C5" s="66" t="s">
        <v>471</v>
      </c>
      <c r="D5" s="66" t="s">
        <v>472</v>
      </c>
      <c r="E5" s="66" t="s">
        <v>473</v>
      </c>
      <c r="F5" s="66" t="s">
        <v>474</v>
      </c>
    </row>
    <row r="6" spans="2:6" ht="18">
      <c r="B6" s="993" t="s">
        <v>247</v>
      </c>
      <c r="C6" s="1001" t="s">
        <v>512</v>
      </c>
      <c r="D6" s="1001"/>
      <c r="E6" s="1002" t="s">
        <v>612</v>
      </c>
      <c r="F6" s="999" t="s">
        <v>578</v>
      </c>
    </row>
    <row r="7" spans="2:6" ht="30.75" thickBot="1">
      <c r="B7" s="994"/>
      <c r="C7" s="56" t="s">
        <v>512</v>
      </c>
      <c r="D7" s="56" t="s">
        <v>513</v>
      </c>
      <c r="E7" s="1003"/>
      <c r="F7" s="1000"/>
    </row>
    <row r="8" spans="1:6" ht="18">
      <c r="A8" s="544">
        <v>1</v>
      </c>
      <c r="B8" s="996" t="s">
        <v>628</v>
      </c>
      <c r="C8" s="997"/>
      <c r="D8" s="997"/>
      <c r="E8" s="997"/>
      <c r="F8" s="998"/>
    </row>
    <row r="9" spans="1:6" ht="18">
      <c r="A9" s="544">
        <v>2</v>
      </c>
      <c r="B9" s="267" t="s">
        <v>389</v>
      </c>
      <c r="C9" s="263"/>
      <c r="D9" s="263"/>
      <c r="E9" s="263"/>
      <c r="F9" s="539"/>
    </row>
    <row r="10" spans="1:6" s="62" customFormat="1" ht="18">
      <c r="A10" s="544">
        <v>3</v>
      </c>
      <c r="B10" s="989" t="s">
        <v>443</v>
      </c>
      <c r="C10" s="990"/>
      <c r="D10" s="990"/>
      <c r="E10" s="990"/>
      <c r="F10" s="991"/>
    </row>
    <row r="11" spans="1:6" ht="18">
      <c r="A11" s="544">
        <v>4</v>
      </c>
      <c r="B11" s="268" t="s">
        <v>376</v>
      </c>
      <c r="C11" s="265">
        <v>90492</v>
      </c>
      <c r="D11" s="265"/>
      <c r="E11" s="265"/>
      <c r="F11" s="540">
        <f>C11+D11+E11</f>
        <v>90492</v>
      </c>
    </row>
    <row r="12" spans="1:6" s="528" customFormat="1" ht="19.5">
      <c r="A12" s="544">
        <v>5</v>
      </c>
      <c r="B12" s="527" t="s">
        <v>377</v>
      </c>
      <c r="C12" s="529">
        <v>75575</v>
      </c>
      <c r="D12" s="529"/>
      <c r="E12" s="529"/>
      <c r="F12" s="541">
        <v>75575</v>
      </c>
    </row>
    <row r="13" spans="1:6" s="526" customFormat="1" ht="18">
      <c r="A13" s="544">
        <v>6</v>
      </c>
      <c r="B13" s="525" t="s">
        <v>378</v>
      </c>
      <c r="C13" s="264">
        <f>SUM(C11:C12)</f>
        <v>166067</v>
      </c>
      <c r="D13" s="264">
        <f>SUM(D11:D12)</f>
        <v>0</v>
      </c>
      <c r="E13" s="264">
        <f>SUM(E11:E12)</f>
        <v>0</v>
      </c>
      <c r="F13" s="542">
        <f>SUM(F11:F12)</f>
        <v>166067</v>
      </c>
    </row>
    <row r="14" spans="1:6" s="62" customFormat="1" ht="45" customHeight="1">
      <c r="A14" s="548">
        <v>7</v>
      </c>
      <c r="B14" s="989" t="s">
        <v>444</v>
      </c>
      <c r="C14" s="990"/>
      <c r="D14" s="990"/>
      <c r="E14" s="990"/>
      <c r="F14" s="991"/>
    </row>
    <row r="15" spans="1:6" ht="18">
      <c r="A15" s="544">
        <v>8</v>
      </c>
      <c r="B15" s="268" t="s">
        <v>376</v>
      </c>
      <c r="C15" s="265">
        <v>786647</v>
      </c>
      <c r="D15" s="265"/>
      <c r="E15" s="265"/>
      <c r="F15" s="540">
        <f>C15+D15+E15</f>
        <v>786647</v>
      </c>
    </row>
    <row r="16" spans="1:6" s="528" customFormat="1" ht="19.5">
      <c r="A16" s="544">
        <v>9</v>
      </c>
      <c r="B16" s="527" t="s">
        <v>377</v>
      </c>
      <c r="C16" s="529">
        <v>908017</v>
      </c>
      <c r="D16" s="529"/>
      <c r="E16" s="529"/>
      <c r="F16" s="541">
        <v>908017</v>
      </c>
    </row>
    <row r="17" spans="1:6" s="526" customFormat="1" ht="18">
      <c r="A17" s="544">
        <v>10</v>
      </c>
      <c r="B17" s="525" t="s">
        <v>378</v>
      </c>
      <c r="C17" s="264">
        <f>SUM(C15:C16)</f>
        <v>1694664</v>
      </c>
      <c r="D17" s="264">
        <f>SUM(D15:D16)</f>
        <v>0</v>
      </c>
      <c r="E17" s="264">
        <f>SUM(E15:E16)</f>
        <v>0</v>
      </c>
      <c r="F17" s="542">
        <f>SUM(F15:F16)</f>
        <v>1694664</v>
      </c>
    </row>
    <row r="18" spans="1:6" s="62" customFormat="1" ht="27.75" customHeight="1">
      <c r="A18" s="544">
        <v>11</v>
      </c>
      <c r="B18" s="989" t="s">
        <v>693</v>
      </c>
      <c r="C18" s="990"/>
      <c r="D18" s="990"/>
      <c r="E18" s="990"/>
      <c r="F18" s="991"/>
    </row>
    <row r="19" spans="1:6" s="528" customFormat="1" ht="19.5">
      <c r="A19" s="544">
        <v>12</v>
      </c>
      <c r="B19" s="527" t="s">
        <v>667</v>
      </c>
      <c r="C19" s="529">
        <v>700</v>
      </c>
      <c r="D19" s="529"/>
      <c r="E19" s="529"/>
      <c r="F19" s="541">
        <v>700</v>
      </c>
    </row>
    <row r="20" spans="1:6" s="526" customFormat="1" ht="18">
      <c r="A20" s="544">
        <v>13</v>
      </c>
      <c r="B20" s="525" t="s">
        <v>378</v>
      </c>
      <c r="C20" s="264">
        <v>700</v>
      </c>
      <c r="D20" s="264"/>
      <c r="E20" s="264"/>
      <c r="F20" s="542">
        <v>700</v>
      </c>
    </row>
    <row r="21" spans="1:6" s="62" customFormat="1" ht="27.75" customHeight="1">
      <c r="A21" s="544">
        <v>14</v>
      </c>
      <c r="B21" s="989" t="s">
        <v>446</v>
      </c>
      <c r="C21" s="990"/>
      <c r="D21" s="990"/>
      <c r="E21" s="990"/>
      <c r="F21" s="991"/>
    </row>
    <row r="22" spans="1:6" ht="18">
      <c r="A22" s="544">
        <v>15</v>
      </c>
      <c r="B22" s="268" t="s">
        <v>376</v>
      </c>
      <c r="C22" s="265">
        <v>12592</v>
      </c>
      <c r="D22" s="265"/>
      <c r="E22" s="265"/>
      <c r="F22" s="540">
        <f>C22+D22+E22</f>
        <v>12592</v>
      </c>
    </row>
    <row r="23" spans="1:6" s="528" customFormat="1" ht="19.5">
      <c r="A23" s="544">
        <v>16</v>
      </c>
      <c r="B23" s="527" t="s">
        <v>377</v>
      </c>
      <c r="C23" s="529"/>
      <c r="D23" s="529"/>
      <c r="E23" s="529"/>
      <c r="F23" s="541"/>
    </row>
    <row r="24" spans="1:6" s="526" customFormat="1" ht="18">
      <c r="A24" s="544">
        <v>17</v>
      </c>
      <c r="B24" s="525" t="s">
        <v>378</v>
      </c>
      <c r="C24" s="264">
        <f>SUM(C22:C23)</f>
        <v>12592</v>
      </c>
      <c r="D24" s="264">
        <f>SUM(D22:D23)</f>
        <v>0</v>
      </c>
      <c r="E24" s="264">
        <f>SUM(E22:E23)</f>
        <v>0</v>
      </c>
      <c r="F24" s="542">
        <f>SUM(F22:F23)</f>
        <v>12592</v>
      </c>
    </row>
    <row r="25" spans="1:6" s="62" customFormat="1" ht="39.75" customHeight="1">
      <c r="A25" s="548">
        <v>18</v>
      </c>
      <c r="B25" s="989" t="s">
        <v>447</v>
      </c>
      <c r="C25" s="990"/>
      <c r="D25" s="990"/>
      <c r="E25" s="990"/>
      <c r="F25" s="991"/>
    </row>
    <row r="26" spans="1:6" ht="18">
      <c r="A26" s="544">
        <v>19</v>
      </c>
      <c r="B26" s="268" t="s">
        <v>376</v>
      </c>
      <c r="C26" s="265">
        <v>73324</v>
      </c>
      <c r="D26" s="265"/>
      <c r="E26" s="265"/>
      <c r="F26" s="540">
        <f>C26+D26+E26</f>
        <v>73324</v>
      </c>
    </row>
    <row r="27" spans="1:6" s="528" customFormat="1" ht="19.5">
      <c r="A27" s="544">
        <v>20</v>
      </c>
      <c r="B27" s="527" t="s">
        <v>377</v>
      </c>
      <c r="C27" s="529"/>
      <c r="D27" s="529"/>
      <c r="E27" s="529"/>
      <c r="F27" s="541"/>
    </row>
    <row r="28" spans="1:6" s="526" customFormat="1" ht="18">
      <c r="A28" s="544">
        <v>21</v>
      </c>
      <c r="B28" s="525" t="s">
        <v>378</v>
      </c>
      <c r="C28" s="264">
        <f>SUM(C26:C27)</f>
        <v>73324</v>
      </c>
      <c r="D28" s="264">
        <f>SUM(D26:D27)</f>
        <v>0</v>
      </c>
      <c r="E28" s="264">
        <f>SUM(E26:E27)</f>
        <v>0</v>
      </c>
      <c r="F28" s="542">
        <f>SUM(F26:F27)</f>
        <v>73324</v>
      </c>
    </row>
    <row r="29" spans="1:6" s="62" customFormat="1" ht="39.75" customHeight="1">
      <c r="A29" s="548">
        <v>22</v>
      </c>
      <c r="B29" s="989" t="s">
        <v>390</v>
      </c>
      <c r="C29" s="990"/>
      <c r="D29" s="990"/>
      <c r="E29" s="990"/>
      <c r="F29" s="991"/>
    </row>
    <row r="30" spans="1:6" ht="18">
      <c r="A30" s="544">
        <v>23</v>
      </c>
      <c r="B30" s="268" t="s">
        <v>376</v>
      </c>
      <c r="C30" s="265">
        <v>103534</v>
      </c>
      <c r="D30" s="265"/>
      <c r="E30" s="265"/>
      <c r="F30" s="540">
        <f>C30+D30+E30</f>
        <v>103534</v>
      </c>
    </row>
    <row r="31" spans="1:6" s="528" customFormat="1" ht="19.5">
      <c r="A31" s="544">
        <v>24</v>
      </c>
      <c r="B31" s="527" t="s">
        <v>377</v>
      </c>
      <c r="C31" s="529"/>
      <c r="D31" s="529"/>
      <c r="E31" s="529"/>
      <c r="F31" s="541"/>
    </row>
    <row r="32" spans="1:6" s="526" customFormat="1" ht="18">
      <c r="A32" s="544">
        <v>25</v>
      </c>
      <c r="B32" s="525" t="s">
        <v>378</v>
      </c>
      <c r="C32" s="264">
        <f>SUM(C30:C31)</f>
        <v>103534</v>
      </c>
      <c r="D32" s="264">
        <f>SUM(D30:D31)</f>
        <v>0</v>
      </c>
      <c r="E32" s="264">
        <f>SUM(E30:E31)</f>
        <v>0</v>
      </c>
      <c r="F32" s="542">
        <f>SUM(F30:F31)</f>
        <v>103534</v>
      </c>
    </row>
    <row r="33" spans="1:6" s="62" customFormat="1" ht="27.75" customHeight="1">
      <c r="A33" s="544">
        <v>26</v>
      </c>
      <c r="B33" s="989" t="s">
        <v>19</v>
      </c>
      <c r="C33" s="990"/>
      <c r="D33" s="990"/>
      <c r="E33" s="990"/>
      <c r="F33" s="991"/>
    </row>
    <row r="34" spans="1:6" ht="18">
      <c r="A34" s="544">
        <v>27</v>
      </c>
      <c r="B34" s="268" t="s">
        <v>376</v>
      </c>
      <c r="C34" s="265">
        <v>74292</v>
      </c>
      <c r="D34" s="265"/>
      <c r="E34" s="265"/>
      <c r="F34" s="540">
        <v>74292</v>
      </c>
    </row>
    <row r="35" spans="1:6" s="528" customFormat="1" ht="19.5">
      <c r="A35" s="544">
        <v>28</v>
      </c>
      <c r="B35" s="527" t="s">
        <v>377</v>
      </c>
      <c r="C35" s="529">
        <v>116003</v>
      </c>
      <c r="D35" s="529"/>
      <c r="E35" s="529"/>
      <c r="F35" s="541">
        <v>116003</v>
      </c>
    </row>
    <row r="36" spans="1:6" s="526" customFormat="1" ht="18">
      <c r="A36" s="544">
        <v>29</v>
      </c>
      <c r="B36" s="525" t="s">
        <v>378</v>
      </c>
      <c r="C36" s="264">
        <f>SUM(C34:C35)</f>
        <v>190295</v>
      </c>
      <c r="D36" s="264">
        <f>SUM(D34:D35)</f>
        <v>0</v>
      </c>
      <c r="E36" s="264">
        <f>SUM(E34:E35)</f>
        <v>0</v>
      </c>
      <c r="F36" s="542">
        <f>SUM(F34:F35)</f>
        <v>190295</v>
      </c>
    </row>
    <row r="37" spans="1:6" s="62" customFormat="1" ht="27.75" customHeight="1">
      <c r="A37" s="544">
        <v>30</v>
      </c>
      <c r="B37" s="989" t="s">
        <v>20</v>
      </c>
      <c r="C37" s="990"/>
      <c r="D37" s="990"/>
      <c r="E37" s="990"/>
      <c r="F37" s="991"/>
    </row>
    <row r="38" spans="1:6" ht="18">
      <c r="A38" s="544">
        <v>31</v>
      </c>
      <c r="B38" s="268" t="s">
        <v>376</v>
      </c>
      <c r="C38" s="265">
        <v>50335</v>
      </c>
      <c r="D38" s="265"/>
      <c r="E38" s="265"/>
      <c r="F38" s="540">
        <f>C38+D38+E38</f>
        <v>50335</v>
      </c>
    </row>
    <row r="39" spans="1:6" s="528" customFormat="1" ht="19.5">
      <c r="A39" s="544">
        <v>32</v>
      </c>
      <c r="B39" s="527" t="s">
        <v>377</v>
      </c>
      <c r="C39" s="529"/>
      <c r="D39" s="529"/>
      <c r="E39" s="529"/>
      <c r="F39" s="541"/>
    </row>
    <row r="40" spans="1:6" s="526" customFormat="1" ht="18">
      <c r="A40" s="544">
        <v>33</v>
      </c>
      <c r="B40" s="525" t="s">
        <v>378</v>
      </c>
      <c r="C40" s="264">
        <f>SUM(C38:C39)</f>
        <v>50335</v>
      </c>
      <c r="D40" s="264">
        <f>SUM(D38:D39)</f>
        <v>0</v>
      </c>
      <c r="E40" s="264">
        <f>SUM(E38:E39)</f>
        <v>0</v>
      </c>
      <c r="F40" s="542">
        <f>SUM(F38:F39)</f>
        <v>50335</v>
      </c>
    </row>
    <row r="41" spans="1:6" s="62" customFormat="1" ht="27.75" customHeight="1">
      <c r="A41" s="544">
        <v>34</v>
      </c>
      <c r="B41" s="989" t="s">
        <v>639</v>
      </c>
      <c r="C41" s="990"/>
      <c r="D41" s="990"/>
      <c r="E41" s="990"/>
      <c r="F41" s="991"/>
    </row>
    <row r="42" spans="1:6" ht="18">
      <c r="A42" s="544">
        <v>35</v>
      </c>
      <c r="B42" s="268" t="s">
        <v>376</v>
      </c>
      <c r="C42" s="265">
        <v>135289</v>
      </c>
      <c r="D42" s="265"/>
      <c r="E42" s="265"/>
      <c r="F42" s="540">
        <f>C42+D42+E42</f>
        <v>135289</v>
      </c>
    </row>
    <row r="43" spans="1:6" s="528" customFormat="1" ht="19.5">
      <c r="A43" s="544">
        <v>36</v>
      </c>
      <c r="B43" s="527" t="s">
        <v>377</v>
      </c>
      <c r="C43" s="529">
        <v>65447</v>
      </c>
      <c r="D43" s="529"/>
      <c r="E43" s="529"/>
      <c r="F43" s="541">
        <v>65447</v>
      </c>
    </row>
    <row r="44" spans="1:6" s="526" customFormat="1" ht="18">
      <c r="A44" s="544">
        <v>37</v>
      </c>
      <c r="B44" s="525" t="s">
        <v>378</v>
      </c>
      <c r="C44" s="264">
        <f>SUM(C42:C43)</f>
        <v>200736</v>
      </c>
      <c r="D44" s="264">
        <f>SUM(D42:D43)</f>
        <v>0</v>
      </c>
      <c r="E44" s="264">
        <f>SUM(E42:E43)</f>
        <v>0</v>
      </c>
      <c r="F44" s="542">
        <f>SUM(F42:F43)</f>
        <v>200736</v>
      </c>
    </row>
    <row r="45" spans="1:6" s="62" customFormat="1" ht="24.75" customHeight="1">
      <c r="A45" s="544">
        <v>38</v>
      </c>
      <c r="B45" s="989" t="s">
        <v>449</v>
      </c>
      <c r="C45" s="990"/>
      <c r="D45" s="990"/>
      <c r="E45" s="990"/>
      <c r="F45" s="991"/>
    </row>
    <row r="46" spans="1:6" ht="18">
      <c r="A46" s="544">
        <v>39</v>
      </c>
      <c r="B46" s="268" t="s">
        <v>376</v>
      </c>
      <c r="C46" s="265">
        <v>49268</v>
      </c>
      <c r="D46" s="265"/>
      <c r="E46" s="265"/>
      <c r="F46" s="540">
        <f>C46+D46+E46</f>
        <v>49268</v>
      </c>
    </row>
    <row r="47" spans="1:6" s="528" customFormat="1" ht="19.5">
      <c r="A47" s="544">
        <v>40</v>
      </c>
      <c r="B47" s="527" t="s">
        <v>377</v>
      </c>
      <c r="C47" s="529"/>
      <c r="D47" s="529"/>
      <c r="E47" s="529"/>
      <c r="F47" s="541"/>
    </row>
    <row r="48" spans="1:6" s="526" customFormat="1" ht="18">
      <c r="A48" s="544">
        <v>41</v>
      </c>
      <c r="B48" s="525" t="s">
        <v>378</v>
      </c>
      <c r="C48" s="264">
        <f>SUM(C46:C47)</f>
        <v>49268</v>
      </c>
      <c r="D48" s="264">
        <f>SUM(D46:D47)</f>
        <v>0</v>
      </c>
      <c r="E48" s="264">
        <f>SUM(E46:E47)</f>
        <v>0</v>
      </c>
      <c r="F48" s="542">
        <f>SUM(F46:F47)</f>
        <v>49268</v>
      </c>
    </row>
    <row r="49" spans="1:6" s="62" customFormat="1" ht="24.75" customHeight="1">
      <c r="A49" s="544">
        <v>42</v>
      </c>
      <c r="B49" s="989" t="s">
        <v>450</v>
      </c>
      <c r="C49" s="990"/>
      <c r="D49" s="990"/>
      <c r="E49" s="990"/>
      <c r="F49" s="991"/>
    </row>
    <row r="50" spans="1:6" ht="18">
      <c r="A50" s="544">
        <v>43</v>
      </c>
      <c r="B50" s="268" t="s">
        <v>376</v>
      </c>
      <c r="C50" s="265">
        <v>129853</v>
      </c>
      <c r="D50" s="265"/>
      <c r="E50" s="265"/>
      <c r="F50" s="540">
        <f>C50+D50+E50</f>
        <v>129853</v>
      </c>
    </row>
    <row r="51" spans="1:6" s="528" customFormat="1" ht="19.5">
      <c r="A51" s="544">
        <v>44</v>
      </c>
      <c r="B51" s="527" t="s">
        <v>377</v>
      </c>
      <c r="C51" s="529"/>
      <c r="D51" s="529"/>
      <c r="E51" s="529"/>
      <c r="F51" s="541"/>
    </row>
    <row r="52" spans="1:6" s="526" customFormat="1" ht="18">
      <c r="A52" s="544">
        <v>45</v>
      </c>
      <c r="B52" s="525" t="s">
        <v>378</v>
      </c>
      <c r="C52" s="264">
        <f>SUM(C50:C51)</f>
        <v>129853</v>
      </c>
      <c r="D52" s="264">
        <f>SUM(D50:D51)</f>
        <v>0</v>
      </c>
      <c r="E52" s="264">
        <f>SUM(E50:E51)</f>
        <v>0</v>
      </c>
      <c r="F52" s="542">
        <f>SUM(F50:F51)</f>
        <v>129853</v>
      </c>
    </row>
    <row r="53" spans="1:6" s="62" customFormat="1" ht="24.75" customHeight="1">
      <c r="A53" s="544">
        <v>46</v>
      </c>
      <c r="B53" s="989" t="s">
        <v>391</v>
      </c>
      <c r="C53" s="990"/>
      <c r="D53" s="990"/>
      <c r="E53" s="990"/>
      <c r="F53" s="991"/>
    </row>
    <row r="54" spans="1:6" ht="18">
      <c r="A54" s="544">
        <v>47</v>
      </c>
      <c r="B54" s="268" t="s">
        <v>376</v>
      </c>
      <c r="C54" s="265">
        <v>14000</v>
      </c>
      <c r="D54" s="265"/>
      <c r="E54" s="265"/>
      <c r="F54" s="540">
        <f>C54+D54+E54</f>
        <v>14000</v>
      </c>
    </row>
    <row r="55" spans="1:6" s="528" customFormat="1" ht="19.5">
      <c r="A55" s="544">
        <v>48</v>
      </c>
      <c r="B55" s="527" t="s">
        <v>377</v>
      </c>
      <c r="C55" s="529"/>
      <c r="D55" s="529"/>
      <c r="E55" s="529"/>
      <c r="F55" s="541"/>
    </row>
    <row r="56" spans="1:6" s="526" customFormat="1" ht="18">
      <c r="A56" s="544">
        <v>49</v>
      </c>
      <c r="B56" s="525" t="s">
        <v>378</v>
      </c>
      <c r="C56" s="264">
        <f>SUM(C54:C55)</f>
        <v>14000</v>
      </c>
      <c r="D56" s="264">
        <f>SUM(D54:D55)</f>
        <v>0</v>
      </c>
      <c r="E56" s="264">
        <f>SUM(E54:E55)</f>
        <v>0</v>
      </c>
      <c r="F56" s="542">
        <f>SUM(F54:F55)</f>
        <v>14000</v>
      </c>
    </row>
    <row r="57" spans="1:6" s="62" customFormat="1" ht="24.75" customHeight="1">
      <c r="A57" s="544">
        <v>50</v>
      </c>
      <c r="B57" s="989" t="s">
        <v>705</v>
      </c>
      <c r="C57" s="990"/>
      <c r="D57" s="990"/>
      <c r="E57" s="990"/>
      <c r="F57" s="991"/>
    </row>
    <row r="58" spans="1:6" ht="18">
      <c r="A58" s="544">
        <v>51</v>
      </c>
      <c r="B58" s="268" t="s">
        <v>376</v>
      </c>
      <c r="C58" s="265">
        <v>6250</v>
      </c>
      <c r="D58" s="265"/>
      <c r="E58" s="265"/>
      <c r="F58" s="540">
        <f>C58+D58+E58</f>
        <v>6250</v>
      </c>
    </row>
    <row r="59" spans="1:6" s="528" customFormat="1" ht="19.5">
      <c r="A59" s="544">
        <v>52</v>
      </c>
      <c r="B59" s="527" t="s">
        <v>377</v>
      </c>
      <c r="C59" s="529">
        <v>268750</v>
      </c>
      <c r="D59" s="529"/>
      <c r="E59" s="529"/>
      <c r="F59" s="541">
        <v>268750</v>
      </c>
    </row>
    <row r="60" spans="1:6" s="526" customFormat="1" ht="18">
      <c r="A60" s="544">
        <v>53</v>
      </c>
      <c r="B60" s="525" t="s">
        <v>378</v>
      </c>
      <c r="C60" s="264">
        <f>SUM(C58:C59)</f>
        <v>275000</v>
      </c>
      <c r="D60" s="264">
        <f>SUM(D58:D59)</f>
        <v>0</v>
      </c>
      <c r="E60" s="264">
        <f>SUM(E58:E59)</f>
        <v>0</v>
      </c>
      <c r="F60" s="542">
        <f>SUM(F58:F59)</f>
        <v>275000</v>
      </c>
    </row>
    <row r="61" spans="1:6" s="62" customFormat="1" ht="24.75" customHeight="1">
      <c r="A61" s="544">
        <v>54</v>
      </c>
      <c r="B61" s="989" t="s">
        <v>451</v>
      </c>
      <c r="C61" s="990"/>
      <c r="D61" s="990"/>
      <c r="E61" s="990"/>
      <c r="F61" s="991"/>
    </row>
    <row r="62" spans="1:6" ht="18">
      <c r="A62" s="544">
        <v>55</v>
      </c>
      <c r="B62" s="268" t="s">
        <v>376</v>
      </c>
      <c r="C62" s="265">
        <v>20000</v>
      </c>
      <c r="D62" s="265"/>
      <c r="E62" s="265"/>
      <c r="F62" s="540">
        <f>C62+D62+E62</f>
        <v>20000</v>
      </c>
    </row>
    <row r="63" spans="1:6" s="528" customFormat="1" ht="19.5">
      <c r="A63" s="544">
        <v>56</v>
      </c>
      <c r="B63" s="527" t="s">
        <v>377</v>
      </c>
      <c r="C63" s="529"/>
      <c r="D63" s="529"/>
      <c r="E63" s="529"/>
      <c r="F63" s="541"/>
    </row>
    <row r="64" spans="1:6" s="526" customFormat="1" ht="18">
      <c r="A64" s="544">
        <v>57</v>
      </c>
      <c r="B64" s="525" t="s">
        <v>378</v>
      </c>
      <c r="C64" s="264">
        <f>SUM(C62:C63)</f>
        <v>20000</v>
      </c>
      <c r="D64" s="264">
        <f>SUM(D62:D63)</f>
        <v>0</v>
      </c>
      <c r="E64" s="264">
        <f>SUM(E62:E63)</f>
        <v>0</v>
      </c>
      <c r="F64" s="542">
        <f>SUM(F62:F63)</f>
        <v>20000</v>
      </c>
    </row>
    <row r="65" spans="1:6" s="62" customFormat="1" ht="24.75" customHeight="1">
      <c r="A65" s="544">
        <v>58</v>
      </c>
      <c r="B65" s="989" t="s">
        <v>216</v>
      </c>
      <c r="C65" s="990"/>
      <c r="D65" s="990"/>
      <c r="E65" s="990"/>
      <c r="F65" s="991"/>
    </row>
    <row r="66" spans="1:6" ht="18">
      <c r="A66" s="544">
        <v>59</v>
      </c>
      <c r="B66" s="268" t="s">
        <v>376</v>
      </c>
      <c r="C66" s="265"/>
      <c r="D66" s="265"/>
      <c r="E66" s="265">
        <v>61700</v>
      </c>
      <c r="F66" s="540">
        <f>C66+D66+E66</f>
        <v>61700</v>
      </c>
    </row>
    <row r="67" spans="1:6" s="528" customFormat="1" ht="19.5">
      <c r="A67" s="544">
        <v>60</v>
      </c>
      <c r="B67" s="527" t="s">
        <v>377</v>
      </c>
      <c r="C67" s="529"/>
      <c r="D67" s="529"/>
      <c r="E67" s="529"/>
      <c r="F67" s="541"/>
    </row>
    <row r="68" spans="1:6" s="526" customFormat="1" ht="18">
      <c r="A68" s="544">
        <v>61</v>
      </c>
      <c r="B68" s="525" t="s">
        <v>378</v>
      </c>
      <c r="C68" s="264">
        <f>SUM(C66:C67)</f>
        <v>0</v>
      </c>
      <c r="D68" s="264">
        <f>SUM(D66:D67)</f>
        <v>0</v>
      </c>
      <c r="E68" s="264">
        <f>SUM(E66:E67)</f>
        <v>61700</v>
      </c>
      <c r="F68" s="542">
        <f>SUM(F66:F67)</f>
        <v>61700</v>
      </c>
    </row>
    <row r="69" spans="1:6" s="62" customFormat="1" ht="24.75" customHeight="1">
      <c r="A69" s="544">
        <v>62</v>
      </c>
      <c r="B69" s="989" t="s">
        <v>227</v>
      </c>
      <c r="C69" s="990"/>
      <c r="D69" s="990"/>
      <c r="E69" s="990"/>
      <c r="F69" s="991"/>
    </row>
    <row r="70" spans="1:6" ht="18">
      <c r="A70" s="544">
        <v>63</v>
      </c>
      <c r="B70" s="268" t="s">
        <v>376</v>
      </c>
      <c r="C70" s="265"/>
      <c r="D70" s="265"/>
      <c r="E70" s="265">
        <v>140000</v>
      </c>
      <c r="F70" s="540">
        <v>140000</v>
      </c>
    </row>
    <row r="71" spans="1:6" s="528" customFormat="1" ht="19.5">
      <c r="A71" s="544">
        <v>64</v>
      </c>
      <c r="B71" s="527" t="s">
        <v>377</v>
      </c>
      <c r="C71" s="529"/>
      <c r="D71" s="529"/>
      <c r="E71" s="529"/>
      <c r="F71" s="541"/>
    </row>
    <row r="72" spans="1:6" s="526" customFormat="1" ht="18">
      <c r="A72" s="544">
        <v>65</v>
      </c>
      <c r="B72" s="525" t="s">
        <v>378</v>
      </c>
      <c r="C72" s="264">
        <f>SUM(C70:C71)</f>
        <v>0</v>
      </c>
      <c r="D72" s="264">
        <f>SUM(D70:D71)</f>
        <v>0</v>
      </c>
      <c r="E72" s="264">
        <f>SUM(E70:E71)</f>
        <v>140000</v>
      </c>
      <c r="F72" s="542">
        <f>SUM(F70:F71)</f>
        <v>140000</v>
      </c>
    </row>
    <row r="73" spans="1:6" s="62" customFormat="1" ht="24.75" customHeight="1">
      <c r="A73" s="544">
        <v>66</v>
      </c>
      <c r="B73" s="989" t="s">
        <v>618</v>
      </c>
      <c r="C73" s="990"/>
      <c r="D73" s="990"/>
      <c r="E73" s="990"/>
      <c r="F73" s="991"/>
    </row>
    <row r="74" spans="1:6" ht="18">
      <c r="A74" s="544">
        <v>67</v>
      </c>
      <c r="B74" s="268" t="s">
        <v>376</v>
      </c>
      <c r="C74" s="265"/>
      <c r="D74" s="265"/>
      <c r="E74" s="265">
        <v>580000</v>
      </c>
      <c r="F74" s="540">
        <v>580000</v>
      </c>
    </row>
    <row r="75" spans="1:6" s="528" customFormat="1" ht="19.5">
      <c r="A75" s="544">
        <v>68</v>
      </c>
      <c r="B75" s="527" t="s">
        <v>377</v>
      </c>
      <c r="C75" s="529"/>
      <c r="D75" s="529"/>
      <c r="E75" s="529"/>
      <c r="F75" s="541"/>
    </row>
    <row r="76" spans="1:6" s="528" customFormat="1" ht="19.5">
      <c r="A76" s="544">
        <v>69</v>
      </c>
      <c r="B76" s="525" t="s">
        <v>378</v>
      </c>
      <c r="C76" s="264">
        <v>0</v>
      </c>
      <c r="D76" s="264">
        <v>0</v>
      </c>
      <c r="E76" s="264">
        <v>580000</v>
      </c>
      <c r="F76" s="542">
        <v>580000</v>
      </c>
    </row>
    <row r="77" spans="1:6" s="62" customFormat="1" ht="24.75" customHeight="1">
      <c r="A77" s="544">
        <v>70</v>
      </c>
      <c r="B77" s="989" t="s">
        <v>702</v>
      </c>
      <c r="C77" s="990"/>
      <c r="D77" s="990"/>
      <c r="E77" s="990"/>
      <c r="F77" s="991"/>
    </row>
    <row r="78" spans="1:6" s="528" customFormat="1" ht="19.5">
      <c r="A78" s="544">
        <v>71</v>
      </c>
      <c r="B78" s="527" t="s">
        <v>377</v>
      </c>
      <c r="C78" s="529">
        <v>2431</v>
      </c>
      <c r="D78" s="529"/>
      <c r="E78" s="529"/>
      <c r="F78" s="541">
        <v>2431</v>
      </c>
    </row>
    <row r="79" spans="1:6" s="528" customFormat="1" ht="19.5">
      <c r="A79" s="544">
        <v>72</v>
      </c>
      <c r="B79" s="525" t="s">
        <v>378</v>
      </c>
      <c r="C79" s="264">
        <f>SUM(C78)</f>
        <v>2431</v>
      </c>
      <c r="D79" s="264">
        <f>SUM(D78)</f>
        <v>0</v>
      </c>
      <c r="E79" s="264">
        <f>SUM(E78)</f>
        <v>0</v>
      </c>
      <c r="F79" s="542">
        <f>SUM(F78)</f>
        <v>2431</v>
      </c>
    </row>
    <row r="80" spans="1:6" s="62" customFormat="1" ht="39.75" customHeight="1">
      <c r="A80" s="548">
        <v>73</v>
      </c>
      <c r="B80" s="989" t="s">
        <v>703</v>
      </c>
      <c r="C80" s="990"/>
      <c r="D80" s="990"/>
      <c r="E80" s="990"/>
      <c r="F80" s="991"/>
    </row>
    <row r="81" spans="1:6" s="528" customFormat="1" ht="19.5">
      <c r="A81" s="544">
        <v>74</v>
      </c>
      <c r="B81" s="527" t="s">
        <v>377</v>
      </c>
      <c r="C81" s="529">
        <v>47619</v>
      </c>
      <c r="D81" s="529"/>
      <c r="E81" s="529"/>
      <c r="F81" s="541">
        <v>47619</v>
      </c>
    </row>
    <row r="82" spans="1:6" s="528" customFormat="1" ht="19.5">
      <c r="A82" s="544">
        <v>75</v>
      </c>
      <c r="B82" s="525" t="s">
        <v>378</v>
      </c>
      <c r="C82" s="264">
        <f>SUM(C81)</f>
        <v>47619</v>
      </c>
      <c r="D82" s="264">
        <f>SUM(D81)</f>
        <v>0</v>
      </c>
      <c r="E82" s="264">
        <f>SUM(E81)</f>
        <v>0</v>
      </c>
      <c r="F82" s="542">
        <f>SUM(F81)</f>
        <v>47619</v>
      </c>
    </row>
    <row r="83" spans="1:6" s="62" customFormat="1" ht="18">
      <c r="A83" s="544">
        <v>76</v>
      </c>
      <c r="B83" s="672" t="s">
        <v>704</v>
      </c>
      <c r="C83" s="673"/>
      <c r="D83" s="673"/>
      <c r="E83" s="673"/>
      <c r="F83" s="674"/>
    </row>
    <row r="84" spans="1:6" s="528" customFormat="1" ht="19.5">
      <c r="A84" s="544">
        <v>77</v>
      </c>
      <c r="B84" s="527" t="s">
        <v>377</v>
      </c>
      <c r="C84" s="529">
        <v>1000</v>
      </c>
      <c r="D84" s="529"/>
      <c r="E84" s="529"/>
      <c r="F84" s="541">
        <v>1000</v>
      </c>
    </row>
    <row r="85" spans="1:6" s="528" customFormat="1" ht="19.5">
      <c r="A85" s="544">
        <v>78</v>
      </c>
      <c r="B85" s="525" t="s">
        <v>378</v>
      </c>
      <c r="C85" s="264">
        <f>SUM(C84)</f>
        <v>1000</v>
      </c>
      <c r="D85" s="264">
        <f>SUM(D84)</f>
        <v>0</v>
      </c>
      <c r="E85" s="264">
        <f>SUM(E84)</f>
        <v>0</v>
      </c>
      <c r="F85" s="542">
        <f>SUM(F84)</f>
        <v>1000</v>
      </c>
    </row>
    <row r="86" spans="1:6" s="62" customFormat="1" ht="24.75" customHeight="1">
      <c r="A86" s="544">
        <v>79</v>
      </c>
      <c r="B86" s="989" t="s">
        <v>706</v>
      </c>
      <c r="C86" s="990"/>
      <c r="D86" s="990"/>
      <c r="E86" s="990"/>
      <c r="F86" s="991"/>
    </row>
    <row r="87" spans="1:6" s="528" customFormat="1" ht="19.5">
      <c r="A87" s="544">
        <v>80</v>
      </c>
      <c r="B87" s="527" t="s">
        <v>377</v>
      </c>
      <c r="C87" s="529">
        <v>18000</v>
      </c>
      <c r="D87" s="529"/>
      <c r="E87" s="529"/>
      <c r="F87" s="541">
        <v>18000</v>
      </c>
    </row>
    <row r="88" spans="1:6" s="528" customFormat="1" ht="19.5">
      <c r="A88" s="544">
        <v>81</v>
      </c>
      <c r="B88" s="525" t="s">
        <v>378</v>
      </c>
      <c r="C88" s="264">
        <f>SUM(C87)</f>
        <v>18000</v>
      </c>
      <c r="D88" s="264">
        <f>SUM(D87)</f>
        <v>0</v>
      </c>
      <c r="E88" s="264">
        <f>SUM(E87)</f>
        <v>0</v>
      </c>
      <c r="F88" s="542">
        <f>SUM(F87)</f>
        <v>18000</v>
      </c>
    </row>
    <row r="89" spans="1:6" s="62" customFormat="1" ht="24.75" customHeight="1">
      <c r="A89" s="544">
        <v>82</v>
      </c>
      <c r="B89" s="989" t="s">
        <v>707</v>
      </c>
      <c r="C89" s="990"/>
      <c r="D89" s="990"/>
      <c r="E89" s="990"/>
      <c r="F89" s="991"/>
    </row>
    <row r="90" spans="1:6" s="528" customFormat="1" ht="19.5">
      <c r="A90" s="544">
        <v>83</v>
      </c>
      <c r="B90" s="527" t="s">
        <v>377</v>
      </c>
      <c r="C90" s="529">
        <v>4007</v>
      </c>
      <c r="D90" s="529"/>
      <c r="E90" s="529"/>
      <c r="F90" s="541">
        <v>4007</v>
      </c>
    </row>
    <row r="91" spans="1:6" s="528" customFormat="1" ht="19.5">
      <c r="A91" s="544">
        <v>84</v>
      </c>
      <c r="B91" s="525" t="s">
        <v>378</v>
      </c>
      <c r="C91" s="264">
        <f>SUM(C90)</f>
        <v>4007</v>
      </c>
      <c r="D91" s="264">
        <f>SUM(D90)</f>
        <v>0</v>
      </c>
      <c r="E91" s="264">
        <f>SUM(E90)</f>
        <v>0</v>
      </c>
      <c r="F91" s="542">
        <f>SUM(F90)</f>
        <v>4007</v>
      </c>
    </row>
    <row r="92" spans="1:6" s="62" customFormat="1" ht="24.75" customHeight="1">
      <c r="A92" s="544">
        <v>85</v>
      </c>
      <c r="B92" s="989" t="s">
        <v>708</v>
      </c>
      <c r="C92" s="990"/>
      <c r="D92" s="990"/>
      <c r="E92" s="990"/>
      <c r="F92" s="991"/>
    </row>
    <row r="93" spans="1:6" s="528" customFormat="1" ht="19.5">
      <c r="A93" s="544">
        <v>86</v>
      </c>
      <c r="B93" s="527" t="s">
        <v>377</v>
      </c>
      <c r="C93" s="529">
        <v>13500</v>
      </c>
      <c r="D93" s="529"/>
      <c r="E93" s="529"/>
      <c r="F93" s="541">
        <v>13500</v>
      </c>
    </row>
    <row r="94" spans="1:6" s="528" customFormat="1" ht="19.5">
      <c r="A94" s="544">
        <v>87</v>
      </c>
      <c r="B94" s="525" t="s">
        <v>378</v>
      </c>
      <c r="C94" s="264">
        <f>SUM(C93)</f>
        <v>13500</v>
      </c>
      <c r="D94" s="264">
        <f>SUM(D93)</f>
        <v>0</v>
      </c>
      <c r="E94" s="264">
        <f>SUM(E93)</f>
        <v>0</v>
      </c>
      <c r="F94" s="542">
        <f>SUM(F93)</f>
        <v>13500</v>
      </c>
    </row>
    <row r="95" spans="1:6" s="62" customFormat="1" ht="45" customHeight="1">
      <c r="A95" s="548">
        <v>88</v>
      </c>
      <c r="B95" s="989" t="s">
        <v>709</v>
      </c>
      <c r="C95" s="990"/>
      <c r="D95" s="990"/>
      <c r="E95" s="990"/>
      <c r="F95" s="991"/>
    </row>
    <row r="96" spans="1:6" s="528" customFormat="1" ht="19.5">
      <c r="A96" s="544">
        <v>89</v>
      </c>
      <c r="B96" s="527" t="s">
        <v>377</v>
      </c>
      <c r="C96" s="529">
        <v>49</v>
      </c>
      <c r="D96" s="529"/>
      <c r="E96" s="529"/>
      <c r="F96" s="541">
        <v>49</v>
      </c>
    </row>
    <row r="97" spans="1:6" s="528" customFormat="1" ht="19.5">
      <c r="A97" s="544">
        <v>90</v>
      </c>
      <c r="B97" s="525" t="s">
        <v>378</v>
      </c>
      <c r="C97" s="264">
        <f>SUM(C96)</f>
        <v>49</v>
      </c>
      <c r="D97" s="264">
        <f>SUM(D96)</f>
        <v>0</v>
      </c>
      <c r="E97" s="264">
        <f>SUM(E96)</f>
        <v>0</v>
      </c>
      <c r="F97" s="542">
        <f>SUM(F96)</f>
        <v>49</v>
      </c>
    </row>
    <row r="98" spans="1:6" s="62" customFormat="1" ht="24.75" customHeight="1">
      <c r="A98" s="544">
        <v>91</v>
      </c>
      <c r="B98" s="989" t="s">
        <v>710</v>
      </c>
      <c r="C98" s="990"/>
      <c r="D98" s="990"/>
      <c r="E98" s="990"/>
      <c r="F98" s="991"/>
    </row>
    <row r="99" spans="1:6" s="528" customFormat="1" ht="19.5">
      <c r="A99" s="544">
        <v>92</v>
      </c>
      <c r="B99" s="527" t="s">
        <v>377</v>
      </c>
      <c r="C99" s="529">
        <v>27</v>
      </c>
      <c r="D99" s="529"/>
      <c r="E99" s="529"/>
      <c r="F99" s="541">
        <v>27</v>
      </c>
    </row>
    <row r="100" spans="1:6" s="528" customFormat="1" ht="19.5">
      <c r="A100" s="544">
        <v>93</v>
      </c>
      <c r="B100" s="525" t="s">
        <v>378</v>
      </c>
      <c r="C100" s="264">
        <f>SUM(C99)</f>
        <v>27</v>
      </c>
      <c r="D100" s="264">
        <f>SUM(D99)</f>
        <v>0</v>
      </c>
      <c r="E100" s="264">
        <f>SUM(E99)</f>
        <v>0</v>
      </c>
      <c r="F100" s="542">
        <f>SUM(F99)</f>
        <v>27</v>
      </c>
    </row>
    <row r="101" spans="1:6" s="62" customFormat="1" ht="24.75" customHeight="1">
      <c r="A101" s="544">
        <v>94</v>
      </c>
      <c r="B101" s="989" t="s">
        <v>711</v>
      </c>
      <c r="C101" s="990"/>
      <c r="D101" s="990"/>
      <c r="E101" s="990"/>
      <c r="F101" s="991"/>
    </row>
    <row r="102" spans="1:6" s="528" customFormat="1" ht="19.5">
      <c r="A102" s="544">
        <v>95</v>
      </c>
      <c r="B102" s="527" t="s">
        <v>377</v>
      </c>
      <c r="C102" s="529">
        <v>28331</v>
      </c>
      <c r="D102" s="529"/>
      <c r="E102" s="529"/>
      <c r="F102" s="541">
        <v>28331</v>
      </c>
    </row>
    <row r="103" spans="1:6" s="528" customFormat="1" ht="19.5">
      <c r="A103" s="544">
        <v>96</v>
      </c>
      <c r="B103" s="525" t="s">
        <v>378</v>
      </c>
      <c r="C103" s="264">
        <f>SUM(C102)</f>
        <v>28331</v>
      </c>
      <c r="D103" s="264">
        <f>SUM(D102)</f>
        <v>0</v>
      </c>
      <c r="E103" s="264">
        <f>SUM(E102)</f>
        <v>0</v>
      </c>
      <c r="F103" s="542">
        <f>SUM(F102)</f>
        <v>28331</v>
      </c>
    </row>
    <row r="104" spans="1:6" s="62" customFormat="1" ht="24.75" customHeight="1">
      <c r="A104" s="544">
        <v>97</v>
      </c>
      <c r="B104" s="989" t="s">
        <v>712</v>
      </c>
      <c r="C104" s="990"/>
      <c r="D104" s="990"/>
      <c r="E104" s="990"/>
      <c r="F104" s="991"/>
    </row>
    <row r="105" spans="1:6" s="528" customFormat="1" ht="19.5">
      <c r="A105" s="544">
        <v>98</v>
      </c>
      <c r="B105" s="527" t="s">
        <v>377</v>
      </c>
      <c r="C105" s="529">
        <v>294096</v>
      </c>
      <c r="D105" s="529"/>
      <c r="E105" s="529"/>
      <c r="F105" s="541">
        <v>294096</v>
      </c>
    </row>
    <row r="106" spans="1:6" s="528" customFormat="1" ht="19.5">
      <c r="A106" s="544">
        <v>99</v>
      </c>
      <c r="B106" s="525" t="s">
        <v>378</v>
      </c>
      <c r="C106" s="264">
        <f>SUM(C105)</f>
        <v>294096</v>
      </c>
      <c r="D106" s="264">
        <f>SUM(D105)</f>
        <v>0</v>
      </c>
      <c r="E106" s="264">
        <f>SUM(E105)</f>
        <v>0</v>
      </c>
      <c r="F106" s="542">
        <f>SUM(F105)</f>
        <v>294096</v>
      </c>
    </row>
    <row r="107" spans="1:6" s="62" customFormat="1" ht="45" customHeight="1">
      <c r="A107" s="548">
        <v>100</v>
      </c>
      <c r="B107" s="989" t="s">
        <v>10</v>
      </c>
      <c r="C107" s="990"/>
      <c r="D107" s="990"/>
      <c r="E107" s="990"/>
      <c r="F107" s="991"/>
    </row>
    <row r="108" spans="1:6" s="528" customFormat="1" ht="19.5">
      <c r="A108" s="544">
        <v>101</v>
      </c>
      <c r="B108" s="527" t="s">
        <v>377</v>
      </c>
      <c r="C108" s="529">
        <v>1593</v>
      </c>
      <c r="D108" s="529"/>
      <c r="E108" s="529"/>
      <c r="F108" s="541">
        <v>1593</v>
      </c>
    </row>
    <row r="109" spans="1:6" s="528" customFormat="1" ht="19.5">
      <c r="A109" s="544">
        <v>102</v>
      </c>
      <c r="B109" s="525" t="s">
        <v>378</v>
      </c>
      <c r="C109" s="264">
        <f>SUM(C108)</f>
        <v>1593</v>
      </c>
      <c r="D109" s="264">
        <f>SUM(D108)</f>
        <v>0</v>
      </c>
      <c r="E109" s="264">
        <f>SUM(E108)</f>
        <v>0</v>
      </c>
      <c r="F109" s="542">
        <f>SUM(F108)</f>
        <v>1593</v>
      </c>
    </row>
    <row r="110" spans="1:6" s="62" customFormat="1" ht="24.75" customHeight="1">
      <c r="A110" s="544">
        <v>103</v>
      </c>
      <c r="B110" s="989" t="s">
        <v>11</v>
      </c>
      <c r="C110" s="990"/>
      <c r="D110" s="990"/>
      <c r="E110" s="990"/>
      <c r="F110" s="991"/>
    </row>
    <row r="111" spans="1:6" s="528" customFormat="1" ht="19.5">
      <c r="A111" s="544">
        <v>104</v>
      </c>
      <c r="B111" s="527" t="s">
        <v>377</v>
      </c>
      <c r="C111" s="529">
        <v>369</v>
      </c>
      <c r="D111" s="529"/>
      <c r="E111" s="529"/>
      <c r="F111" s="541">
        <v>369</v>
      </c>
    </row>
    <row r="112" spans="1:6" s="528" customFormat="1" ht="19.5">
      <c r="A112" s="544">
        <v>105</v>
      </c>
      <c r="B112" s="525" t="s">
        <v>378</v>
      </c>
      <c r="C112" s="264">
        <f>SUM(C111)</f>
        <v>369</v>
      </c>
      <c r="D112" s="264">
        <f>SUM(D111)</f>
        <v>0</v>
      </c>
      <c r="E112" s="264">
        <f>SUM(E111)</f>
        <v>0</v>
      </c>
      <c r="F112" s="542">
        <f>SUM(F111)</f>
        <v>369</v>
      </c>
    </row>
    <row r="113" spans="1:6" s="62" customFormat="1" ht="24.75" customHeight="1">
      <c r="A113" s="544">
        <v>106</v>
      </c>
      <c r="B113" s="989" t="s">
        <v>12</v>
      </c>
      <c r="C113" s="990"/>
      <c r="D113" s="990"/>
      <c r="E113" s="990"/>
      <c r="F113" s="991"/>
    </row>
    <row r="114" spans="1:6" s="528" customFormat="1" ht="19.5">
      <c r="A114" s="544">
        <v>107</v>
      </c>
      <c r="B114" s="527" t="s">
        <v>377</v>
      </c>
      <c r="C114" s="529">
        <v>3278</v>
      </c>
      <c r="D114" s="529"/>
      <c r="E114" s="529"/>
      <c r="F114" s="541">
        <v>3278</v>
      </c>
    </row>
    <row r="115" spans="1:6" s="528" customFormat="1" ht="19.5">
      <c r="A115" s="544">
        <v>108</v>
      </c>
      <c r="B115" s="525" t="s">
        <v>378</v>
      </c>
      <c r="C115" s="264">
        <f>SUM(C114)</f>
        <v>3278</v>
      </c>
      <c r="D115" s="264">
        <f>SUM(D114)</f>
        <v>0</v>
      </c>
      <c r="E115" s="264">
        <f>SUM(E114)</f>
        <v>0</v>
      </c>
      <c r="F115" s="542">
        <f>SUM(F114)</f>
        <v>3278</v>
      </c>
    </row>
    <row r="116" spans="1:6" s="62" customFormat="1" ht="45" customHeight="1">
      <c r="A116" s="548">
        <v>109</v>
      </c>
      <c r="B116" s="989" t="s">
        <v>81</v>
      </c>
      <c r="C116" s="990"/>
      <c r="D116" s="990"/>
      <c r="E116" s="990"/>
      <c r="F116" s="991"/>
    </row>
    <row r="117" spans="1:6" s="528" customFormat="1" ht="19.5">
      <c r="A117" s="544">
        <v>110</v>
      </c>
      <c r="B117" s="527" t="s">
        <v>377</v>
      </c>
      <c r="C117" s="529">
        <v>3600</v>
      </c>
      <c r="D117" s="529"/>
      <c r="E117" s="529"/>
      <c r="F117" s="541">
        <v>3600</v>
      </c>
    </row>
    <row r="118" spans="1:6" s="528" customFormat="1" ht="19.5">
      <c r="A118" s="544">
        <v>111</v>
      </c>
      <c r="B118" s="525" t="s">
        <v>378</v>
      </c>
      <c r="C118" s="264">
        <f>SUM(C117)</f>
        <v>3600</v>
      </c>
      <c r="D118" s="264">
        <f>SUM(D117)</f>
        <v>0</v>
      </c>
      <c r="E118" s="264">
        <f>SUM(E117)</f>
        <v>0</v>
      </c>
      <c r="F118" s="542">
        <f>SUM(F117)</f>
        <v>3600</v>
      </c>
    </row>
    <row r="119" spans="1:6" s="62" customFormat="1" ht="45" customHeight="1">
      <c r="A119" s="548">
        <v>112</v>
      </c>
      <c r="B119" s="989" t="s">
        <v>13</v>
      </c>
      <c r="C119" s="990"/>
      <c r="D119" s="990"/>
      <c r="E119" s="990"/>
      <c r="F119" s="991"/>
    </row>
    <row r="120" spans="1:6" s="528" customFormat="1" ht="19.5">
      <c r="A120" s="544">
        <v>113</v>
      </c>
      <c r="B120" s="527" t="s">
        <v>377</v>
      </c>
      <c r="C120" s="529">
        <v>667</v>
      </c>
      <c r="D120" s="529"/>
      <c r="E120" s="529"/>
      <c r="F120" s="541">
        <v>667</v>
      </c>
    </row>
    <row r="121" spans="1:6" s="528" customFormat="1" ht="19.5">
      <c r="A121" s="544">
        <v>114</v>
      </c>
      <c r="B121" s="525" t="s">
        <v>378</v>
      </c>
      <c r="C121" s="264">
        <f>SUM(C120)</f>
        <v>667</v>
      </c>
      <c r="D121" s="264">
        <f>SUM(D120)</f>
        <v>0</v>
      </c>
      <c r="E121" s="264">
        <f>SUM(E120)</f>
        <v>0</v>
      </c>
      <c r="F121" s="542">
        <f>SUM(F120)</f>
        <v>667</v>
      </c>
    </row>
    <row r="122" spans="1:6" s="62" customFormat="1" ht="24.75" customHeight="1">
      <c r="A122" s="544">
        <v>115</v>
      </c>
      <c r="B122" s="989" t="s">
        <v>14</v>
      </c>
      <c r="C122" s="990"/>
      <c r="D122" s="990"/>
      <c r="E122" s="990"/>
      <c r="F122" s="991"/>
    </row>
    <row r="123" spans="1:6" s="528" customFormat="1" ht="19.5">
      <c r="A123" s="544">
        <v>116</v>
      </c>
      <c r="B123" s="527" t="s">
        <v>377</v>
      </c>
      <c r="C123" s="529">
        <v>1786</v>
      </c>
      <c r="D123" s="529"/>
      <c r="E123" s="529"/>
      <c r="F123" s="541">
        <v>1786</v>
      </c>
    </row>
    <row r="124" spans="1:6" s="528" customFormat="1" ht="19.5">
      <c r="A124" s="544">
        <v>117</v>
      </c>
      <c r="B124" s="525" t="s">
        <v>378</v>
      </c>
      <c r="C124" s="264">
        <f>SUM(C123)</f>
        <v>1786</v>
      </c>
      <c r="D124" s="264">
        <f>SUM(D123)</f>
        <v>0</v>
      </c>
      <c r="E124" s="264">
        <f>SUM(E123)</f>
        <v>0</v>
      </c>
      <c r="F124" s="542">
        <f>SUM(F123)</f>
        <v>1786</v>
      </c>
    </row>
    <row r="125" spans="1:6" s="62" customFormat="1" ht="27.75" customHeight="1">
      <c r="A125" s="544">
        <v>118</v>
      </c>
      <c r="B125" s="989" t="s">
        <v>15</v>
      </c>
      <c r="C125" s="990"/>
      <c r="D125" s="990"/>
      <c r="E125" s="990"/>
      <c r="F125" s="991"/>
    </row>
    <row r="126" spans="1:6" s="528" customFormat="1" ht="19.5">
      <c r="A126" s="544">
        <v>119</v>
      </c>
      <c r="B126" s="527" t="s">
        <v>377</v>
      </c>
      <c r="C126" s="529">
        <v>2425</v>
      </c>
      <c r="D126" s="529"/>
      <c r="E126" s="529"/>
      <c r="F126" s="541">
        <v>2425</v>
      </c>
    </row>
    <row r="127" spans="1:6" s="528" customFormat="1" ht="19.5">
      <c r="A127" s="544">
        <v>120</v>
      </c>
      <c r="B127" s="525" t="s">
        <v>378</v>
      </c>
      <c r="C127" s="264">
        <f>SUM(C126)</f>
        <v>2425</v>
      </c>
      <c r="D127" s="264">
        <f>SUM(D126)</f>
        <v>0</v>
      </c>
      <c r="E127" s="264">
        <f>SUM(E126)</f>
        <v>0</v>
      </c>
      <c r="F127" s="542">
        <f>SUM(F126)</f>
        <v>2425</v>
      </c>
    </row>
    <row r="128" spans="1:6" s="62" customFormat="1" ht="27.75" customHeight="1">
      <c r="A128" s="544">
        <v>121</v>
      </c>
      <c r="B128" s="989" t="s">
        <v>16</v>
      </c>
      <c r="C128" s="990"/>
      <c r="D128" s="990"/>
      <c r="E128" s="990"/>
      <c r="F128" s="991"/>
    </row>
    <row r="129" spans="1:6" s="528" customFormat="1" ht="19.5">
      <c r="A129" s="544">
        <v>122</v>
      </c>
      <c r="B129" s="527" t="s">
        <v>377</v>
      </c>
      <c r="C129" s="529">
        <v>853</v>
      </c>
      <c r="D129" s="529"/>
      <c r="E129" s="529"/>
      <c r="F129" s="541">
        <v>853</v>
      </c>
    </row>
    <row r="130" spans="1:6" s="528" customFormat="1" ht="19.5">
      <c r="A130" s="544">
        <v>123</v>
      </c>
      <c r="B130" s="525" t="s">
        <v>378</v>
      </c>
      <c r="C130" s="264">
        <f>SUM(C129)</f>
        <v>853</v>
      </c>
      <c r="D130" s="264">
        <f>SUM(D129)</f>
        <v>0</v>
      </c>
      <c r="E130" s="264">
        <f>SUM(E129)</f>
        <v>0</v>
      </c>
      <c r="F130" s="542">
        <f>SUM(F129)</f>
        <v>853</v>
      </c>
    </row>
    <row r="131" spans="1:6" s="62" customFormat="1" ht="27.75" customHeight="1">
      <c r="A131" s="544">
        <v>124</v>
      </c>
      <c r="B131" s="989" t="s">
        <v>17</v>
      </c>
      <c r="C131" s="990"/>
      <c r="D131" s="990"/>
      <c r="E131" s="990"/>
      <c r="F131" s="991"/>
    </row>
    <row r="132" spans="1:6" s="528" customFormat="1" ht="19.5">
      <c r="A132" s="544">
        <v>125</v>
      </c>
      <c r="B132" s="527" t="s">
        <v>377</v>
      </c>
      <c r="C132" s="529">
        <v>3317</v>
      </c>
      <c r="D132" s="529"/>
      <c r="E132" s="529"/>
      <c r="F132" s="541">
        <v>3317</v>
      </c>
    </row>
    <row r="133" spans="1:6" s="528" customFormat="1" ht="19.5">
      <c r="A133" s="544">
        <v>126</v>
      </c>
      <c r="B133" s="525" t="s">
        <v>378</v>
      </c>
      <c r="C133" s="264">
        <f>SUM(C132)</f>
        <v>3317</v>
      </c>
      <c r="D133" s="264">
        <f>SUM(D132)</f>
        <v>0</v>
      </c>
      <c r="E133" s="264">
        <f>SUM(E132)</f>
        <v>0</v>
      </c>
      <c r="F133" s="542">
        <f>SUM(F132)</f>
        <v>3317</v>
      </c>
    </row>
    <row r="134" spans="1:6" s="62" customFormat="1" ht="27.75" customHeight="1">
      <c r="A134" s="544">
        <v>127</v>
      </c>
      <c r="B134" s="989" t="s">
        <v>18</v>
      </c>
      <c r="C134" s="990"/>
      <c r="D134" s="990"/>
      <c r="E134" s="990"/>
      <c r="F134" s="991"/>
    </row>
    <row r="135" spans="1:6" s="528" customFormat="1" ht="19.5">
      <c r="A135" s="544">
        <v>128</v>
      </c>
      <c r="B135" s="527" t="s">
        <v>377</v>
      </c>
      <c r="C135" s="529">
        <v>6646</v>
      </c>
      <c r="D135" s="529"/>
      <c r="E135" s="529"/>
      <c r="F135" s="541">
        <v>6646</v>
      </c>
    </row>
    <row r="136" spans="1:6" s="528" customFormat="1" ht="19.5">
      <c r="A136" s="544">
        <v>129</v>
      </c>
      <c r="B136" s="525" t="s">
        <v>378</v>
      </c>
      <c r="C136" s="264">
        <f>SUM(C135)</f>
        <v>6646</v>
      </c>
      <c r="D136" s="264">
        <f>SUM(D135)</f>
        <v>0</v>
      </c>
      <c r="E136" s="264">
        <f>SUM(E135)</f>
        <v>0</v>
      </c>
      <c r="F136" s="542">
        <f>SUM(F135)</f>
        <v>6646</v>
      </c>
    </row>
    <row r="137" spans="1:6" s="62" customFormat="1" ht="27.75" customHeight="1">
      <c r="A137" s="544">
        <v>130</v>
      </c>
      <c r="B137" s="989" t="s">
        <v>524</v>
      </c>
      <c r="C137" s="990"/>
      <c r="D137" s="990"/>
      <c r="E137" s="990"/>
      <c r="F137" s="991"/>
    </row>
    <row r="138" spans="1:6" s="682" customFormat="1" ht="19.5">
      <c r="A138" s="544">
        <v>131</v>
      </c>
      <c r="B138" s="527" t="s">
        <v>377</v>
      </c>
      <c r="C138" s="529">
        <v>1253</v>
      </c>
      <c r="D138" s="529"/>
      <c r="E138" s="529"/>
      <c r="F138" s="541">
        <v>1253</v>
      </c>
    </row>
    <row r="139" spans="1:6" s="62" customFormat="1" ht="18">
      <c r="A139" s="544">
        <v>132</v>
      </c>
      <c r="B139" s="525" t="s">
        <v>378</v>
      </c>
      <c r="C139" s="264">
        <f>SUM(C138:C138)</f>
        <v>1253</v>
      </c>
      <c r="D139" s="264">
        <f>SUM(D138:D138)</f>
        <v>0</v>
      </c>
      <c r="E139" s="264">
        <f>SUM(E138:E138)</f>
        <v>0</v>
      </c>
      <c r="F139" s="542">
        <f>SUM(F138:F138)</f>
        <v>1253</v>
      </c>
    </row>
    <row r="140" spans="1:6" s="62" customFormat="1" ht="27.75" customHeight="1">
      <c r="A140" s="544">
        <v>133</v>
      </c>
      <c r="B140" s="989" t="s">
        <v>516</v>
      </c>
      <c r="C140" s="990"/>
      <c r="D140" s="990"/>
      <c r="E140" s="990"/>
      <c r="F140" s="991"/>
    </row>
    <row r="141" spans="1:6" s="682" customFormat="1" ht="19.5">
      <c r="A141" s="544">
        <v>134</v>
      </c>
      <c r="B141" s="527" t="s">
        <v>377</v>
      </c>
      <c r="C141" s="529">
        <v>145</v>
      </c>
      <c r="D141" s="529"/>
      <c r="E141" s="529"/>
      <c r="F141" s="541">
        <v>145</v>
      </c>
    </row>
    <row r="142" spans="1:6" s="526" customFormat="1" ht="18">
      <c r="A142" s="544">
        <v>135</v>
      </c>
      <c r="B142" s="525" t="s">
        <v>378</v>
      </c>
      <c r="C142" s="264">
        <f>SUM(C141:C141)</f>
        <v>145</v>
      </c>
      <c r="D142" s="264">
        <f>SUM(D141:D141)</f>
        <v>0</v>
      </c>
      <c r="E142" s="264">
        <f>SUM(E141:E141)</f>
        <v>0</v>
      </c>
      <c r="F142" s="542">
        <f>SUM(F141:F141)</f>
        <v>145</v>
      </c>
    </row>
    <row r="143" spans="1:6" s="62" customFormat="1" ht="27.75" customHeight="1">
      <c r="A143" s="544">
        <v>136</v>
      </c>
      <c r="B143" s="989" t="s">
        <v>694</v>
      </c>
      <c r="C143" s="990"/>
      <c r="D143" s="990"/>
      <c r="E143" s="990"/>
      <c r="F143" s="991"/>
    </row>
    <row r="144" spans="1:6" s="528" customFormat="1" ht="19.5">
      <c r="A144" s="544">
        <v>137</v>
      </c>
      <c r="B144" s="527" t="s">
        <v>667</v>
      </c>
      <c r="C144" s="529">
        <v>1100</v>
      </c>
      <c r="D144" s="529"/>
      <c r="E144" s="529"/>
      <c r="F144" s="541">
        <v>1100</v>
      </c>
    </row>
    <row r="145" spans="1:6" s="528" customFormat="1" ht="19.5">
      <c r="A145" s="544">
        <v>138</v>
      </c>
      <c r="B145" s="525" t="s">
        <v>378</v>
      </c>
      <c r="C145" s="264">
        <v>1100</v>
      </c>
      <c r="D145" s="264"/>
      <c r="E145" s="264"/>
      <c r="F145" s="542">
        <v>1100</v>
      </c>
    </row>
    <row r="146" spans="1:6" s="62" customFormat="1" ht="27.75" customHeight="1">
      <c r="A146" s="544">
        <v>139</v>
      </c>
      <c r="B146" s="989" t="s">
        <v>511</v>
      </c>
      <c r="C146" s="990"/>
      <c r="D146" s="990"/>
      <c r="E146" s="990"/>
      <c r="F146" s="991"/>
    </row>
    <row r="147" spans="1:6" s="528" customFormat="1" ht="19.5">
      <c r="A147" s="544">
        <v>140</v>
      </c>
      <c r="B147" s="527" t="s">
        <v>695</v>
      </c>
      <c r="C147" s="529">
        <v>109000</v>
      </c>
      <c r="D147" s="529"/>
      <c r="E147" s="529"/>
      <c r="F147" s="541">
        <v>109000</v>
      </c>
    </row>
    <row r="148" spans="1:6" s="528" customFormat="1" ht="19.5">
      <c r="A148" s="544">
        <v>141</v>
      </c>
      <c r="B148" s="527" t="s">
        <v>377</v>
      </c>
      <c r="C148" s="529">
        <v>268</v>
      </c>
      <c r="D148" s="529"/>
      <c r="E148" s="529"/>
      <c r="F148" s="541">
        <v>268</v>
      </c>
    </row>
    <row r="149" spans="1:6" s="528" customFormat="1" ht="19.5">
      <c r="A149" s="544">
        <v>142</v>
      </c>
      <c r="B149" s="525" t="s">
        <v>378</v>
      </c>
      <c r="C149" s="264">
        <f>SUM(C147:C148)</f>
        <v>109268</v>
      </c>
      <c r="D149" s="264">
        <f>SUM(D147:D148)</f>
        <v>0</v>
      </c>
      <c r="E149" s="264">
        <f>SUM(E147:E148)</f>
        <v>0</v>
      </c>
      <c r="F149" s="542">
        <f>SUM(F147:F148)</f>
        <v>109268</v>
      </c>
    </row>
    <row r="150" spans="1:6" s="62" customFormat="1" ht="27.75" customHeight="1">
      <c r="A150" s="544">
        <v>143</v>
      </c>
      <c r="B150" s="989" t="s">
        <v>403</v>
      </c>
      <c r="C150" s="990"/>
      <c r="D150" s="990"/>
      <c r="E150" s="990"/>
      <c r="F150" s="991"/>
    </row>
    <row r="151" spans="1:6" s="528" customFormat="1" ht="19.5">
      <c r="A151" s="544">
        <v>144</v>
      </c>
      <c r="B151" s="527" t="s">
        <v>695</v>
      </c>
      <c r="C151" s="529">
        <v>72525</v>
      </c>
      <c r="D151" s="529"/>
      <c r="E151" s="529"/>
      <c r="F151" s="541">
        <v>72525</v>
      </c>
    </row>
    <row r="152" spans="1:6" s="528" customFormat="1" ht="19.5">
      <c r="A152" s="544">
        <v>145</v>
      </c>
      <c r="B152" s="525" t="s">
        <v>378</v>
      </c>
      <c r="C152" s="264">
        <f>SUM(C151:C151)</f>
        <v>72525</v>
      </c>
      <c r="D152" s="264">
        <f>SUM(D151:D151)</f>
        <v>0</v>
      </c>
      <c r="E152" s="264">
        <f>SUM(E151:E151)</f>
        <v>0</v>
      </c>
      <c r="F152" s="542">
        <f>SUM(F151:F151)</f>
        <v>72525</v>
      </c>
    </row>
    <row r="153" spans="1:6" s="62" customFormat="1" ht="27.75" customHeight="1">
      <c r="A153" s="544">
        <v>146</v>
      </c>
      <c r="B153" s="989" t="s">
        <v>696</v>
      </c>
      <c r="C153" s="990"/>
      <c r="D153" s="990"/>
      <c r="E153" s="990"/>
      <c r="F153" s="991"/>
    </row>
    <row r="154" spans="1:6" s="528" customFormat="1" ht="19.5">
      <c r="A154" s="544">
        <v>147</v>
      </c>
      <c r="B154" s="527" t="s">
        <v>667</v>
      </c>
      <c r="C154" s="529">
        <v>4400</v>
      </c>
      <c r="D154" s="529"/>
      <c r="E154" s="529"/>
      <c r="F154" s="541">
        <v>4400</v>
      </c>
    </row>
    <row r="155" spans="1:6" s="528" customFormat="1" ht="19.5">
      <c r="A155" s="544">
        <v>148</v>
      </c>
      <c r="B155" s="525" t="s">
        <v>378</v>
      </c>
      <c r="C155" s="264">
        <v>4400</v>
      </c>
      <c r="D155" s="264"/>
      <c r="E155" s="264"/>
      <c r="F155" s="542">
        <v>4400</v>
      </c>
    </row>
    <row r="156" spans="1:6" s="62" customFormat="1" ht="27.75" customHeight="1">
      <c r="A156" s="544">
        <v>149</v>
      </c>
      <c r="B156" s="989" t="s">
        <v>697</v>
      </c>
      <c r="C156" s="990"/>
      <c r="D156" s="990"/>
      <c r="E156" s="990"/>
      <c r="F156" s="991"/>
    </row>
    <row r="157" spans="1:6" s="528" customFormat="1" ht="19.5">
      <c r="A157" s="544">
        <v>150</v>
      </c>
      <c r="B157" s="527" t="s">
        <v>698</v>
      </c>
      <c r="C157" s="529"/>
      <c r="D157" s="529">
        <v>160</v>
      </c>
      <c r="E157" s="529"/>
      <c r="F157" s="541">
        <v>160</v>
      </c>
    </row>
    <row r="158" spans="1:6" s="840" customFormat="1" ht="30" customHeight="1" thickBot="1">
      <c r="A158" s="544">
        <v>151</v>
      </c>
      <c r="B158" s="545" t="s">
        <v>378</v>
      </c>
      <c r="C158" s="546"/>
      <c r="D158" s="546">
        <v>160</v>
      </c>
      <c r="E158" s="546"/>
      <c r="F158" s="547">
        <v>160</v>
      </c>
    </row>
    <row r="159" spans="1:6" s="64" customFormat="1" ht="24.75" customHeight="1">
      <c r="A159" s="548">
        <v>152</v>
      </c>
      <c r="B159" s="530" t="s">
        <v>392</v>
      </c>
      <c r="C159" s="549"/>
      <c r="D159" s="549"/>
      <c r="E159" s="537"/>
      <c r="F159" s="538"/>
    </row>
    <row r="160" spans="1:6" s="64" customFormat="1" ht="18">
      <c r="A160" s="548">
        <v>153</v>
      </c>
      <c r="B160" s="270" t="s">
        <v>376</v>
      </c>
      <c r="C160" s="266">
        <f>SUM(C74,C70,C66,C62,C58,C54,C50,C46,C42,C38,C34,C30,C26,C22,C15,C11)</f>
        <v>1545876</v>
      </c>
      <c r="D160" s="266">
        <f>SUM(D74,D70,D66,D62,D58,D54,D50,D46,D42,D38,D34,D30,D26,D22,D15,D11)</f>
        <v>0</v>
      </c>
      <c r="E160" s="266">
        <f>SUM(E74,E70,E66,E62,E58,E54,E50,E46,E42,E38,E34,E30,E26,E22,E15,E11)</f>
        <v>781700</v>
      </c>
      <c r="F160" s="533">
        <f>SUM(F74,F70,F66,F62,F58,F54,F50,F46,F42,F38,F34,F30,F26,F22,F15,F11)</f>
        <v>2327576</v>
      </c>
    </row>
    <row r="161" spans="1:7" s="64" customFormat="1" ht="19.5">
      <c r="A161" s="548">
        <v>154</v>
      </c>
      <c r="B161" s="550" t="s">
        <v>377</v>
      </c>
      <c r="C161" s="535">
        <f>SUM(C75,C71,C67,C63,C59,C55,C51,C47,C43,C39,C35,C31,C27,C23,C16,C12)+C147+C151+C154+C157+C19+C144+C78+C81+C84+C87+C90+C93+C96+C99+C102+C105+C108+C111+C114+C117+C120+C123+C126+C129+C132+C135+C148+C138+C141</f>
        <v>2056777</v>
      </c>
      <c r="D161" s="535">
        <f>SUM(D75,D71,D67,D63,D59,D55,D51,D47,D43,D39,D35,D31,D27,D23,D16,D12)+D147+D151+D154+D157+D19+D144+D78+D81+D84+D87+D90+D93+D96+D99+D102+D105+D108+D111+D114+D117+D120+D123+D126+D129+D132+D135+D148+D138+D141</f>
        <v>160</v>
      </c>
      <c r="E161" s="535">
        <f>SUM(E75,E71,E67,E63,E59,E55,E51,E47,E43,E39,E35,E31,E27,E23,E16,E12)+E147+E151+E154+E157+E19+E144+E78+E81+E84+E87+E90+E93+E96+E99+E102+E105+E108+E111+E114+E117+E120+E123+E126+E129+E132+E135+E148+E138+E141</f>
        <v>0</v>
      </c>
      <c r="F161" s="535">
        <f>SUM(F75,F71,F67,F63,F59,F55,F51,F47,F43,F39,F35,F31,F27,F23,F16,F12)+F147+F151+F154+F157+F19+F144+F78+F81+F84+F87+F90+F93+F96+F99+F102+F105+F108+F111+F114+F117+F120+F123+F126+F129+F132+F135+F148+F138+F141</f>
        <v>2056937</v>
      </c>
      <c r="G161" s="65"/>
    </row>
    <row r="162" spans="1:6" s="64" customFormat="1" ht="18.75" thickBot="1">
      <c r="A162" s="548">
        <v>155</v>
      </c>
      <c r="B162" s="551" t="s">
        <v>378</v>
      </c>
      <c r="C162" s="531">
        <f>SUM(C160:C161)</f>
        <v>3602653</v>
      </c>
      <c r="D162" s="531">
        <f>SUM(D160:D161)</f>
        <v>160</v>
      </c>
      <c r="E162" s="531">
        <f>SUM(E160:E161)</f>
        <v>781700</v>
      </c>
      <c r="F162" s="532">
        <f>SUM(F160:F161)</f>
        <v>4384513</v>
      </c>
    </row>
    <row r="163" spans="1:6" s="62" customFormat="1" ht="34.5" customHeight="1">
      <c r="A163" s="544">
        <v>156</v>
      </c>
      <c r="B163" s="675" t="s">
        <v>393</v>
      </c>
      <c r="C163" s="537"/>
      <c r="D163" s="537"/>
      <c r="E163" s="537"/>
      <c r="F163" s="538"/>
    </row>
    <row r="164" spans="1:6" s="62" customFormat="1" ht="18">
      <c r="A164" s="544">
        <v>157</v>
      </c>
      <c r="B164" s="989" t="s">
        <v>631</v>
      </c>
      <c r="C164" s="990"/>
      <c r="D164" s="990"/>
      <c r="E164" s="990"/>
      <c r="F164" s="991"/>
    </row>
    <row r="165" spans="1:6" ht="18">
      <c r="A165" s="544">
        <v>158</v>
      </c>
      <c r="B165" s="268" t="s">
        <v>376</v>
      </c>
      <c r="C165" s="265">
        <v>10000</v>
      </c>
      <c r="D165" s="265"/>
      <c r="E165" s="265"/>
      <c r="F165" s="540">
        <v>10000</v>
      </c>
    </row>
    <row r="166" spans="1:6" s="528" customFormat="1" ht="19.5">
      <c r="A166" s="544">
        <v>159</v>
      </c>
      <c r="B166" s="527" t="s">
        <v>377</v>
      </c>
      <c r="C166" s="529"/>
      <c r="D166" s="529"/>
      <c r="E166" s="529"/>
      <c r="F166" s="541"/>
    </row>
    <row r="167" spans="1:6" s="526" customFormat="1" ht="18">
      <c r="A167" s="544">
        <v>160</v>
      </c>
      <c r="B167" s="525" t="s">
        <v>378</v>
      </c>
      <c r="C167" s="264">
        <f>SUM(C165:C166)</f>
        <v>10000</v>
      </c>
      <c r="D167" s="264">
        <f>SUM(D165:D166)</f>
        <v>0</v>
      </c>
      <c r="E167" s="264">
        <f>SUM(E165:E166)</f>
        <v>0</v>
      </c>
      <c r="F167" s="542">
        <f>SUM(F165:F166)</f>
        <v>10000</v>
      </c>
    </row>
    <row r="168" spans="1:6" s="62" customFormat="1" ht="24.75" customHeight="1">
      <c r="A168" s="544">
        <v>161</v>
      </c>
      <c r="B168" s="989" t="s">
        <v>510</v>
      </c>
      <c r="C168" s="990"/>
      <c r="D168" s="990"/>
      <c r="E168" s="990"/>
      <c r="F168" s="991"/>
    </row>
    <row r="169" spans="1:6" ht="18">
      <c r="A169" s="544">
        <v>162</v>
      </c>
      <c r="B169" s="268" t="s">
        <v>376</v>
      </c>
      <c r="C169" s="265">
        <v>5000</v>
      </c>
      <c r="D169" s="265"/>
      <c r="E169" s="265"/>
      <c r="F169" s="540">
        <v>5000</v>
      </c>
    </row>
    <row r="170" spans="1:6" s="528" customFormat="1" ht="19.5">
      <c r="A170" s="544">
        <v>163</v>
      </c>
      <c r="B170" s="527" t="s">
        <v>377</v>
      </c>
      <c r="C170" s="529"/>
      <c r="D170" s="529"/>
      <c r="E170" s="529"/>
      <c r="F170" s="541"/>
    </row>
    <row r="171" spans="1:6" s="526" customFormat="1" ht="18">
      <c r="A171" s="544">
        <v>164</v>
      </c>
      <c r="B171" s="525" t="s">
        <v>378</v>
      </c>
      <c r="C171" s="264">
        <f>SUM(C169:C170)</f>
        <v>5000</v>
      </c>
      <c r="D171" s="264">
        <f>SUM(D169:D170)</f>
        <v>0</v>
      </c>
      <c r="E171" s="264">
        <f>SUM(E169:E170)</f>
        <v>0</v>
      </c>
      <c r="F171" s="542">
        <f>SUM(F169:F170)</f>
        <v>5000</v>
      </c>
    </row>
    <row r="172" spans="1:6" s="62" customFormat="1" ht="24.75" customHeight="1">
      <c r="A172" s="544">
        <v>165</v>
      </c>
      <c r="B172" s="989" t="s">
        <v>270</v>
      </c>
      <c r="C172" s="990"/>
      <c r="D172" s="990"/>
      <c r="E172" s="990"/>
      <c r="F172" s="991"/>
    </row>
    <row r="173" spans="1:6" ht="18">
      <c r="A173" s="544">
        <v>166</v>
      </c>
      <c r="B173" s="268" t="s">
        <v>376</v>
      </c>
      <c r="C173" s="265">
        <v>16000</v>
      </c>
      <c r="D173" s="265"/>
      <c r="E173" s="265"/>
      <c r="F173" s="540">
        <v>16000</v>
      </c>
    </row>
    <row r="174" spans="1:6" s="528" customFormat="1" ht="19.5">
      <c r="A174" s="544">
        <v>167</v>
      </c>
      <c r="B174" s="527" t="s">
        <v>377</v>
      </c>
      <c r="C174" s="529"/>
      <c r="D174" s="529"/>
      <c r="E174" s="529"/>
      <c r="F174" s="541"/>
    </row>
    <row r="175" spans="1:6" s="526" customFormat="1" ht="18">
      <c r="A175" s="544">
        <v>168</v>
      </c>
      <c r="B175" s="525" t="s">
        <v>378</v>
      </c>
      <c r="C175" s="264">
        <f>SUM(C173:C174)</f>
        <v>16000</v>
      </c>
      <c r="D175" s="264">
        <f>SUM(D173:D174)</f>
        <v>0</v>
      </c>
      <c r="E175" s="264">
        <f>SUM(E173:E174)</f>
        <v>0</v>
      </c>
      <c r="F175" s="542">
        <f>SUM(F173:F174)</f>
        <v>16000</v>
      </c>
    </row>
    <row r="176" spans="1:6" s="62" customFormat="1" ht="24.75" customHeight="1">
      <c r="A176" s="544">
        <v>169</v>
      </c>
      <c r="B176" s="989" t="s">
        <v>511</v>
      </c>
      <c r="C176" s="990"/>
      <c r="D176" s="990"/>
      <c r="E176" s="990"/>
      <c r="F176" s="991"/>
    </row>
    <row r="177" spans="1:6" ht="18">
      <c r="A177" s="544">
        <v>170</v>
      </c>
      <c r="B177" s="268" t="s">
        <v>376</v>
      </c>
      <c r="C177" s="265">
        <v>109000</v>
      </c>
      <c r="D177" s="265"/>
      <c r="E177" s="265"/>
      <c r="F177" s="540">
        <v>109000</v>
      </c>
    </row>
    <row r="178" spans="1:6" s="528" customFormat="1" ht="19.5">
      <c r="A178" s="544">
        <v>171</v>
      </c>
      <c r="B178" s="527" t="s">
        <v>695</v>
      </c>
      <c r="C178" s="529">
        <v>-109000</v>
      </c>
      <c r="D178" s="529"/>
      <c r="E178" s="529"/>
      <c r="F178" s="541">
        <v>-109000</v>
      </c>
    </row>
    <row r="179" spans="1:6" s="526" customFormat="1" ht="18">
      <c r="A179" s="544">
        <v>172</v>
      </c>
      <c r="B179" s="525" t="s">
        <v>378</v>
      </c>
      <c r="C179" s="264">
        <f>SUM(C177:C178)</f>
        <v>0</v>
      </c>
      <c r="D179" s="264">
        <f>SUM(D177:D178)</f>
        <v>0</v>
      </c>
      <c r="E179" s="264">
        <f>SUM(E177:E178)</f>
        <v>0</v>
      </c>
      <c r="F179" s="542">
        <f>SUM(F177:F178)</f>
        <v>0</v>
      </c>
    </row>
    <row r="180" spans="1:6" s="62" customFormat="1" ht="24.75" customHeight="1">
      <c r="A180" s="544">
        <v>173</v>
      </c>
      <c r="B180" s="989" t="s">
        <v>394</v>
      </c>
      <c r="C180" s="990"/>
      <c r="D180" s="990"/>
      <c r="E180" s="990"/>
      <c r="F180" s="991"/>
    </row>
    <row r="181" spans="1:6" ht="18">
      <c r="A181" s="544">
        <v>174</v>
      </c>
      <c r="B181" s="268" t="s">
        <v>376</v>
      </c>
      <c r="C181" s="265">
        <v>10000</v>
      </c>
      <c r="D181" s="265"/>
      <c r="E181" s="265"/>
      <c r="F181" s="540">
        <v>10000</v>
      </c>
    </row>
    <row r="182" spans="1:6" s="528" customFormat="1" ht="19.5">
      <c r="A182" s="544">
        <v>175</v>
      </c>
      <c r="B182" s="527" t="s">
        <v>377</v>
      </c>
      <c r="C182" s="529"/>
      <c r="D182" s="529"/>
      <c r="E182" s="529"/>
      <c r="F182" s="541"/>
    </row>
    <row r="183" spans="1:6" s="526" customFormat="1" ht="18">
      <c r="A183" s="544">
        <v>176</v>
      </c>
      <c r="B183" s="525" t="s">
        <v>378</v>
      </c>
      <c r="C183" s="264">
        <f>SUM(C181:C182)</f>
        <v>10000</v>
      </c>
      <c r="D183" s="264">
        <f>SUM(D181:D182)</f>
        <v>0</v>
      </c>
      <c r="E183" s="264">
        <f>SUM(E181:E182)</f>
        <v>0</v>
      </c>
      <c r="F183" s="542">
        <f>SUM(F181:F182)</f>
        <v>10000</v>
      </c>
    </row>
    <row r="184" spans="1:6" s="62" customFormat="1" ht="24.75" customHeight="1">
      <c r="A184" s="544">
        <v>177</v>
      </c>
      <c r="B184" s="989" t="s">
        <v>524</v>
      </c>
      <c r="C184" s="990"/>
      <c r="D184" s="990"/>
      <c r="E184" s="990"/>
      <c r="F184" s="991"/>
    </row>
    <row r="185" spans="1:6" ht="18">
      <c r="A185" s="544">
        <v>178</v>
      </c>
      <c r="B185" s="268" t="s">
        <v>376</v>
      </c>
      <c r="C185" s="265">
        <v>15000</v>
      </c>
      <c r="D185" s="265"/>
      <c r="E185" s="265"/>
      <c r="F185" s="540">
        <v>15000</v>
      </c>
    </row>
    <row r="186" spans="1:6" s="682" customFormat="1" ht="19.5">
      <c r="A186" s="544">
        <v>179</v>
      </c>
      <c r="B186" s="527" t="s">
        <v>377</v>
      </c>
      <c r="C186" s="529"/>
      <c r="D186" s="529"/>
      <c r="E186" s="529"/>
      <c r="F186" s="541"/>
    </row>
    <row r="187" spans="1:6" s="526" customFormat="1" ht="18">
      <c r="A187" s="544">
        <v>180</v>
      </c>
      <c r="B187" s="525" t="s">
        <v>378</v>
      </c>
      <c r="C187" s="264">
        <f>SUM(C185:C186)</f>
        <v>15000</v>
      </c>
      <c r="D187" s="264">
        <f>SUM(D185:D186)</f>
        <v>0</v>
      </c>
      <c r="E187" s="264">
        <f>SUM(E185:E186)</f>
        <v>0</v>
      </c>
      <c r="F187" s="542">
        <f>SUM(F185:F186)</f>
        <v>15000</v>
      </c>
    </row>
    <row r="188" spans="1:6" s="62" customFormat="1" ht="24.75" customHeight="1">
      <c r="A188" s="544">
        <v>181</v>
      </c>
      <c r="B188" s="989" t="s">
        <v>515</v>
      </c>
      <c r="C188" s="990"/>
      <c r="D188" s="990"/>
      <c r="E188" s="990"/>
      <c r="F188" s="991"/>
    </row>
    <row r="189" spans="1:6" ht="18">
      <c r="A189" s="544">
        <v>182</v>
      </c>
      <c r="B189" s="268" t="s">
        <v>376</v>
      </c>
      <c r="C189" s="265">
        <v>3000</v>
      </c>
      <c r="D189" s="265"/>
      <c r="E189" s="265"/>
      <c r="F189" s="540">
        <v>3000</v>
      </c>
    </row>
    <row r="190" spans="1:6" s="528" customFormat="1" ht="19.5">
      <c r="A190" s="544">
        <v>183</v>
      </c>
      <c r="B190" s="527" t="s">
        <v>377</v>
      </c>
      <c r="C190" s="529"/>
      <c r="D190" s="529"/>
      <c r="E190" s="529"/>
      <c r="F190" s="541"/>
    </row>
    <row r="191" spans="1:6" s="526" customFormat="1" ht="18">
      <c r="A191" s="544">
        <v>184</v>
      </c>
      <c r="B191" s="525" t="s">
        <v>378</v>
      </c>
      <c r="C191" s="264">
        <f>SUM(C189:C190)</f>
        <v>3000</v>
      </c>
      <c r="D191" s="264">
        <f>SUM(D189:D190)</f>
        <v>0</v>
      </c>
      <c r="E191" s="264">
        <f>SUM(E189:E190)</f>
        <v>0</v>
      </c>
      <c r="F191" s="542">
        <f>SUM(F189:F190)</f>
        <v>3000</v>
      </c>
    </row>
    <row r="192" spans="1:6" s="62" customFormat="1" ht="24.75" customHeight="1">
      <c r="A192" s="544">
        <v>185</v>
      </c>
      <c r="B192" s="989" t="s">
        <v>395</v>
      </c>
      <c r="C192" s="990"/>
      <c r="D192" s="990"/>
      <c r="E192" s="990"/>
      <c r="F192" s="991"/>
    </row>
    <row r="193" spans="1:6" ht="18">
      <c r="A193" s="544">
        <v>186</v>
      </c>
      <c r="B193" s="268" t="s">
        <v>376</v>
      </c>
      <c r="C193" s="265">
        <v>1000</v>
      </c>
      <c r="D193" s="265"/>
      <c r="E193" s="265"/>
      <c r="F193" s="540">
        <v>1000</v>
      </c>
    </row>
    <row r="194" spans="1:6" s="528" customFormat="1" ht="19.5">
      <c r="A194" s="544">
        <v>187</v>
      </c>
      <c r="B194" s="527" t="s">
        <v>377</v>
      </c>
      <c r="C194" s="529"/>
      <c r="D194" s="529"/>
      <c r="E194" s="529"/>
      <c r="F194" s="541"/>
    </row>
    <row r="195" spans="1:6" s="526" customFormat="1" ht="18">
      <c r="A195" s="544">
        <v>188</v>
      </c>
      <c r="B195" s="525" t="s">
        <v>378</v>
      </c>
      <c r="C195" s="264">
        <f>SUM(C193:C194)</f>
        <v>1000</v>
      </c>
      <c r="D195" s="264">
        <f>SUM(D193:D194)</f>
        <v>0</v>
      </c>
      <c r="E195" s="264">
        <f>SUM(E193:E194)</f>
        <v>0</v>
      </c>
      <c r="F195" s="542">
        <f>SUM(F193:F194)</f>
        <v>1000</v>
      </c>
    </row>
    <row r="196" spans="1:6" s="62" customFormat="1" ht="24.75" customHeight="1">
      <c r="A196" s="544">
        <v>189</v>
      </c>
      <c r="B196" s="989" t="s">
        <v>632</v>
      </c>
      <c r="C196" s="990"/>
      <c r="D196" s="990"/>
      <c r="E196" s="990"/>
      <c r="F196" s="991"/>
    </row>
    <row r="197" spans="1:6" ht="18">
      <c r="A197" s="544">
        <v>190</v>
      </c>
      <c r="B197" s="268" t="s">
        <v>376</v>
      </c>
      <c r="C197" s="265">
        <v>6000</v>
      </c>
      <c r="D197" s="265"/>
      <c r="E197" s="265"/>
      <c r="F197" s="540">
        <v>6000</v>
      </c>
    </row>
    <row r="198" spans="1:6" s="528" customFormat="1" ht="19.5">
      <c r="A198" s="544">
        <v>191</v>
      </c>
      <c r="B198" s="527" t="s">
        <v>377</v>
      </c>
      <c r="C198" s="529"/>
      <c r="D198" s="529"/>
      <c r="E198" s="529"/>
      <c r="F198" s="541"/>
    </row>
    <row r="199" spans="1:6" s="526" customFormat="1" ht="18">
      <c r="A199" s="544">
        <v>192</v>
      </c>
      <c r="B199" s="525" t="s">
        <v>378</v>
      </c>
      <c r="C199" s="264">
        <f>SUM(C197:C198)</f>
        <v>6000</v>
      </c>
      <c r="D199" s="264">
        <f>SUM(D197:D198)</f>
        <v>0</v>
      </c>
      <c r="E199" s="264">
        <f>SUM(E197:E198)</f>
        <v>0</v>
      </c>
      <c r="F199" s="542">
        <f>SUM(F197:F198)</f>
        <v>6000</v>
      </c>
    </row>
    <row r="200" spans="1:6" s="62" customFormat="1" ht="24.75" customHeight="1">
      <c r="A200" s="544">
        <v>193</v>
      </c>
      <c r="B200" s="989" t="s">
        <v>396</v>
      </c>
      <c r="C200" s="990"/>
      <c r="D200" s="990"/>
      <c r="E200" s="990"/>
      <c r="F200" s="991"/>
    </row>
    <row r="201" spans="1:6" ht="18">
      <c r="A201" s="544">
        <v>194</v>
      </c>
      <c r="B201" s="268" t="s">
        <v>376</v>
      </c>
      <c r="C201" s="265">
        <v>5000</v>
      </c>
      <c r="D201" s="265"/>
      <c r="E201" s="265"/>
      <c r="F201" s="540">
        <v>5000</v>
      </c>
    </row>
    <row r="202" spans="1:6" s="528" customFormat="1" ht="19.5">
      <c r="A202" s="544">
        <v>195</v>
      </c>
      <c r="B202" s="527" t="s">
        <v>377</v>
      </c>
      <c r="C202" s="529"/>
      <c r="D202" s="529"/>
      <c r="E202" s="529"/>
      <c r="F202" s="541"/>
    </row>
    <row r="203" spans="1:6" s="526" customFormat="1" ht="18">
      <c r="A203" s="544">
        <v>196</v>
      </c>
      <c r="B203" s="525" t="s">
        <v>378</v>
      </c>
      <c r="C203" s="264">
        <f>SUM(C201:C202)</f>
        <v>5000</v>
      </c>
      <c r="D203" s="264">
        <f>SUM(D201:D202)</f>
        <v>0</v>
      </c>
      <c r="E203" s="264">
        <f>SUM(E201:E202)</f>
        <v>0</v>
      </c>
      <c r="F203" s="542">
        <f>SUM(F201:F202)</f>
        <v>5000</v>
      </c>
    </row>
    <row r="204" spans="1:6" s="62" customFormat="1" ht="27.75" customHeight="1">
      <c r="A204" s="544">
        <v>197</v>
      </c>
      <c r="B204" s="989" t="s">
        <v>174</v>
      </c>
      <c r="C204" s="990"/>
      <c r="D204" s="990"/>
      <c r="E204" s="990"/>
      <c r="F204" s="991"/>
    </row>
    <row r="205" spans="1:6" ht="18">
      <c r="A205" s="544">
        <v>198</v>
      </c>
      <c r="B205" s="268" t="s">
        <v>376</v>
      </c>
      <c r="C205" s="265"/>
      <c r="D205" s="265">
        <v>350</v>
      </c>
      <c r="E205" s="265"/>
      <c r="F205" s="540">
        <v>350</v>
      </c>
    </row>
    <row r="206" spans="1:6" s="528" customFormat="1" ht="19.5">
      <c r="A206" s="544">
        <v>199</v>
      </c>
      <c r="B206" s="527" t="s">
        <v>377</v>
      </c>
      <c r="C206" s="529"/>
      <c r="D206" s="529"/>
      <c r="E206" s="529"/>
      <c r="F206" s="541"/>
    </row>
    <row r="207" spans="1:6" s="526" customFormat="1" ht="18">
      <c r="A207" s="544">
        <v>200</v>
      </c>
      <c r="B207" s="525" t="s">
        <v>378</v>
      </c>
      <c r="C207" s="264">
        <f>SUM(C205:C206)</f>
        <v>0</v>
      </c>
      <c r="D207" s="264">
        <f>SUM(D205:D206)</f>
        <v>350</v>
      </c>
      <c r="E207" s="264">
        <f>SUM(E205:E206)</f>
        <v>0</v>
      </c>
      <c r="F207" s="542">
        <f>SUM(F205:F206)</f>
        <v>350</v>
      </c>
    </row>
    <row r="208" spans="1:6" s="62" customFormat="1" ht="27.75" customHeight="1">
      <c r="A208" s="544">
        <v>201</v>
      </c>
      <c r="B208" s="989" t="s">
        <v>397</v>
      </c>
      <c r="C208" s="990"/>
      <c r="D208" s="990"/>
      <c r="E208" s="990"/>
      <c r="F208" s="991"/>
    </row>
    <row r="209" spans="1:6" ht="18">
      <c r="A209" s="544">
        <v>202</v>
      </c>
      <c r="B209" s="268" t="s">
        <v>376</v>
      </c>
      <c r="C209" s="265">
        <v>1000</v>
      </c>
      <c r="D209" s="265"/>
      <c r="E209" s="265"/>
      <c r="F209" s="540">
        <v>1000</v>
      </c>
    </row>
    <row r="210" spans="1:6" s="528" customFormat="1" ht="19.5">
      <c r="A210" s="544">
        <v>203</v>
      </c>
      <c r="B210" s="527" t="s">
        <v>377</v>
      </c>
      <c r="C210" s="529"/>
      <c r="D210" s="529"/>
      <c r="E210" s="529"/>
      <c r="F210" s="541"/>
    </row>
    <row r="211" spans="1:6" s="526" customFormat="1" ht="18">
      <c r="A211" s="544">
        <v>204</v>
      </c>
      <c r="B211" s="525" t="s">
        <v>378</v>
      </c>
      <c r="C211" s="264">
        <f>SUM(C209:C210)</f>
        <v>1000</v>
      </c>
      <c r="D211" s="264">
        <f>SUM(D209:D210)</f>
        <v>0</v>
      </c>
      <c r="E211" s="264">
        <f>SUM(E209:E210)</f>
        <v>0</v>
      </c>
      <c r="F211" s="542">
        <f>SUM(F209:F210)</f>
        <v>1000</v>
      </c>
    </row>
    <row r="212" spans="1:6" s="62" customFormat="1" ht="27.75" customHeight="1">
      <c r="A212" s="544">
        <v>205</v>
      </c>
      <c r="B212" s="989" t="s">
        <v>398</v>
      </c>
      <c r="C212" s="990"/>
      <c r="D212" s="990"/>
      <c r="E212" s="990"/>
      <c r="F212" s="991"/>
    </row>
    <row r="213" spans="1:6" ht="18">
      <c r="A213" s="544">
        <v>206</v>
      </c>
      <c r="B213" s="268" t="s">
        <v>376</v>
      </c>
      <c r="C213" s="265">
        <v>23563</v>
      </c>
      <c r="D213" s="265"/>
      <c r="E213" s="265"/>
      <c r="F213" s="540">
        <v>23563</v>
      </c>
    </row>
    <row r="214" spans="1:6" s="528" customFormat="1" ht="19.5">
      <c r="A214" s="544">
        <v>207</v>
      </c>
      <c r="B214" s="527" t="s">
        <v>377</v>
      </c>
      <c r="C214" s="529"/>
      <c r="D214" s="529"/>
      <c r="E214" s="529"/>
      <c r="F214" s="541"/>
    </row>
    <row r="215" spans="1:6" s="526" customFormat="1" ht="18">
      <c r="A215" s="544">
        <v>208</v>
      </c>
      <c r="B215" s="525" t="s">
        <v>378</v>
      </c>
      <c r="C215" s="264">
        <f>SUM(C213:C214)</f>
        <v>23563</v>
      </c>
      <c r="D215" s="264">
        <f>SUM(D213:D214)</f>
        <v>0</v>
      </c>
      <c r="E215" s="264">
        <f>SUM(E213:E214)</f>
        <v>0</v>
      </c>
      <c r="F215" s="542">
        <f>SUM(F213:F214)</f>
        <v>23563</v>
      </c>
    </row>
    <row r="216" spans="1:6" s="62" customFormat="1" ht="27.75" customHeight="1">
      <c r="A216" s="544">
        <v>209</v>
      </c>
      <c r="B216" s="989" t="s">
        <v>399</v>
      </c>
      <c r="C216" s="990"/>
      <c r="D216" s="990"/>
      <c r="E216" s="990"/>
      <c r="F216" s="991"/>
    </row>
    <row r="217" spans="1:6" ht="18">
      <c r="A217" s="544">
        <v>210</v>
      </c>
      <c r="B217" s="268" t="s">
        <v>376</v>
      </c>
      <c r="C217" s="265">
        <v>128</v>
      </c>
      <c r="D217" s="265"/>
      <c r="E217" s="265"/>
      <c r="F217" s="540">
        <v>128</v>
      </c>
    </row>
    <row r="218" spans="1:6" s="528" customFormat="1" ht="19.5">
      <c r="A218" s="544">
        <v>211</v>
      </c>
      <c r="B218" s="527" t="s">
        <v>377</v>
      </c>
      <c r="C218" s="529"/>
      <c r="D218" s="529"/>
      <c r="E218" s="529"/>
      <c r="F218" s="541"/>
    </row>
    <row r="219" spans="1:6" s="526" customFormat="1" ht="18">
      <c r="A219" s="544">
        <v>212</v>
      </c>
      <c r="B219" s="525" t="s">
        <v>378</v>
      </c>
      <c r="C219" s="264">
        <f>SUM(C217:C218)</f>
        <v>128</v>
      </c>
      <c r="D219" s="264">
        <f>SUM(D217:D218)</f>
        <v>0</v>
      </c>
      <c r="E219" s="264">
        <f>SUM(E217:E218)</f>
        <v>0</v>
      </c>
      <c r="F219" s="542">
        <f>SUM(F217:F218)</f>
        <v>128</v>
      </c>
    </row>
    <row r="220" spans="1:6" s="62" customFormat="1" ht="27.75" customHeight="1">
      <c r="A220" s="544">
        <v>213</v>
      </c>
      <c r="B220" s="989" t="s">
        <v>516</v>
      </c>
      <c r="C220" s="990"/>
      <c r="D220" s="990"/>
      <c r="E220" s="990"/>
      <c r="F220" s="991"/>
    </row>
    <row r="221" spans="1:6" ht="18">
      <c r="A221" s="544">
        <v>214</v>
      </c>
      <c r="B221" s="268" t="s">
        <v>376</v>
      </c>
      <c r="C221" s="265">
        <v>15033</v>
      </c>
      <c r="D221" s="265"/>
      <c r="E221" s="265"/>
      <c r="F221" s="540">
        <v>15033</v>
      </c>
    </row>
    <row r="222" spans="1:6" s="682" customFormat="1" ht="19.5">
      <c r="A222" s="544">
        <v>215</v>
      </c>
      <c r="B222" s="527" t="s">
        <v>377</v>
      </c>
      <c r="C222" s="529"/>
      <c r="D222" s="529"/>
      <c r="E222" s="529"/>
      <c r="F222" s="541"/>
    </row>
    <row r="223" spans="1:6" s="526" customFormat="1" ht="18">
      <c r="A223" s="544">
        <v>216</v>
      </c>
      <c r="B223" s="525" t="s">
        <v>378</v>
      </c>
      <c r="C223" s="264">
        <f>SUM(C221:C222)</f>
        <v>15033</v>
      </c>
      <c r="D223" s="264">
        <f>SUM(D221:D222)</f>
        <v>0</v>
      </c>
      <c r="E223" s="264">
        <f>SUM(E221:E222)</f>
        <v>0</v>
      </c>
      <c r="F223" s="542">
        <f>SUM(F221:F222)</f>
        <v>15033</v>
      </c>
    </row>
    <row r="224" spans="1:6" s="62" customFormat="1" ht="27.75" customHeight="1">
      <c r="A224" s="544">
        <v>217</v>
      </c>
      <c r="B224" s="989" t="s">
        <v>400</v>
      </c>
      <c r="C224" s="990"/>
      <c r="D224" s="990"/>
      <c r="E224" s="990"/>
      <c r="F224" s="991"/>
    </row>
    <row r="225" spans="1:6" ht="18">
      <c r="A225" s="544">
        <v>218</v>
      </c>
      <c r="B225" s="268" t="s">
        <v>376</v>
      </c>
      <c r="C225" s="265">
        <v>1800</v>
      </c>
      <c r="D225" s="265"/>
      <c r="E225" s="265"/>
      <c r="F225" s="540">
        <v>1800</v>
      </c>
    </row>
    <row r="226" spans="1:6" s="528" customFormat="1" ht="19.5">
      <c r="A226" s="544">
        <v>219</v>
      </c>
      <c r="B226" s="527" t="s">
        <v>377</v>
      </c>
      <c r="C226" s="529"/>
      <c r="D226" s="529"/>
      <c r="E226" s="529"/>
      <c r="F226" s="541"/>
    </row>
    <row r="227" spans="1:6" s="526" customFormat="1" ht="18">
      <c r="A227" s="544">
        <v>220</v>
      </c>
      <c r="B227" s="525" t="s">
        <v>378</v>
      </c>
      <c r="C227" s="264">
        <f>SUM(C225:C226)</f>
        <v>1800</v>
      </c>
      <c r="D227" s="264">
        <f>SUM(D225:D226)</f>
        <v>0</v>
      </c>
      <c r="E227" s="264">
        <f>SUM(E225:E226)</f>
        <v>0</v>
      </c>
      <c r="F227" s="542">
        <f>SUM(F225:F226)</f>
        <v>1800</v>
      </c>
    </row>
    <row r="228" spans="1:6" s="62" customFormat="1" ht="27.75" customHeight="1">
      <c r="A228" s="544">
        <v>221</v>
      </c>
      <c r="B228" s="989" t="s">
        <v>401</v>
      </c>
      <c r="C228" s="990"/>
      <c r="D228" s="990"/>
      <c r="E228" s="990"/>
      <c r="F228" s="991"/>
    </row>
    <row r="229" spans="1:6" ht="18">
      <c r="A229" s="544">
        <v>222</v>
      </c>
      <c r="B229" s="268" t="s">
        <v>376</v>
      </c>
      <c r="C229" s="265">
        <v>2500</v>
      </c>
      <c r="D229" s="265"/>
      <c r="E229" s="265"/>
      <c r="F229" s="540">
        <v>2500</v>
      </c>
    </row>
    <row r="230" spans="1:6" s="528" customFormat="1" ht="19.5">
      <c r="A230" s="544">
        <v>223</v>
      </c>
      <c r="B230" s="527" t="s">
        <v>377</v>
      </c>
      <c r="C230" s="529"/>
      <c r="D230" s="529"/>
      <c r="E230" s="529"/>
      <c r="F230" s="541"/>
    </row>
    <row r="231" spans="1:6" s="526" customFormat="1" ht="18">
      <c r="A231" s="544">
        <v>224</v>
      </c>
      <c r="B231" s="525" t="s">
        <v>378</v>
      </c>
      <c r="C231" s="264">
        <f>SUM(C229:C230)</f>
        <v>2500</v>
      </c>
      <c r="D231" s="264">
        <f>SUM(D229:D230)</f>
        <v>0</v>
      </c>
      <c r="E231" s="264">
        <f>SUM(E229:E230)</f>
        <v>0</v>
      </c>
      <c r="F231" s="542">
        <f>SUM(F229:F230)</f>
        <v>2500</v>
      </c>
    </row>
    <row r="232" spans="1:6" s="62" customFormat="1" ht="27.75" customHeight="1">
      <c r="A232" s="544">
        <v>225</v>
      </c>
      <c r="B232" s="989" t="s">
        <v>402</v>
      </c>
      <c r="C232" s="990"/>
      <c r="D232" s="990"/>
      <c r="E232" s="990"/>
      <c r="F232" s="991"/>
    </row>
    <row r="233" spans="1:6" ht="18">
      <c r="A233" s="544">
        <v>226</v>
      </c>
      <c r="B233" s="268" t="s">
        <v>376</v>
      </c>
      <c r="C233" s="265">
        <v>500</v>
      </c>
      <c r="D233" s="265"/>
      <c r="E233" s="265"/>
      <c r="F233" s="540">
        <v>500</v>
      </c>
    </row>
    <row r="234" spans="1:6" s="528" customFormat="1" ht="19.5">
      <c r="A234" s="544">
        <v>227</v>
      </c>
      <c r="B234" s="527" t="s">
        <v>377</v>
      </c>
      <c r="C234" s="529"/>
      <c r="D234" s="529"/>
      <c r="E234" s="529"/>
      <c r="F234" s="541"/>
    </row>
    <row r="235" spans="1:6" s="526" customFormat="1" ht="18">
      <c r="A235" s="544">
        <v>228</v>
      </c>
      <c r="B235" s="525" t="s">
        <v>378</v>
      </c>
      <c r="C235" s="264">
        <f>SUM(C233:C234)</f>
        <v>500</v>
      </c>
      <c r="D235" s="264">
        <f>SUM(D233:D234)</f>
        <v>0</v>
      </c>
      <c r="E235" s="264">
        <f>SUM(E233:E234)</f>
        <v>0</v>
      </c>
      <c r="F235" s="542">
        <f>SUM(F233:F234)</f>
        <v>500</v>
      </c>
    </row>
    <row r="236" spans="1:6" s="62" customFormat="1" ht="27.75" customHeight="1">
      <c r="A236" s="544">
        <v>229</v>
      </c>
      <c r="B236" s="989" t="s">
        <v>403</v>
      </c>
      <c r="C236" s="990"/>
      <c r="D236" s="990"/>
      <c r="E236" s="990"/>
      <c r="F236" s="991"/>
    </row>
    <row r="237" spans="1:6" ht="18">
      <c r="A237" s="544">
        <v>230</v>
      </c>
      <c r="B237" s="268" t="s">
        <v>376</v>
      </c>
      <c r="C237" s="265">
        <v>72525</v>
      </c>
      <c r="D237" s="265"/>
      <c r="E237" s="265"/>
      <c r="F237" s="540">
        <v>72525</v>
      </c>
    </row>
    <row r="238" spans="1:6" s="528" customFormat="1" ht="19.5">
      <c r="A238" s="544">
        <v>231</v>
      </c>
      <c r="B238" s="527" t="s">
        <v>695</v>
      </c>
      <c r="C238" s="529">
        <v>-72525</v>
      </c>
      <c r="D238" s="529"/>
      <c r="E238" s="529"/>
      <c r="F238" s="541">
        <v>-72525</v>
      </c>
    </row>
    <row r="239" spans="1:6" s="526" customFormat="1" ht="18">
      <c r="A239" s="544">
        <v>232</v>
      </c>
      <c r="B239" s="525" t="s">
        <v>378</v>
      </c>
      <c r="C239" s="264">
        <f>SUM(C237:C238)</f>
        <v>0</v>
      </c>
      <c r="D239" s="264">
        <f>SUM(D237:D238)</f>
        <v>0</v>
      </c>
      <c r="E239" s="264">
        <f>SUM(E237:E238)</f>
        <v>0</v>
      </c>
      <c r="F239" s="542">
        <f>SUM(F237:F238)</f>
        <v>0</v>
      </c>
    </row>
    <row r="240" spans="1:6" s="62" customFormat="1" ht="27.75" customHeight="1">
      <c r="A240" s="544">
        <v>233</v>
      </c>
      <c r="B240" s="989" t="s">
        <v>640</v>
      </c>
      <c r="C240" s="990"/>
      <c r="D240" s="990"/>
      <c r="E240" s="990"/>
      <c r="F240" s="991"/>
    </row>
    <row r="241" spans="1:6" ht="18">
      <c r="A241" s="544">
        <v>234</v>
      </c>
      <c r="B241" s="268" t="s">
        <v>376</v>
      </c>
      <c r="C241" s="265"/>
      <c r="D241" s="265">
        <v>550</v>
      </c>
      <c r="E241" s="265"/>
      <c r="F241" s="540">
        <v>550</v>
      </c>
    </row>
    <row r="242" spans="1:6" s="528" customFormat="1" ht="19.5">
      <c r="A242" s="544">
        <v>235</v>
      </c>
      <c r="B242" s="527" t="s">
        <v>377</v>
      </c>
      <c r="C242" s="529"/>
      <c r="D242" s="529"/>
      <c r="E242" s="529"/>
      <c r="F242" s="541"/>
    </row>
    <row r="243" spans="1:6" s="526" customFormat="1" ht="18">
      <c r="A243" s="544">
        <v>236</v>
      </c>
      <c r="B243" s="525" t="s">
        <v>378</v>
      </c>
      <c r="C243" s="264">
        <f>SUM(C241:C242)</f>
        <v>0</v>
      </c>
      <c r="D243" s="264">
        <f>SUM(D241:D242)</f>
        <v>550</v>
      </c>
      <c r="E243" s="264">
        <f>SUM(E241:E242)</f>
        <v>0</v>
      </c>
      <c r="F243" s="542">
        <f>SUM(F241:F242)</f>
        <v>550</v>
      </c>
    </row>
    <row r="244" spans="1:6" s="62" customFormat="1" ht="27.75" customHeight="1">
      <c r="A244" s="544">
        <v>237</v>
      </c>
      <c r="B244" s="989" t="s">
        <v>641</v>
      </c>
      <c r="C244" s="990"/>
      <c r="D244" s="990"/>
      <c r="E244" s="990"/>
      <c r="F244" s="991"/>
    </row>
    <row r="245" spans="1:6" ht="18">
      <c r="A245" s="544">
        <v>238</v>
      </c>
      <c r="B245" s="268" t="s">
        <v>376</v>
      </c>
      <c r="C245" s="265">
        <v>1860</v>
      </c>
      <c r="D245" s="265"/>
      <c r="E245" s="265"/>
      <c r="F245" s="540">
        <v>1860</v>
      </c>
    </row>
    <row r="246" spans="1:6" s="528" customFormat="1" ht="19.5">
      <c r="A246" s="544">
        <v>239</v>
      </c>
      <c r="B246" s="527" t="s">
        <v>377</v>
      </c>
      <c r="C246" s="529"/>
      <c r="D246" s="529"/>
      <c r="E246" s="529"/>
      <c r="F246" s="541"/>
    </row>
    <row r="247" spans="1:6" s="526" customFormat="1" ht="18">
      <c r="A247" s="544">
        <v>240</v>
      </c>
      <c r="B247" s="525" t="s">
        <v>378</v>
      </c>
      <c r="C247" s="264">
        <f>SUM(C245:C246)</f>
        <v>1860</v>
      </c>
      <c r="D247" s="264">
        <f>SUM(D245:D246)</f>
        <v>0</v>
      </c>
      <c r="E247" s="264">
        <f>SUM(E245:E246)</f>
        <v>0</v>
      </c>
      <c r="F247" s="542">
        <f>SUM(F245:F246)</f>
        <v>1860</v>
      </c>
    </row>
    <row r="248" spans="1:6" s="62" customFormat="1" ht="27.75" customHeight="1">
      <c r="A248" s="544">
        <v>241</v>
      </c>
      <c r="B248" s="989" t="s">
        <v>404</v>
      </c>
      <c r="C248" s="990"/>
      <c r="D248" s="990"/>
      <c r="E248" s="990"/>
      <c r="F248" s="991"/>
    </row>
    <row r="249" spans="1:6" ht="18">
      <c r="A249" s="544">
        <v>242</v>
      </c>
      <c r="B249" s="268" t="s">
        <v>376</v>
      </c>
      <c r="C249" s="265">
        <v>6000</v>
      </c>
      <c r="D249" s="265"/>
      <c r="E249" s="265"/>
      <c r="F249" s="540">
        <v>6000</v>
      </c>
    </row>
    <row r="250" spans="1:6" s="528" customFormat="1" ht="19.5">
      <c r="A250" s="544">
        <v>243</v>
      </c>
      <c r="B250" s="527" t="s">
        <v>377</v>
      </c>
      <c r="C250" s="529"/>
      <c r="D250" s="529"/>
      <c r="E250" s="529"/>
      <c r="F250" s="541"/>
    </row>
    <row r="251" spans="1:6" s="526" customFormat="1" ht="18">
      <c r="A251" s="544">
        <v>244</v>
      </c>
      <c r="B251" s="525" t="s">
        <v>378</v>
      </c>
      <c r="C251" s="264">
        <f>SUM(C249:C250)</f>
        <v>6000</v>
      </c>
      <c r="D251" s="264">
        <f>SUM(D249:D250)</f>
        <v>0</v>
      </c>
      <c r="E251" s="264">
        <f>SUM(E249:E250)</f>
        <v>0</v>
      </c>
      <c r="F251" s="542">
        <f>SUM(F249:F250)</f>
        <v>6000</v>
      </c>
    </row>
    <row r="252" spans="1:6" s="62" customFormat="1" ht="27.75" customHeight="1">
      <c r="A252" s="544">
        <v>245</v>
      </c>
      <c r="B252" s="989" t="s">
        <v>405</v>
      </c>
      <c r="C252" s="990"/>
      <c r="D252" s="990"/>
      <c r="E252" s="990"/>
      <c r="F252" s="991"/>
    </row>
    <row r="253" spans="1:6" ht="18">
      <c r="A253" s="544">
        <v>246</v>
      </c>
      <c r="B253" s="268" t="s">
        <v>376</v>
      </c>
      <c r="C253" s="265">
        <v>6000</v>
      </c>
      <c r="D253" s="265"/>
      <c r="E253" s="265"/>
      <c r="F253" s="540">
        <v>6000</v>
      </c>
    </row>
    <row r="254" spans="1:6" s="528" customFormat="1" ht="19.5">
      <c r="A254" s="544">
        <v>247</v>
      </c>
      <c r="B254" s="527" t="s">
        <v>377</v>
      </c>
      <c r="C254" s="529"/>
      <c r="D254" s="529"/>
      <c r="E254" s="529"/>
      <c r="F254" s="541"/>
    </row>
    <row r="255" spans="1:6" s="526" customFormat="1" ht="18">
      <c r="A255" s="544">
        <v>248</v>
      </c>
      <c r="B255" s="525" t="s">
        <v>378</v>
      </c>
      <c r="C255" s="264">
        <f>SUM(C253:C254)</f>
        <v>6000</v>
      </c>
      <c r="D255" s="264">
        <f>SUM(D253:D254)</f>
        <v>0</v>
      </c>
      <c r="E255" s="264">
        <f>SUM(E253:E254)</f>
        <v>0</v>
      </c>
      <c r="F255" s="542">
        <f>SUM(F253:F254)</f>
        <v>6000</v>
      </c>
    </row>
    <row r="256" spans="1:6" s="62" customFormat="1" ht="27.75" customHeight="1">
      <c r="A256" s="544">
        <v>249</v>
      </c>
      <c r="B256" s="989" t="s">
        <v>406</v>
      </c>
      <c r="C256" s="990"/>
      <c r="D256" s="990"/>
      <c r="E256" s="990"/>
      <c r="F256" s="991"/>
    </row>
    <row r="257" spans="1:6" ht="18">
      <c r="A257" s="544">
        <v>250</v>
      </c>
      <c r="B257" s="268" t="s">
        <v>376</v>
      </c>
      <c r="C257" s="265">
        <v>15000</v>
      </c>
      <c r="D257" s="265"/>
      <c r="E257" s="265"/>
      <c r="F257" s="540">
        <v>15000</v>
      </c>
    </row>
    <row r="258" spans="1:6" s="528" customFormat="1" ht="19.5">
      <c r="A258" s="544">
        <v>251</v>
      </c>
      <c r="B258" s="527" t="s">
        <v>377</v>
      </c>
      <c r="C258" s="529"/>
      <c r="D258" s="529"/>
      <c r="E258" s="529"/>
      <c r="F258" s="541"/>
    </row>
    <row r="259" spans="1:6" s="526" customFormat="1" ht="18">
      <c r="A259" s="544">
        <v>252</v>
      </c>
      <c r="B259" s="525" t="s">
        <v>378</v>
      </c>
      <c r="C259" s="264">
        <f>SUM(C257:C258)</f>
        <v>15000</v>
      </c>
      <c r="D259" s="264">
        <f>SUM(D257:D258)</f>
        <v>0</v>
      </c>
      <c r="E259" s="264">
        <f>SUM(E257:E258)</f>
        <v>0</v>
      </c>
      <c r="F259" s="542">
        <f>SUM(F257:F258)</f>
        <v>15000</v>
      </c>
    </row>
    <row r="260" spans="1:6" s="62" customFormat="1" ht="27.75" customHeight="1">
      <c r="A260" s="544">
        <v>253</v>
      </c>
      <c r="B260" s="989" t="s">
        <v>407</v>
      </c>
      <c r="C260" s="990"/>
      <c r="D260" s="990"/>
      <c r="E260" s="990"/>
      <c r="F260" s="991"/>
    </row>
    <row r="261" spans="1:6" ht="18">
      <c r="A261" s="544">
        <v>254</v>
      </c>
      <c r="B261" s="268" t="s">
        <v>376</v>
      </c>
      <c r="C261" s="265">
        <v>4000</v>
      </c>
      <c r="D261" s="265"/>
      <c r="E261" s="265"/>
      <c r="F261" s="540">
        <v>4000</v>
      </c>
    </row>
    <row r="262" spans="1:6" s="528" customFormat="1" ht="19.5">
      <c r="A262" s="544">
        <v>255</v>
      </c>
      <c r="B262" s="527" t="s">
        <v>377</v>
      </c>
      <c r="C262" s="529"/>
      <c r="D262" s="529"/>
      <c r="E262" s="529"/>
      <c r="F262" s="541"/>
    </row>
    <row r="263" spans="1:6" s="536" customFormat="1" ht="27.75" customHeight="1">
      <c r="A263" s="543">
        <v>256</v>
      </c>
      <c r="B263" s="676" t="s">
        <v>378</v>
      </c>
      <c r="C263" s="677">
        <f>SUM(C261:C262)</f>
        <v>4000</v>
      </c>
      <c r="D263" s="677">
        <f>SUM(D261:D262)</f>
        <v>0</v>
      </c>
      <c r="E263" s="677">
        <f>SUM(E261:E262)</f>
        <v>0</v>
      </c>
      <c r="F263" s="678">
        <f>SUM(F261:F262)</f>
        <v>4000</v>
      </c>
    </row>
    <row r="264" spans="1:8" s="62" customFormat="1" ht="24.75" customHeight="1">
      <c r="A264" s="544">
        <v>257</v>
      </c>
      <c r="B264" s="552" t="s">
        <v>238</v>
      </c>
      <c r="C264" s="553"/>
      <c r="D264" s="554"/>
      <c r="E264" s="555"/>
      <c r="F264" s="556"/>
      <c r="H264" s="557"/>
    </row>
    <row r="265" spans="1:8" s="64" customFormat="1" ht="24.75" customHeight="1">
      <c r="A265" s="548">
        <v>258</v>
      </c>
      <c r="B265" s="270" t="s">
        <v>376</v>
      </c>
      <c r="C265" s="266">
        <f aca="true" t="shared" si="0" ref="C265:F266">SUM(C261,C257,C253,C249,C245,C241,C237,C233,C229,C225,C221,C217,C213,C209,C205,C201,C197,C193,C189,C185,C181,C177,C173,C169,C165)</f>
        <v>329909</v>
      </c>
      <c r="D265" s="266">
        <f t="shared" si="0"/>
        <v>900</v>
      </c>
      <c r="E265" s="266">
        <f t="shared" si="0"/>
        <v>0</v>
      </c>
      <c r="F265" s="533">
        <f t="shared" si="0"/>
        <v>330809</v>
      </c>
      <c r="H265" s="65"/>
    </row>
    <row r="266" spans="1:8" s="64" customFormat="1" ht="24.75" customHeight="1">
      <c r="A266" s="548">
        <v>259</v>
      </c>
      <c r="B266" s="550" t="s">
        <v>377</v>
      </c>
      <c r="C266" s="535">
        <f>SUM(C262,C258,C254,C250,C246,C242,C238,C234,C230,C226,C222,C218,C214,C210,C206,C202,C198,C194,C190,C186,C182,C178,C174,C170,C166)</f>
        <v>-181525</v>
      </c>
      <c r="D266" s="535">
        <f t="shared" si="0"/>
        <v>0</v>
      </c>
      <c r="E266" s="535">
        <f t="shared" si="0"/>
        <v>0</v>
      </c>
      <c r="F266" s="534">
        <f t="shared" si="0"/>
        <v>-181525</v>
      </c>
      <c r="H266" s="65"/>
    </row>
    <row r="267" spans="1:8" s="63" customFormat="1" ht="24.75" customHeight="1" thickBot="1">
      <c r="A267" s="543">
        <v>260</v>
      </c>
      <c r="B267" s="558" t="s">
        <v>378</v>
      </c>
      <c r="C267" s="559">
        <f>SUM(C265:C266)</f>
        <v>148384</v>
      </c>
      <c r="D267" s="559">
        <f>SUM(D265:D266)</f>
        <v>900</v>
      </c>
      <c r="E267" s="559">
        <f>SUM(E265:E266)</f>
        <v>0</v>
      </c>
      <c r="F267" s="560">
        <f>SUM(F265:F266)</f>
        <v>149284</v>
      </c>
      <c r="H267" s="561"/>
    </row>
    <row r="268" spans="1:6" s="524" customFormat="1" ht="24.75" customHeight="1" thickTop="1">
      <c r="A268" s="544">
        <v>261</v>
      </c>
      <c r="B268" s="679" t="s">
        <v>527</v>
      </c>
      <c r="C268" s="680"/>
      <c r="D268" s="680"/>
      <c r="E268" s="680"/>
      <c r="F268" s="681"/>
    </row>
    <row r="269" spans="1:6" s="254" customFormat="1" ht="24.75" customHeight="1">
      <c r="A269" s="548">
        <v>262</v>
      </c>
      <c r="B269" s="270" t="s">
        <v>376</v>
      </c>
      <c r="C269" s="266">
        <f>C265+C160</f>
        <v>1875785</v>
      </c>
      <c r="D269" s="266">
        <f>D265+D160</f>
        <v>900</v>
      </c>
      <c r="E269" s="266">
        <f>E265+E160</f>
        <v>781700</v>
      </c>
      <c r="F269" s="533">
        <f>F265+F160</f>
        <v>2658385</v>
      </c>
    </row>
    <row r="270" spans="1:7" s="254" customFormat="1" ht="24.75" customHeight="1">
      <c r="A270" s="548">
        <v>263</v>
      </c>
      <c r="B270" s="550" t="s">
        <v>377</v>
      </c>
      <c r="C270" s="535">
        <f>SUM(C266,C161)</f>
        <v>1875252</v>
      </c>
      <c r="D270" s="535">
        <f>SUM(D266,D161)</f>
        <v>160</v>
      </c>
      <c r="E270" s="535">
        <f>SUM(E266,E161)</f>
        <v>0</v>
      </c>
      <c r="F270" s="534">
        <f>SUM(F266,F161)</f>
        <v>1875412</v>
      </c>
      <c r="G270" s="670"/>
    </row>
    <row r="271" spans="1:6" s="536" customFormat="1" ht="24.75" customHeight="1" thickBot="1">
      <c r="A271" s="543">
        <v>264</v>
      </c>
      <c r="B271" s="545" t="s">
        <v>378</v>
      </c>
      <c r="C271" s="562">
        <f>SUM(C269:C270)</f>
        <v>3751037</v>
      </c>
      <c r="D271" s="562">
        <f>SUM(D269:D270)</f>
        <v>1060</v>
      </c>
      <c r="E271" s="562">
        <f>SUM(E269:E270)</f>
        <v>781700</v>
      </c>
      <c r="F271" s="563">
        <f>SUM(F269:F270)</f>
        <v>4533797</v>
      </c>
    </row>
  </sheetData>
  <mergeCells count="76">
    <mergeCell ref="B256:F256"/>
    <mergeCell ref="B260:F260"/>
    <mergeCell ref="B164:F164"/>
    <mergeCell ref="B168:F168"/>
    <mergeCell ref="B172:F172"/>
    <mergeCell ref="B236:F236"/>
    <mergeCell ref="B240:F240"/>
    <mergeCell ref="B244:F244"/>
    <mergeCell ref="B248:F248"/>
    <mergeCell ref="B252:F252"/>
    <mergeCell ref="B224:F224"/>
    <mergeCell ref="B228:F228"/>
    <mergeCell ref="B232:F232"/>
    <mergeCell ref="B208:F208"/>
    <mergeCell ref="B212:F212"/>
    <mergeCell ref="B216:F216"/>
    <mergeCell ref="B220:F220"/>
    <mergeCell ref="B192:F192"/>
    <mergeCell ref="B196:F196"/>
    <mergeCell ref="B200:F200"/>
    <mergeCell ref="B204:F204"/>
    <mergeCell ref="B176:F176"/>
    <mergeCell ref="B180:F180"/>
    <mergeCell ref="B184:F184"/>
    <mergeCell ref="B188:F188"/>
    <mergeCell ref="B49:F49"/>
    <mergeCell ref="B53:F53"/>
    <mergeCell ref="B73:F73"/>
    <mergeCell ref="B57:F57"/>
    <mergeCell ref="B61:F61"/>
    <mergeCell ref="B65:F65"/>
    <mergeCell ref="B69:F69"/>
    <mergeCell ref="B14:F14"/>
    <mergeCell ref="B21:F21"/>
    <mergeCell ref="B3:F3"/>
    <mergeCell ref="B8:F8"/>
    <mergeCell ref="F6:F7"/>
    <mergeCell ref="C6:D6"/>
    <mergeCell ref="E6:E7"/>
    <mergeCell ref="A1:B1"/>
    <mergeCell ref="B6:B7"/>
    <mergeCell ref="B2:F2"/>
    <mergeCell ref="B10:F10"/>
    <mergeCell ref="B77:F77"/>
    <mergeCell ref="B18:F18"/>
    <mergeCell ref="B80:F80"/>
    <mergeCell ref="B143:F143"/>
    <mergeCell ref="B25:F25"/>
    <mergeCell ref="B29:F29"/>
    <mergeCell ref="B33:F33"/>
    <mergeCell ref="B37:F37"/>
    <mergeCell ref="B41:F41"/>
    <mergeCell ref="B45:F45"/>
    <mergeCell ref="B86:F86"/>
    <mergeCell ref="B89:F89"/>
    <mergeCell ref="B92:F92"/>
    <mergeCell ref="B95:F95"/>
    <mergeCell ref="B98:F98"/>
    <mergeCell ref="B101:F101"/>
    <mergeCell ref="B104:F104"/>
    <mergeCell ref="B107:F107"/>
    <mergeCell ref="B134:F134"/>
    <mergeCell ref="B110:F110"/>
    <mergeCell ref="B113:F113"/>
    <mergeCell ref="B116:F116"/>
    <mergeCell ref="B119:F119"/>
    <mergeCell ref="B122:F122"/>
    <mergeCell ref="B125:F125"/>
    <mergeCell ref="B128:F128"/>
    <mergeCell ref="B131:F131"/>
    <mergeCell ref="B153:F153"/>
    <mergeCell ref="B156:F156"/>
    <mergeCell ref="B137:F137"/>
    <mergeCell ref="B140:F140"/>
    <mergeCell ref="B146:F146"/>
    <mergeCell ref="B150:F150"/>
  </mergeCells>
  <printOptions horizontalCentered="1"/>
  <pageMargins left="0" right="0" top="0.7874015748031497" bottom="0.7874015748031497" header="0.5118110236220472" footer="0.5118110236220472"/>
  <pageSetup fitToHeight="7" fitToWidth="1" horizontalDpi="600" verticalDpi="600" orientation="portrait" paperSize="9" scale="81" r:id="rId1"/>
  <rowBreaks count="1" manualBreakCount="1">
    <brk id="162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3"/>
  <dimension ref="A1:H55"/>
  <sheetViews>
    <sheetView view="pageBreakPreview" zoomScaleSheetLayoutView="100" workbookViewId="0" topLeftCell="A1">
      <selection activeCell="A1" sqref="A1:B1"/>
    </sheetView>
  </sheetViews>
  <sheetFormatPr defaultColWidth="9.00390625" defaultRowHeight="12.75"/>
  <cols>
    <col min="1" max="1" width="3.00390625" style="107" bestFit="1" customWidth="1"/>
    <col min="2" max="2" width="55.75390625" style="112" customWidth="1"/>
    <col min="3" max="3" width="15.75390625" style="240" customWidth="1"/>
    <col min="4" max="4" width="15.75390625" style="569" customWidth="1"/>
    <col min="5" max="5" width="15.75390625" style="566" customWidth="1"/>
    <col min="6" max="7" width="9.125" style="256" customWidth="1"/>
    <col min="8" max="8" width="10.125" style="256" bestFit="1" customWidth="1"/>
    <col min="9" max="16384" width="9.125" style="256" customWidth="1"/>
  </cols>
  <sheetData>
    <row r="1" spans="1:2" ht="15">
      <c r="A1" s="1004" t="s">
        <v>6</v>
      </c>
      <c r="B1" s="1004"/>
    </row>
    <row r="2" spans="2:5" ht="17.25">
      <c r="B2" s="1009" t="s">
        <v>200</v>
      </c>
      <c r="C2" s="1009"/>
      <c r="D2" s="1009"/>
      <c r="E2" s="1009"/>
    </row>
    <row r="3" spans="2:8" ht="17.25">
      <c r="B3" s="1009" t="s">
        <v>642</v>
      </c>
      <c r="C3" s="1009"/>
      <c r="D3" s="1009"/>
      <c r="E3" s="1009"/>
      <c r="F3" s="564"/>
      <c r="G3" s="564"/>
      <c r="H3" s="564"/>
    </row>
    <row r="4" spans="4:5" ht="15">
      <c r="D4" s="574"/>
      <c r="E4" s="240" t="s">
        <v>246</v>
      </c>
    </row>
    <row r="5" spans="1:5" s="108" customFormat="1" ht="15.75" thickBot="1">
      <c r="A5" s="107"/>
      <c r="B5" s="227" t="s">
        <v>470</v>
      </c>
      <c r="C5" s="66" t="s">
        <v>471</v>
      </c>
      <c r="D5" s="66" t="s">
        <v>472</v>
      </c>
      <c r="E5" s="108" t="s">
        <v>473</v>
      </c>
    </row>
    <row r="6" spans="1:5" s="108" customFormat="1" ht="16.5">
      <c r="A6" s="107"/>
      <c r="B6" s="1007" t="s">
        <v>247</v>
      </c>
      <c r="C6" s="1005" t="s">
        <v>643</v>
      </c>
      <c r="D6" s="1005"/>
      <c r="E6" s="1006"/>
    </row>
    <row r="7" spans="2:5" ht="35.25" thickBot="1">
      <c r="B7" s="1008"/>
      <c r="C7" s="565" t="s">
        <v>345</v>
      </c>
      <c r="D7" s="570" t="s">
        <v>426</v>
      </c>
      <c r="E7" s="567" t="s">
        <v>346</v>
      </c>
    </row>
    <row r="8" spans="1:5" s="111" customFormat="1" ht="21.75" customHeight="1">
      <c r="A8" s="669">
        <v>1</v>
      </c>
      <c r="B8" s="638" t="s">
        <v>628</v>
      </c>
      <c r="C8" s="639"/>
      <c r="D8" s="640"/>
      <c r="E8" s="657"/>
    </row>
    <row r="9" spans="1:5" s="111" customFormat="1" ht="21.75" customHeight="1">
      <c r="A9" s="669">
        <v>2</v>
      </c>
      <c r="B9" s="658" t="s">
        <v>699</v>
      </c>
      <c r="C9" s="659"/>
      <c r="D9" s="660">
        <v>386</v>
      </c>
      <c r="E9" s="646">
        <f>SUM(C9:D9)</f>
        <v>386</v>
      </c>
    </row>
    <row r="10" spans="1:5" s="257" customFormat="1" ht="30">
      <c r="A10" s="107">
        <v>3</v>
      </c>
      <c r="B10" s="271" t="s">
        <v>701</v>
      </c>
      <c r="C10" s="641"/>
      <c r="D10" s="642">
        <v>6467</v>
      </c>
      <c r="E10" s="568">
        <f>SUM(C10:D10)</f>
        <v>6467</v>
      </c>
    </row>
    <row r="11" spans="1:5" ht="45">
      <c r="A11" s="107">
        <v>4</v>
      </c>
      <c r="B11" s="271" t="s">
        <v>700</v>
      </c>
      <c r="C11" s="272"/>
      <c r="D11" s="571">
        <v>5000</v>
      </c>
      <c r="E11" s="568">
        <f>SUM(C11:D11)</f>
        <v>5000</v>
      </c>
    </row>
    <row r="12" spans="1:5" s="111" customFormat="1" ht="21.75" customHeight="1">
      <c r="A12" s="669">
        <v>5</v>
      </c>
      <c r="B12" s="653" t="s">
        <v>551</v>
      </c>
      <c r="C12" s="654"/>
      <c r="D12" s="655"/>
      <c r="E12" s="656"/>
    </row>
    <row r="13" spans="1:5" s="111" customFormat="1" ht="21.75" customHeight="1">
      <c r="A13" s="669">
        <v>6</v>
      </c>
      <c r="B13" s="652" t="s">
        <v>633</v>
      </c>
      <c r="C13" s="262">
        <v>17000</v>
      </c>
      <c r="D13" s="573"/>
      <c r="E13" s="646">
        <f>SUM(C13:D13)</f>
        <v>17000</v>
      </c>
    </row>
    <row r="14" spans="1:5" ht="45">
      <c r="A14" s="107">
        <v>7</v>
      </c>
      <c r="B14" s="271" t="s">
        <v>562</v>
      </c>
      <c r="C14" s="272">
        <v>15000</v>
      </c>
      <c r="D14" s="571"/>
      <c r="E14" s="568">
        <f>SUM(C14:D14)</f>
        <v>15000</v>
      </c>
    </row>
    <row r="15" spans="1:5" ht="45.75" customHeight="1">
      <c r="A15" s="107">
        <v>8</v>
      </c>
      <c r="B15" s="271" t="s">
        <v>592</v>
      </c>
      <c r="C15" s="272">
        <v>5000</v>
      </c>
      <c r="D15" s="571"/>
      <c r="E15" s="568">
        <f>SUM(C15:D15)</f>
        <v>5000</v>
      </c>
    </row>
    <row r="16" spans="1:5" s="111" customFormat="1" ht="21.75" customHeight="1">
      <c r="A16" s="669">
        <v>9</v>
      </c>
      <c r="B16" s="652" t="s">
        <v>175</v>
      </c>
      <c r="C16" s="262">
        <v>10000</v>
      </c>
      <c r="D16" s="573"/>
      <c r="E16" s="646">
        <f>SUM(C16:D16)</f>
        <v>10000</v>
      </c>
    </row>
    <row r="17" spans="1:5" ht="30">
      <c r="A17" s="107">
        <v>10</v>
      </c>
      <c r="B17" s="271" t="s">
        <v>593</v>
      </c>
      <c r="C17" s="272">
        <v>30000</v>
      </c>
      <c r="D17" s="571"/>
      <c r="E17" s="568">
        <f>SUM(C17:D17)</f>
        <v>30000</v>
      </c>
    </row>
    <row r="18" spans="1:5" s="111" customFormat="1" ht="21.75" customHeight="1">
      <c r="A18" s="669">
        <v>11</v>
      </c>
      <c r="B18" s="643" t="s">
        <v>541</v>
      </c>
      <c r="C18" s="262"/>
      <c r="D18" s="573"/>
      <c r="E18" s="646"/>
    </row>
    <row r="19" spans="1:5" s="111" customFormat="1" ht="21.75" customHeight="1">
      <c r="A19" s="669">
        <v>12</v>
      </c>
      <c r="B19" s="647" t="s">
        <v>604</v>
      </c>
      <c r="C19" s="262">
        <v>1000</v>
      </c>
      <c r="D19" s="573"/>
      <c r="E19" s="646">
        <f>SUM(C19:D19)</f>
        <v>1000</v>
      </c>
    </row>
    <row r="20" spans="1:5" s="258" customFormat="1" ht="21.75" customHeight="1">
      <c r="A20" s="669">
        <v>13</v>
      </c>
      <c r="B20" s="643" t="s">
        <v>615</v>
      </c>
      <c r="C20" s="262"/>
      <c r="D20" s="573"/>
      <c r="E20" s="646"/>
    </row>
    <row r="21" spans="1:5" s="111" customFormat="1" ht="21.75" customHeight="1">
      <c r="A21" s="669">
        <v>14</v>
      </c>
      <c r="B21" s="647" t="s">
        <v>514</v>
      </c>
      <c r="C21" s="644">
        <v>500</v>
      </c>
      <c r="D21" s="645"/>
      <c r="E21" s="646">
        <f>SUM(C21:D21)</f>
        <v>500</v>
      </c>
    </row>
    <row r="22" spans="1:5" s="111" customFormat="1" ht="21.75" customHeight="1">
      <c r="A22" s="669">
        <v>15</v>
      </c>
      <c r="B22" s="643" t="s">
        <v>616</v>
      </c>
      <c r="C22" s="262"/>
      <c r="D22" s="573"/>
      <c r="E22" s="646"/>
    </row>
    <row r="23" spans="1:5" s="258" customFormat="1" ht="21.75" customHeight="1">
      <c r="A23" s="669">
        <v>16</v>
      </c>
      <c r="B23" s="647" t="s">
        <v>602</v>
      </c>
      <c r="C23" s="644">
        <v>1050</v>
      </c>
      <c r="D23" s="645"/>
      <c r="E23" s="646">
        <f>SUM(C23:D23)</f>
        <v>1050</v>
      </c>
    </row>
    <row r="24" spans="1:5" s="257" customFormat="1" ht="45">
      <c r="A24" s="107">
        <v>17</v>
      </c>
      <c r="B24" s="273" t="s">
        <v>603</v>
      </c>
      <c r="C24" s="274">
        <v>3000</v>
      </c>
      <c r="D24" s="572"/>
      <c r="E24" s="568">
        <f>SUM(C24:D24)</f>
        <v>3000</v>
      </c>
    </row>
    <row r="25" spans="1:5" s="111" customFormat="1" ht="21.75" customHeight="1">
      <c r="A25" s="669">
        <v>18</v>
      </c>
      <c r="B25" s="643" t="s">
        <v>427</v>
      </c>
      <c r="C25" s="644"/>
      <c r="D25" s="645"/>
      <c r="E25" s="646"/>
    </row>
    <row r="26" spans="1:5" s="111" customFormat="1" ht="21.75" customHeight="1">
      <c r="A26" s="669">
        <v>19</v>
      </c>
      <c r="B26" s="647" t="s">
        <v>601</v>
      </c>
      <c r="C26" s="648">
        <v>600</v>
      </c>
      <c r="D26" s="649"/>
      <c r="E26" s="646">
        <f>SUM(C26:D26)</f>
        <v>600</v>
      </c>
    </row>
    <row r="27" spans="1:5" s="111" customFormat="1" ht="21.75" customHeight="1">
      <c r="A27" s="669">
        <v>20</v>
      </c>
      <c r="B27" s="643" t="s">
        <v>550</v>
      </c>
      <c r="C27" s="644"/>
      <c r="D27" s="645"/>
      <c r="E27" s="646"/>
    </row>
    <row r="28" spans="1:5" s="111" customFormat="1" ht="21.75" customHeight="1">
      <c r="A28" s="669">
        <v>21</v>
      </c>
      <c r="B28" s="647" t="s">
        <v>526</v>
      </c>
      <c r="C28" s="648">
        <v>500</v>
      </c>
      <c r="D28" s="649"/>
      <c r="E28" s="646">
        <f>SUM(C28:D28)</f>
        <v>500</v>
      </c>
    </row>
    <row r="29" spans="1:5" s="111" customFormat="1" ht="21.75" customHeight="1">
      <c r="A29" s="669">
        <v>22</v>
      </c>
      <c r="B29" s="643" t="s">
        <v>428</v>
      </c>
      <c r="C29" s="262"/>
      <c r="D29" s="573"/>
      <c r="E29" s="646"/>
    </row>
    <row r="30" spans="1:5" s="111" customFormat="1" ht="21.75" customHeight="1">
      <c r="A30" s="669">
        <v>23</v>
      </c>
      <c r="B30" s="647" t="s">
        <v>525</v>
      </c>
      <c r="C30" s="644">
        <v>1000</v>
      </c>
      <c r="D30" s="645"/>
      <c r="E30" s="646">
        <f>SUM(C30:D30)</f>
        <v>1000</v>
      </c>
    </row>
    <row r="31" spans="1:5" s="111" customFormat="1" ht="21.75" customHeight="1">
      <c r="A31" s="669">
        <v>24</v>
      </c>
      <c r="B31" s="643" t="s">
        <v>201</v>
      </c>
      <c r="C31" s="262"/>
      <c r="D31" s="573"/>
      <c r="E31" s="646"/>
    </row>
    <row r="32" spans="1:5" s="111" customFormat="1" ht="21.75" customHeight="1">
      <c r="A32" s="669">
        <v>25</v>
      </c>
      <c r="B32" s="647" t="s">
        <v>608</v>
      </c>
      <c r="C32" s="644">
        <v>5360</v>
      </c>
      <c r="D32" s="645"/>
      <c r="E32" s="646">
        <f>SUM(C32:D32)</f>
        <v>5360</v>
      </c>
    </row>
    <row r="33" spans="1:5" s="111" customFormat="1" ht="21.75" customHeight="1">
      <c r="A33" s="669">
        <v>26</v>
      </c>
      <c r="B33" s="647" t="s">
        <v>542</v>
      </c>
      <c r="C33" s="644">
        <v>3000</v>
      </c>
      <c r="D33" s="645"/>
      <c r="E33" s="646">
        <f>SUM(C33:D33)</f>
        <v>3000</v>
      </c>
    </row>
    <row r="34" spans="1:5" s="111" customFormat="1" ht="21.75" customHeight="1">
      <c r="A34" s="669">
        <v>27</v>
      </c>
      <c r="B34" s="643" t="s">
        <v>429</v>
      </c>
      <c r="C34" s="262"/>
      <c r="D34" s="573"/>
      <c r="E34" s="646"/>
    </row>
    <row r="35" spans="1:5" s="111" customFormat="1" ht="21.75" customHeight="1">
      <c r="A35" s="669">
        <v>28</v>
      </c>
      <c r="B35" s="647" t="s">
        <v>605</v>
      </c>
      <c r="C35" s="644">
        <v>4500</v>
      </c>
      <c r="D35" s="645"/>
      <c r="E35" s="646">
        <f>SUM(C35:D35)</f>
        <v>4500</v>
      </c>
    </row>
    <row r="36" spans="1:5" s="111" customFormat="1" ht="21.75" customHeight="1">
      <c r="A36" s="669">
        <v>29</v>
      </c>
      <c r="B36" s="643" t="s">
        <v>606</v>
      </c>
      <c r="C36" s="644"/>
      <c r="D36" s="645"/>
      <c r="E36" s="646"/>
    </row>
    <row r="37" spans="1:5" s="258" customFormat="1" ht="21.75" customHeight="1">
      <c r="A37" s="669">
        <v>30</v>
      </c>
      <c r="B37" s="650" t="s">
        <v>607</v>
      </c>
      <c r="C37" s="644">
        <v>1160</v>
      </c>
      <c r="D37" s="645"/>
      <c r="E37" s="646">
        <f>SUM(C37:D37)</f>
        <v>1160</v>
      </c>
    </row>
    <row r="38" spans="1:5" s="111" customFormat="1" ht="21.75" customHeight="1">
      <c r="A38" s="669">
        <v>31</v>
      </c>
      <c r="B38" s="651" t="s">
        <v>543</v>
      </c>
      <c r="C38" s="262"/>
      <c r="D38" s="573"/>
      <c r="E38" s="646"/>
    </row>
    <row r="39" spans="1:5" s="111" customFormat="1" ht="21.75" customHeight="1">
      <c r="A39" s="669">
        <v>32</v>
      </c>
      <c r="B39" s="643" t="s">
        <v>544</v>
      </c>
      <c r="C39" s="262"/>
      <c r="D39" s="573"/>
      <c r="E39" s="646"/>
    </row>
    <row r="40" spans="1:5" s="111" customFormat="1" ht="21.75" customHeight="1">
      <c r="A40" s="669">
        <v>33</v>
      </c>
      <c r="B40" s="647" t="s">
        <v>545</v>
      </c>
      <c r="C40" s="648">
        <v>370</v>
      </c>
      <c r="D40" s="649"/>
      <c r="E40" s="646">
        <f>SUM(C40:D40)</f>
        <v>370</v>
      </c>
    </row>
    <row r="41" spans="1:5" s="111" customFormat="1" ht="21.75" customHeight="1">
      <c r="A41" s="669">
        <v>34</v>
      </c>
      <c r="B41" s="643" t="s">
        <v>336</v>
      </c>
      <c r="C41" s="262"/>
      <c r="D41" s="573"/>
      <c r="E41" s="646"/>
    </row>
    <row r="42" spans="1:5" s="111" customFormat="1" ht="21.75" customHeight="1">
      <c r="A42" s="669">
        <v>35</v>
      </c>
      <c r="B42" s="647" t="s">
        <v>594</v>
      </c>
      <c r="C42" s="648">
        <v>10000</v>
      </c>
      <c r="D42" s="649"/>
      <c r="E42" s="646">
        <f>SUM(C42:D42)</f>
        <v>10000</v>
      </c>
    </row>
    <row r="43" spans="1:5" s="111" customFormat="1" ht="21.75" customHeight="1">
      <c r="A43" s="669">
        <v>36</v>
      </c>
      <c r="B43" s="643" t="s">
        <v>546</v>
      </c>
      <c r="C43" s="262"/>
      <c r="D43" s="573"/>
      <c r="E43" s="646"/>
    </row>
    <row r="44" spans="1:5" s="111" customFormat="1" ht="21.75" customHeight="1">
      <c r="A44" s="669">
        <v>37</v>
      </c>
      <c r="B44" s="647" t="s">
        <v>595</v>
      </c>
      <c r="C44" s="648">
        <v>9707</v>
      </c>
      <c r="D44" s="649"/>
      <c r="E44" s="646">
        <f>SUM(C44:D44)</f>
        <v>9707</v>
      </c>
    </row>
    <row r="45" spans="1:5" s="111" customFormat="1" ht="21.75" customHeight="1">
      <c r="A45" s="669">
        <v>38</v>
      </c>
      <c r="B45" s="651" t="s">
        <v>297</v>
      </c>
      <c r="C45" s="262"/>
      <c r="D45" s="573"/>
      <c r="E45" s="646"/>
    </row>
    <row r="46" spans="1:5" s="111" customFormat="1" ht="21.75" customHeight="1">
      <c r="A46" s="669">
        <v>39</v>
      </c>
      <c r="B46" s="643" t="s">
        <v>596</v>
      </c>
      <c r="C46" s="262"/>
      <c r="D46" s="573"/>
      <c r="E46" s="646"/>
    </row>
    <row r="47" spans="1:5" s="111" customFormat="1" ht="21.75" customHeight="1">
      <c r="A47" s="669">
        <v>40</v>
      </c>
      <c r="B47" s="647" t="s">
        <v>597</v>
      </c>
      <c r="C47" s="648">
        <v>700</v>
      </c>
      <c r="D47" s="649"/>
      <c r="E47" s="646">
        <f aca="true" t="shared" si="0" ref="E47:E54">SUM(C47:D47)</f>
        <v>700</v>
      </c>
    </row>
    <row r="48" spans="1:5" s="111" customFormat="1" ht="21.75" customHeight="1">
      <c r="A48" s="669">
        <v>41</v>
      </c>
      <c r="B48" s="661" t="s">
        <v>409</v>
      </c>
      <c r="C48" s="262">
        <v>25000</v>
      </c>
      <c r="D48" s="573"/>
      <c r="E48" s="646">
        <f t="shared" si="0"/>
        <v>25000</v>
      </c>
    </row>
    <row r="49" spans="1:5" s="111" customFormat="1" ht="21.75" customHeight="1">
      <c r="A49" s="669">
        <v>42</v>
      </c>
      <c r="B49" s="662" t="s">
        <v>630</v>
      </c>
      <c r="C49" s="262">
        <v>5000</v>
      </c>
      <c r="D49" s="573"/>
      <c r="E49" s="646">
        <f t="shared" si="0"/>
        <v>5000</v>
      </c>
    </row>
    <row r="50" spans="1:5" s="111" customFormat="1" ht="21.75" customHeight="1">
      <c r="A50" s="669">
        <v>43</v>
      </c>
      <c r="B50" s="663" t="s">
        <v>495</v>
      </c>
      <c r="C50" s="262">
        <v>95000</v>
      </c>
      <c r="D50" s="573"/>
      <c r="E50" s="646">
        <f t="shared" si="0"/>
        <v>95000</v>
      </c>
    </row>
    <row r="51" spans="1:5" s="111" customFormat="1" ht="21.75" customHeight="1">
      <c r="A51" s="669">
        <v>44</v>
      </c>
      <c r="B51" s="663" t="s">
        <v>629</v>
      </c>
      <c r="C51" s="262">
        <v>5000</v>
      </c>
      <c r="D51" s="573"/>
      <c r="E51" s="646">
        <f t="shared" si="0"/>
        <v>5000</v>
      </c>
    </row>
    <row r="52" spans="1:5" s="111" customFormat="1" ht="21.75" customHeight="1">
      <c r="A52" s="669">
        <v>45</v>
      </c>
      <c r="B52" s="663" t="s">
        <v>547</v>
      </c>
      <c r="C52" s="262">
        <v>3000</v>
      </c>
      <c r="D52" s="573"/>
      <c r="E52" s="646">
        <f t="shared" si="0"/>
        <v>3000</v>
      </c>
    </row>
    <row r="53" spans="1:5" s="111" customFormat="1" ht="21.75" customHeight="1">
      <c r="A53" s="669">
        <v>46</v>
      </c>
      <c r="B53" s="664" t="s">
        <v>548</v>
      </c>
      <c r="C53" s="262">
        <v>4500</v>
      </c>
      <c r="D53" s="573"/>
      <c r="E53" s="646">
        <f t="shared" si="0"/>
        <v>4500</v>
      </c>
    </row>
    <row r="54" spans="1:5" s="111" customFormat="1" ht="21.75" customHeight="1" thickBot="1">
      <c r="A54" s="669">
        <v>47</v>
      </c>
      <c r="B54" s="665" t="s">
        <v>549</v>
      </c>
      <c r="C54" s="666">
        <v>900</v>
      </c>
      <c r="D54" s="667"/>
      <c r="E54" s="668">
        <f t="shared" si="0"/>
        <v>900</v>
      </c>
    </row>
    <row r="55" spans="1:8" s="111" customFormat="1" ht="21.75" customHeight="1" thickBot="1">
      <c r="A55" s="669">
        <v>48</v>
      </c>
      <c r="B55" s="275" t="s">
        <v>609</v>
      </c>
      <c r="C55" s="637">
        <f>SUM(C9:C54)</f>
        <v>257847</v>
      </c>
      <c r="D55" s="637">
        <f>SUM(D9:D54)</f>
        <v>11853</v>
      </c>
      <c r="E55" s="637">
        <f>SUM(E9:E54)</f>
        <v>269700</v>
      </c>
      <c r="H55" s="109"/>
    </row>
  </sheetData>
  <mergeCells count="5">
    <mergeCell ref="A1:B1"/>
    <mergeCell ref="C6:E6"/>
    <mergeCell ref="B6:B7"/>
    <mergeCell ref="B2:E2"/>
    <mergeCell ref="B3:E3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33"/>
  <dimension ref="A1:J139"/>
  <sheetViews>
    <sheetView view="pageBreakPreview" zoomScaleSheetLayoutView="100" workbookViewId="0" topLeftCell="A1">
      <selection activeCell="B1" sqref="B1:C1"/>
    </sheetView>
  </sheetViews>
  <sheetFormatPr defaultColWidth="9.00390625" defaultRowHeight="12.75"/>
  <cols>
    <col min="1" max="1" width="2.75390625" style="611" bestFit="1" customWidth="1"/>
    <col min="2" max="2" width="57.25390625" style="20" bestFit="1" customWidth="1"/>
    <col min="3" max="3" width="10.375" style="635" bestFit="1" customWidth="1"/>
    <col min="4" max="4" width="13.625" style="635" bestFit="1" customWidth="1"/>
    <col min="5" max="5" width="14.125" style="635" bestFit="1" customWidth="1"/>
    <col min="6" max="6" width="12.375" style="635" bestFit="1" customWidth="1"/>
    <col min="7" max="7" width="13.375" style="635" bestFit="1" customWidth="1"/>
    <col min="8" max="8" width="9.125" style="635" bestFit="1" customWidth="1"/>
    <col min="9" max="9" width="15.375" style="635" bestFit="1" customWidth="1"/>
    <col min="10" max="10" width="14.75390625" style="635" bestFit="1" customWidth="1"/>
    <col min="11" max="16384" width="9.125" style="629" customWidth="1"/>
  </cols>
  <sheetData>
    <row r="1" spans="1:10" s="84" customFormat="1" ht="21.75" customHeight="1">
      <c r="A1" s="622"/>
      <c r="B1" s="1012" t="s">
        <v>7</v>
      </c>
      <c r="C1" s="1012"/>
      <c r="D1" s="6"/>
      <c r="E1" s="6"/>
      <c r="F1" s="6"/>
      <c r="G1" s="6"/>
      <c r="H1" s="1011"/>
      <c r="I1" s="1011"/>
      <c r="J1" s="1011"/>
    </row>
    <row r="2" spans="1:10" s="84" customFormat="1" ht="21.75" customHeight="1">
      <c r="A2" s="622"/>
      <c r="B2" s="1010" t="s">
        <v>329</v>
      </c>
      <c r="C2" s="1010"/>
      <c r="D2" s="1010"/>
      <c r="E2" s="1010"/>
      <c r="F2" s="1010"/>
      <c r="G2" s="1010"/>
      <c r="H2" s="1010"/>
      <c r="I2" s="1010"/>
      <c r="J2" s="1010"/>
    </row>
    <row r="3" spans="1:10" s="84" customFormat="1" ht="21.75" customHeight="1">
      <c r="A3" s="622"/>
      <c r="B3" s="1010" t="s">
        <v>122</v>
      </c>
      <c r="C3" s="1010"/>
      <c r="D3" s="1010"/>
      <c r="E3" s="1010"/>
      <c r="F3" s="1010"/>
      <c r="G3" s="1010"/>
      <c r="H3" s="1010"/>
      <c r="I3" s="1010"/>
      <c r="J3" s="1010"/>
    </row>
    <row r="4" spans="1:10" s="614" customFormat="1" ht="14.25">
      <c r="A4" s="611"/>
      <c r="B4" s="612"/>
      <c r="C4" s="613"/>
      <c r="D4" s="613"/>
      <c r="E4" s="613"/>
      <c r="F4" s="613"/>
      <c r="G4" s="613"/>
      <c r="H4" s="910" t="s">
        <v>246</v>
      </c>
      <c r="I4" s="910"/>
      <c r="J4" s="910"/>
    </row>
    <row r="5" spans="2:10" s="611" customFormat="1" ht="15" thickBot="1">
      <c r="B5" s="615" t="s">
        <v>470</v>
      </c>
      <c r="C5" s="616" t="s">
        <v>471</v>
      </c>
      <c r="D5" s="616" t="s">
        <v>472</v>
      </c>
      <c r="E5" s="616" t="s">
        <v>473</v>
      </c>
      <c r="F5" s="616" t="s">
        <v>474</v>
      </c>
      <c r="G5" s="616" t="s">
        <v>475</v>
      </c>
      <c r="H5" s="17" t="s">
        <v>476</v>
      </c>
      <c r="I5" s="17" t="s">
        <v>477</v>
      </c>
      <c r="J5" s="17" t="s">
        <v>478</v>
      </c>
    </row>
    <row r="6" spans="1:10" s="621" customFormat="1" ht="60.75" thickBot="1">
      <c r="A6" s="617"/>
      <c r="B6" s="618" t="s">
        <v>677</v>
      </c>
      <c r="C6" s="619" t="s">
        <v>678</v>
      </c>
      <c r="D6" s="620" t="s">
        <v>679</v>
      </c>
      <c r="E6" s="619" t="s">
        <v>123</v>
      </c>
      <c r="F6" s="620" t="s">
        <v>680</v>
      </c>
      <c r="G6" s="619" t="s">
        <v>123</v>
      </c>
      <c r="H6" s="696" t="s">
        <v>681</v>
      </c>
      <c r="I6" s="697" t="s">
        <v>682</v>
      </c>
      <c r="J6" s="697" t="s">
        <v>683</v>
      </c>
    </row>
    <row r="7" spans="1:10" s="624" customFormat="1" ht="21.75" customHeight="1">
      <c r="A7" s="622">
        <v>1</v>
      </c>
      <c r="B7" s="698" t="s">
        <v>684</v>
      </c>
      <c r="C7" s="623">
        <v>20066</v>
      </c>
      <c r="D7" s="623">
        <v>17953</v>
      </c>
      <c r="E7" s="623"/>
      <c r="F7" s="623">
        <f aca="true" t="shared" si="0" ref="F7:F15">SUM(C7:E7)</f>
        <v>38019</v>
      </c>
      <c r="G7" s="623"/>
      <c r="H7" s="623">
        <f aca="true" t="shared" si="1" ref="H7:H15">SUM(F7:G7)</f>
        <v>38019</v>
      </c>
      <c r="I7" s="623">
        <f aca="true" t="shared" si="2" ref="I7:I15">SUM(H7)</f>
        <v>38019</v>
      </c>
      <c r="J7" s="699"/>
    </row>
    <row r="8" spans="1:10" s="624" customFormat="1" ht="21.75" customHeight="1">
      <c r="A8" s="622">
        <v>2</v>
      </c>
      <c r="B8" s="698" t="s">
        <v>685</v>
      </c>
      <c r="C8" s="623">
        <v>0</v>
      </c>
      <c r="D8" s="623">
        <v>424</v>
      </c>
      <c r="E8" s="623"/>
      <c r="F8" s="623">
        <f t="shared" si="0"/>
        <v>424</v>
      </c>
      <c r="G8" s="623"/>
      <c r="H8" s="623">
        <f t="shared" si="1"/>
        <v>424</v>
      </c>
      <c r="I8" s="623">
        <f t="shared" si="2"/>
        <v>424</v>
      </c>
      <c r="J8" s="699"/>
    </row>
    <row r="9" spans="1:10" s="624" customFormat="1" ht="21.75" customHeight="1">
      <c r="A9" s="622">
        <v>3</v>
      </c>
      <c r="B9" s="698" t="s">
        <v>686</v>
      </c>
      <c r="C9" s="623">
        <v>0</v>
      </c>
      <c r="D9" s="623">
        <v>3913</v>
      </c>
      <c r="E9" s="623"/>
      <c r="F9" s="623">
        <f t="shared" si="0"/>
        <v>3913</v>
      </c>
      <c r="G9" s="623"/>
      <c r="H9" s="623">
        <f t="shared" si="1"/>
        <v>3913</v>
      </c>
      <c r="I9" s="623">
        <f t="shared" si="2"/>
        <v>3913</v>
      </c>
      <c r="J9" s="699"/>
    </row>
    <row r="10" spans="1:10" s="624" customFormat="1" ht="21.75" customHeight="1">
      <c r="A10" s="622">
        <v>4</v>
      </c>
      <c r="B10" s="698" t="s">
        <v>336</v>
      </c>
      <c r="C10" s="623">
        <v>0</v>
      </c>
      <c r="D10" s="623">
        <v>2404</v>
      </c>
      <c r="E10" s="623"/>
      <c r="F10" s="623">
        <f t="shared" si="0"/>
        <v>2404</v>
      </c>
      <c r="G10" s="623"/>
      <c r="H10" s="623">
        <f t="shared" si="1"/>
        <v>2404</v>
      </c>
      <c r="I10" s="623">
        <f t="shared" si="2"/>
        <v>2404</v>
      </c>
      <c r="J10" s="699"/>
    </row>
    <row r="11" spans="1:10" s="624" customFormat="1" ht="21.75" customHeight="1">
      <c r="A11" s="622">
        <v>5</v>
      </c>
      <c r="B11" s="700" t="s">
        <v>687</v>
      </c>
      <c r="C11" s="623">
        <v>0</v>
      </c>
      <c r="D11" s="623">
        <v>2210</v>
      </c>
      <c r="E11" s="623"/>
      <c r="F11" s="623">
        <f t="shared" si="0"/>
        <v>2210</v>
      </c>
      <c r="G11" s="623"/>
      <c r="H11" s="623">
        <f t="shared" si="1"/>
        <v>2210</v>
      </c>
      <c r="I11" s="623">
        <f t="shared" si="2"/>
        <v>2210</v>
      </c>
      <c r="J11" s="699"/>
    </row>
    <row r="12" spans="1:10" s="624" customFormat="1" ht="21.75" customHeight="1">
      <c r="A12" s="622">
        <v>6</v>
      </c>
      <c r="B12" s="698" t="s">
        <v>688</v>
      </c>
      <c r="C12" s="623">
        <v>0</v>
      </c>
      <c r="D12" s="623">
        <v>979</v>
      </c>
      <c r="E12" s="623"/>
      <c r="F12" s="623">
        <f t="shared" si="0"/>
        <v>979</v>
      </c>
      <c r="G12" s="623"/>
      <c r="H12" s="623">
        <f t="shared" si="1"/>
        <v>979</v>
      </c>
      <c r="I12" s="623">
        <f t="shared" si="2"/>
        <v>979</v>
      </c>
      <c r="J12" s="699"/>
    </row>
    <row r="13" spans="1:10" s="624" customFormat="1" ht="21.75" customHeight="1">
      <c r="A13" s="622">
        <v>7</v>
      </c>
      <c r="B13" s="700" t="s">
        <v>689</v>
      </c>
      <c r="C13" s="623">
        <v>0</v>
      </c>
      <c r="D13" s="623">
        <v>1216</v>
      </c>
      <c r="E13" s="623"/>
      <c r="F13" s="623">
        <f t="shared" si="0"/>
        <v>1216</v>
      </c>
      <c r="G13" s="623"/>
      <c r="H13" s="623">
        <f t="shared" si="1"/>
        <v>1216</v>
      </c>
      <c r="I13" s="623">
        <f t="shared" si="2"/>
        <v>1216</v>
      </c>
      <c r="J13" s="699"/>
    </row>
    <row r="14" spans="1:10" s="624" customFormat="1" ht="21.75" customHeight="1">
      <c r="A14" s="622">
        <v>8</v>
      </c>
      <c r="B14" s="698" t="s">
        <v>435</v>
      </c>
      <c r="C14" s="623">
        <v>14411</v>
      </c>
      <c r="D14" s="623">
        <v>2685</v>
      </c>
      <c r="E14" s="623"/>
      <c r="F14" s="623">
        <f t="shared" si="0"/>
        <v>17096</v>
      </c>
      <c r="G14" s="623"/>
      <c r="H14" s="623">
        <f t="shared" si="1"/>
        <v>17096</v>
      </c>
      <c r="I14" s="623">
        <f t="shared" si="2"/>
        <v>17096</v>
      </c>
      <c r="J14" s="699"/>
    </row>
    <row r="15" spans="1:10" s="624" customFormat="1" ht="21.75" customHeight="1" thickBot="1">
      <c r="A15" s="622">
        <v>9</v>
      </c>
      <c r="B15" s="700" t="s">
        <v>610</v>
      </c>
      <c r="C15" s="623">
        <v>493</v>
      </c>
      <c r="D15" s="623">
        <v>8134</v>
      </c>
      <c r="E15" s="623"/>
      <c r="F15" s="623">
        <f t="shared" si="0"/>
        <v>8627</v>
      </c>
      <c r="G15" s="623"/>
      <c r="H15" s="623">
        <f t="shared" si="1"/>
        <v>8627</v>
      </c>
      <c r="I15" s="623">
        <f t="shared" si="2"/>
        <v>8627</v>
      </c>
      <c r="J15" s="699"/>
    </row>
    <row r="16" spans="1:10" s="701" customFormat="1" ht="24.75" customHeight="1" thickBot="1">
      <c r="A16" s="622">
        <v>10</v>
      </c>
      <c r="B16" s="625" t="s">
        <v>568</v>
      </c>
      <c r="C16" s="626">
        <f aca="true" t="shared" si="3" ref="C16:J16">SUM(C7:C15)</f>
        <v>34970</v>
      </c>
      <c r="D16" s="626">
        <f t="shared" si="3"/>
        <v>39918</v>
      </c>
      <c r="E16" s="626">
        <f t="shared" si="3"/>
        <v>0</v>
      </c>
      <c r="F16" s="626">
        <f t="shared" si="3"/>
        <v>74888</v>
      </c>
      <c r="G16" s="626">
        <f t="shared" si="3"/>
        <v>0</v>
      </c>
      <c r="H16" s="626">
        <f t="shared" si="3"/>
        <v>74888</v>
      </c>
      <c r="I16" s="626">
        <f t="shared" si="3"/>
        <v>74888</v>
      </c>
      <c r="J16" s="627">
        <f t="shared" si="3"/>
        <v>0</v>
      </c>
    </row>
    <row r="17" spans="1:10" s="624" customFormat="1" ht="21.75" customHeight="1">
      <c r="A17" s="622">
        <v>11</v>
      </c>
      <c r="B17" s="700" t="s">
        <v>304</v>
      </c>
      <c r="C17" s="623">
        <v>1935</v>
      </c>
      <c r="D17" s="623">
        <v>40619</v>
      </c>
      <c r="E17" s="623">
        <v>-2065358</v>
      </c>
      <c r="F17" s="623">
        <f>SUM(C17:E17)</f>
        <v>-2022804</v>
      </c>
      <c r="G17" s="623">
        <v>2065358</v>
      </c>
      <c r="H17" s="628">
        <f>SUM(F17:G17)</f>
        <v>42554</v>
      </c>
      <c r="I17" s="628">
        <f>SUM(H17)</f>
        <v>42554</v>
      </c>
      <c r="J17" s="699">
        <v>20031</v>
      </c>
    </row>
    <row r="18" spans="1:10" s="624" customFormat="1" ht="21.75" customHeight="1">
      <c r="A18" s="622">
        <v>12</v>
      </c>
      <c r="B18" s="700" t="s">
        <v>306</v>
      </c>
      <c r="C18" s="628">
        <v>144074</v>
      </c>
      <c r="D18" s="628">
        <v>-12110</v>
      </c>
      <c r="E18" s="628"/>
      <c r="F18" s="623">
        <f>SUM(C18:E18)</f>
        <v>131964</v>
      </c>
      <c r="G18" s="628"/>
      <c r="H18" s="628">
        <f>SUM(F18:G18)</f>
        <v>131964</v>
      </c>
      <c r="I18" s="628">
        <f>SUM(H18)</f>
        <v>131964</v>
      </c>
      <c r="J18" s="699"/>
    </row>
    <row r="19" spans="1:10" s="624" customFormat="1" ht="21.75" customHeight="1">
      <c r="A19" s="622">
        <v>13</v>
      </c>
      <c r="B19" s="698" t="s">
        <v>339</v>
      </c>
      <c r="C19" s="628">
        <v>1320</v>
      </c>
      <c r="D19" s="628">
        <v>-3</v>
      </c>
      <c r="E19" s="628">
        <v>-360</v>
      </c>
      <c r="F19" s="623">
        <f>SUM(C19:E19)</f>
        <v>957</v>
      </c>
      <c r="G19" s="628">
        <v>360</v>
      </c>
      <c r="H19" s="628">
        <f>SUM(F19:G19)</f>
        <v>1317</v>
      </c>
      <c r="I19" s="628">
        <f>SUM(H19)</f>
        <v>1317</v>
      </c>
      <c r="J19" s="699"/>
    </row>
    <row r="20" spans="1:10" s="624" customFormat="1" ht="21.75" customHeight="1" thickBot="1">
      <c r="A20" s="622">
        <v>14</v>
      </c>
      <c r="B20" s="702" t="s">
        <v>690</v>
      </c>
      <c r="C20" s="623">
        <v>8112</v>
      </c>
      <c r="D20" s="623">
        <v>0</v>
      </c>
      <c r="E20" s="623"/>
      <c r="F20" s="623">
        <f>SUM(C20:E20)</f>
        <v>8112</v>
      </c>
      <c r="G20" s="623"/>
      <c r="H20" s="628">
        <f>SUM(F20:G20)</f>
        <v>8112</v>
      </c>
      <c r="I20" s="628">
        <f>SUM(H20)</f>
        <v>8112</v>
      </c>
      <c r="J20" s="699"/>
    </row>
    <row r="21" spans="1:10" s="701" customFormat="1" ht="24.75" customHeight="1" thickBot="1">
      <c r="A21" s="622">
        <v>15</v>
      </c>
      <c r="B21" s="630" t="s">
        <v>691</v>
      </c>
      <c r="C21" s="626">
        <f aca="true" t="shared" si="4" ref="C21:J21">SUM(C17:C20)</f>
        <v>155441</v>
      </c>
      <c r="D21" s="626">
        <f t="shared" si="4"/>
        <v>28506</v>
      </c>
      <c r="E21" s="626">
        <f t="shared" si="4"/>
        <v>-2065718</v>
      </c>
      <c r="F21" s="626">
        <f t="shared" si="4"/>
        <v>-1881771</v>
      </c>
      <c r="G21" s="626">
        <f t="shared" si="4"/>
        <v>2065718</v>
      </c>
      <c r="H21" s="626">
        <f t="shared" si="4"/>
        <v>183947</v>
      </c>
      <c r="I21" s="626">
        <f t="shared" si="4"/>
        <v>183947</v>
      </c>
      <c r="J21" s="627">
        <f t="shared" si="4"/>
        <v>20031</v>
      </c>
    </row>
    <row r="22" spans="1:10" s="701" customFormat="1" ht="24.75" customHeight="1" thickBot="1">
      <c r="A22" s="622">
        <v>16</v>
      </c>
      <c r="B22" s="625" t="s">
        <v>609</v>
      </c>
      <c r="C22" s="626">
        <f aca="true" t="shared" si="5" ref="C22:J22">SUM(C21,C16)</f>
        <v>190411</v>
      </c>
      <c r="D22" s="626">
        <f t="shared" si="5"/>
        <v>68424</v>
      </c>
      <c r="E22" s="626">
        <f t="shared" si="5"/>
        <v>-2065718</v>
      </c>
      <c r="F22" s="626">
        <f t="shared" si="5"/>
        <v>-1806883</v>
      </c>
      <c r="G22" s="626">
        <f t="shared" si="5"/>
        <v>2065718</v>
      </c>
      <c r="H22" s="626">
        <f t="shared" si="5"/>
        <v>258835</v>
      </c>
      <c r="I22" s="626">
        <f t="shared" si="5"/>
        <v>258835</v>
      </c>
      <c r="J22" s="627">
        <f t="shared" si="5"/>
        <v>20031</v>
      </c>
    </row>
    <row r="23" spans="1:7" ht="15.75">
      <c r="A23" s="622"/>
      <c r="B23" s="631"/>
      <c r="C23" s="632"/>
      <c r="D23" s="632"/>
      <c r="E23" s="632"/>
      <c r="F23" s="632"/>
      <c r="G23" s="632"/>
    </row>
    <row r="24" spans="2:7" ht="15.75">
      <c r="B24" s="631"/>
      <c r="C24" s="632"/>
      <c r="D24" s="632"/>
      <c r="E24" s="632"/>
      <c r="F24" s="632"/>
      <c r="G24" s="632"/>
    </row>
    <row r="25" spans="2:7" ht="15.75">
      <c r="B25" s="631"/>
      <c r="C25" s="632"/>
      <c r="D25" s="632"/>
      <c r="E25" s="632"/>
      <c r="F25" s="632"/>
      <c r="G25" s="632"/>
    </row>
    <row r="26" spans="2:7" ht="15.75">
      <c r="B26" s="631"/>
      <c r="C26" s="633"/>
      <c r="D26" s="633"/>
      <c r="E26" s="632"/>
      <c r="F26" s="632"/>
      <c r="G26" s="632"/>
    </row>
    <row r="27" spans="2:7" ht="15.75">
      <c r="B27" s="631"/>
      <c r="C27" s="632"/>
      <c r="D27" s="632"/>
      <c r="E27" s="632"/>
      <c r="F27" s="632"/>
      <c r="G27" s="632"/>
    </row>
    <row r="28" spans="2:7" ht="15.75">
      <c r="B28" s="634"/>
      <c r="C28" s="632"/>
      <c r="D28" s="632"/>
      <c r="E28" s="632"/>
      <c r="F28" s="632"/>
      <c r="G28" s="632"/>
    </row>
    <row r="29" spans="2:7" ht="15.75">
      <c r="B29" s="631"/>
      <c r="C29" s="632"/>
      <c r="D29" s="632"/>
      <c r="E29" s="632"/>
      <c r="F29" s="632"/>
      <c r="G29" s="632"/>
    </row>
    <row r="30" spans="2:7" ht="15.75">
      <c r="B30" s="631"/>
      <c r="C30" s="632"/>
      <c r="D30" s="632"/>
      <c r="E30" s="632"/>
      <c r="F30" s="632"/>
      <c r="G30" s="632"/>
    </row>
    <row r="31" spans="2:7" ht="15.75">
      <c r="B31" s="631"/>
      <c r="C31" s="632"/>
      <c r="D31" s="632"/>
      <c r="E31" s="632"/>
      <c r="F31" s="632"/>
      <c r="G31" s="632"/>
    </row>
    <row r="32" spans="2:7" ht="15.75">
      <c r="B32" s="631"/>
      <c r="C32" s="633"/>
      <c r="D32" s="633"/>
      <c r="E32" s="632"/>
      <c r="F32" s="632"/>
      <c r="G32" s="632"/>
    </row>
    <row r="33" spans="2:7" ht="15.75">
      <c r="B33" s="634"/>
      <c r="C33" s="632"/>
      <c r="D33" s="632"/>
      <c r="E33" s="632"/>
      <c r="F33" s="632"/>
      <c r="G33" s="632"/>
    </row>
    <row r="34" spans="2:7" ht="15.75">
      <c r="B34" s="631"/>
      <c r="C34" s="632"/>
      <c r="D34" s="632"/>
      <c r="E34" s="632"/>
      <c r="F34" s="632"/>
      <c r="G34" s="632"/>
    </row>
    <row r="35" spans="2:7" ht="15.75">
      <c r="B35" s="631"/>
      <c r="C35" s="632"/>
      <c r="D35" s="632"/>
      <c r="E35" s="632"/>
      <c r="F35" s="632"/>
      <c r="G35" s="632"/>
    </row>
    <row r="36" spans="2:7" ht="15.75">
      <c r="B36" s="631"/>
      <c r="C36" s="632"/>
      <c r="D36" s="632"/>
      <c r="E36" s="632"/>
      <c r="F36" s="632"/>
      <c r="G36" s="632"/>
    </row>
    <row r="37" spans="2:7" ht="15.75">
      <c r="B37" s="631"/>
      <c r="C37" s="632"/>
      <c r="D37" s="632"/>
      <c r="E37" s="632"/>
      <c r="F37" s="632"/>
      <c r="G37" s="632"/>
    </row>
    <row r="38" spans="2:7" ht="15.75">
      <c r="B38" s="631"/>
      <c r="C38" s="632"/>
      <c r="D38" s="632"/>
      <c r="E38" s="632"/>
      <c r="F38" s="632"/>
      <c r="G38" s="632"/>
    </row>
    <row r="39" spans="2:7" ht="15.75">
      <c r="B39" s="634"/>
      <c r="C39" s="632"/>
      <c r="D39" s="632"/>
      <c r="E39" s="632"/>
      <c r="F39" s="632"/>
      <c r="G39" s="632"/>
    </row>
    <row r="40" spans="2:7" ht="15.75">
      <c r="B40" s="631"/>
      <c r="C40" s="633"/>
      <c r="D40" s="633"/>
      <c r="E40" s="633"/>
      <c r="F40" s="632"/>
      <c r="G40" s="632"/>
    </row>
    <row r="41" spans="2:7" ht="15.75">
      <c r="B41" s="631"/>
      <c r="C41" s="632"/>
      <c r="D41" s="632"/>
      <c r="E41" s="632"/>
      <c r="F41" s="633"/>
      <c r="G41" s="633"/>
    </row>
    <row r="42" spans="2:7" ht="15.75">
      <c r="B42" s="631"/>
      <c r="C42" s="633"/>
      <c r="D42" s="633"/>
      <c r="E42" s="632"/>
      <c r="F42" s="632"/>
      <c r="G42" s="632"/>
    </row>
    <row r="43" spans="2:7" ht="15.75">
      <c r="B43" s="631"/>
      <c r="C43" s="633"/>
      <c r="D43" s="633"/>
      <c r="E43" s="632"/>
      <c r="F43" s="632"/>
      <c r="G43" s="632"/>
    </row>
    <row r="44" spans="2:7" ht="15.75">
      <c r="B44" s="631"/>
      <c r="C44" s="632"/>
      <c r="D44" s="632"/>
      <c r="E44" s="632"/>
      <c r="F44" s="632"/>
      <c r="G44" s="632"/>
    </row>
    <row r="45" spans="2:7" ht="15.75">
      <c r="B45" s="631"/>
      <c r="C45" s="632"/>
      <c r="D45" s="632"/>
      <c r="E45" s="632"/>
      <c r="F45" s="632"/>
      <c r="G45" s="632"/>
    </row>
    <row r="46" spans="2:7" ht="15.75">
      <c r="B46" s="634"/>
      <c r="C46" s="632"/>
      <c r="D46" s="632"/>
      <c r="E46" s="632"/>
      <c r="F46" s="632"/>
      <c r="G46" s="632"/>
    </row>
    <row r="47" spans="2:7" ht="15.75">
      <c r="B47" s="631"/>
      <c r="C47" s="632"/>
      <c r="D47" s="632"/>
      <c r="E47" s="632"/>
      <c r="F47" s="632"/>
      <c r="G47" s="632"/>
    </row>
    <row r="48" spans="2:7" ht="15.75">
      <c r="B48" s="631"/>
      <c r="C48" s="632"/>
      <c r="D48" s="632"/>
      <c r="E48" s="632"/>
      <c r="F48" s="632"/>
      <c r="G48" s="632"/>
    </row>
    <row r="49" spans="2:7" ht="15.75">
      <c r="B49" s="634"/>
      <c r="C49" s="632"/>
      <c r="D49" s="632"/>
      <c r="E49" s="633"/>
      <c r="F49" s="632"/>
      <c r="G49" s="632"/>
    </row>
    <row r="50" spans="2:7" ht="15.75">
      <c r="B50" s="631"/>
      <c r="C50" s="632"/>
      <c r="D50" s="632"/>
      <c r="E50" s="633"/>
      <c r="F50" s="633"/>
      <c r="G50" s="633"/>
    </row>
    <row r="51" spans="2:7" ht="15.75">
      <c r="B51" s="631"/>
      <c r="C51" s="632"/>
      <c r="D51" s="632"/>
      <c r="E51" s="633"/>
      <c r="F51" s="633"/>
      <c r="G51" s="633"/>
    </row>
    <row r="52" spans="2:7" ht="15.75">
      <c r="B52" s="631"/>
      <c r="C52" s="632"/>
      <c r="D52" s="632"/>
      <c r="E52" s="633"/>
      <c r="F52" s="633"/>
      <c r="G52" s="633"/>
    </row>
    <row r="53" spans="2:7" ht="15.75">
      <c r="B53" s="634"/>
      <c r="C53" s="633"/>
      <c r="D53" s="633"/>
      <c r="E53" s="632"/>
      <c r="F53" s="632"/>
      <c r="G53" s="632"/>
    </row>
    <row r="54" spans="2:7" ht="15.75">
      <c r="B54" s="631"/>
      <c r="C54" s="633"/>
      <c r="D54" s="633"/>
      <c r="E54" s="633"/>
      <c r="F54" s="633"/>
      <c r="G54" s="633"/>
    </row>
    <row r="55" spans="2:7" ht="15.75">
      <c r="B55" s="634"/>
      <c r="C55" s="633"/>
      <c r="D55" s="633"/>
      <c r="E55" s="633"/>
      <c r="F55" s="633"/>
      <c r="G55" s="633"/>
    </row>
    <row r="56" spans="2:7" ht="15.75">
      <c r="B56" s="631"/>
      <c r="C56" s="632"/>
      <c r="D56" s="632"/>
      <c r="E56" s="632"/>
      <c r="F56" s="632"/>
      <c r="G56" s="632"/>
    </row>
    <row r="57" spans="2:7" ht="15.75">
      <c r="B57" s="631"/>
      <c r="C57" s="632"/>
      <c r="D57" s="632"/>
      <c r="E57" s="632"/>
      <c r="F57" s="632"/>
      <c r="G57" s="632"/>
    </row>
    <row r="58" spans="2:7" ht="15.75">
      <c r="B58" s="631"/>
      <c r="C58" s="632"/>
      <c r="D58" s="632"/>
      <c r="E58" s="632"/>
      <c r="F58" s="632"/>
      <c r="G58" s="632"/>
    </row>
    <row r="59" spans="2:7" ht="15.75">
      <c r="B59" s="631"/>
      <c r="C59" s="632"/>
      <c r="D59" s="632"/>
      <c r="E59" s="632"/>
      <c r="F59" s="632"/>
      <c r="G59" s="632"/>
    </row>
    <row r="60" spans="2:7" ht="15.75">
      <c r="B60" s="631"/>
      <c r="C60" s="632"/>
      <c r="D60" s="632"/>
      <c r="E60" s="632"/>
      <c r="F60" s="632"/>
      <c r="G60" s="632"/>
    </row>
    <row r="61" spans="2:7" ht="15.75">
      <c r="B61" s="631"/>
      <c r="C61" s="632"/>
      <c r="D61" s="632"/>
      <c r="E61" s="632"/>
      <c r="F61" s="632"/>
      <c r="G61" s="632"/>
    </row>
    <row r="62" spans="2:7" ht="15.75">
      <c r="B62" s="631"/>
      <c r="C62" s="632"/>
      <c r="D62" s="632"/>
      <c r="E62" s="632"/>
      <c r="F62" s="632"/>
      <c r="G62" s="632"/>
    </row>
    <row r="63" spans="2:7" ht="15.75">
      <c r="B63" s="631"/>
      <c r="C63" s="632"/>
      <c r="D63" s="632"/>
      <c r="E63" s="632"/>
      <c r="F63" s="632"/>
      <c r="G63" s="632"/>
    </row>
    <row r="64" spans="2:7" ht="15.75">
      <c r="B64" s="631"/>
      <c r="C64" s="632"/>
      <c r="D64" s="632"/>
      <c r="E64" s="632"/>
      <c r="F64" s="632"/>
      <c r="G64" s="632"/>
    </row>
    <row r="65" spans="2:7" ht="15.75">
      <c r="B65" s="631"/>
      <c r="C65" s="632"/>
      <c r="D65" s="632"/>
      <c r="E65" s="632"/>
      <c r="F65" s="632"/>
      <c r="G65" s="632"/>
    </row>
    <row r="66" spans="2:7" ht="15.75">
      <c r="B66" s="631"/>
      <c r="C66" s="632"/>
      <c r="D66" s="632"/>
      <c r="E66" s="632"/>
      <c r="F66" s="632"/>
      <c r="G66" s="632"/>
    </row>
    <row r="67" spans="2:7" ht="15.75">
      <c r="B67" s="631"/>
      <c r="C67" s="632"/>
      <c r="D67" s="632"/>
      <c r="E67" s="632"/>
      <c r="F67" s="632"/>
      <c r="G67" s="632"/>
    </row>
    <row r="68" spans="2:7" ht="15.75">
      <c r="B68" s="631"/>
      <c r="C68" s="632"/>
      <c r="D68" s="632"/>
      <c r="E68" s="632"/>
      <c r="F68" s="632"/>
      <c r="G68" s="632"/>
    </row>
    <row r="69" spans="2:7" ht="15.75">
      <c r="B69" s="631"/>
      <c r="C69" s="632"/>
      <c r="D69" s="632"/>
      <c r="E69" s="632"/>
      <c r="F69" s="632"/>
      <c r="G69" s="632"/>
    </row>
    <row r="70" spans="2:7" ht="15.75">
      <c r="B70" s="631"/>
      <c r="C70" s="632"/>
      <c r="D70" s="632"/>
      <c r="E70" s="632"/>
      <c r="F70" s="632"/>
      <c r="G70" s="632"/>
    </row>
    <row r="71" spans="2:7" ht="15.75">
      <c r="B71" s="631"/>
      <c r="C71" s="632"/>
      <c r="D71" s="632"/>
      <c r="E71" s="632"/>
      <c r="F71" s="632"/>
      <c r="G71" s="632"/>
    </row>
    <row r="72" spans="2:7" ht="15.75">
      <c r="B72" s="631"/>
      <c r="C72" s="632"/>
      <c r="D72" s="632"/>
      <c r="E72" s="632"/>
      <c r="F72" s="632"/>
      <c r="G72" s="632"/>
    </row>
    <row r="73" spans="2:7" ht="15.75">
      <c r="B73" s="631"/>
      <c r="C73" s="632"/>
      <c r="D73" s="632"/>
      <c r="E73" s="632"/>
      <c r="F73" s="632"/>
      <c r="G73" s="632"/>
    </row>
    <row r="74" spans="2:7" ht="15.75">
      <c r="B74" s="631"/>
      <c r="C74" s="632"/>
      <c r="D74" s="632"/>
      <c r="E74" s="632"/>
      <c r="F74" s="632"/>
      <c r="G74" s="632"/>
    </row>
    <row r="75" spans="2:7" ht="15.75">
      <c r="B75" s="631"/>
      <c r="C75" s="632"/>
      <c r="D75" s="632"/>
      <c r="E75" s="632"/>
      <c r="F75" s="632"/>
      <c r="G75" s="632"/>
    </row>
    <row r="76" spans="2:7" ht="15.75">
      <c r="B76" s="631"/>
      <c r="C76" s="632"/>
      <c r="D76" s="632"/>
      <c r="E76" s="632"/>
      <c r="F76" s="632"/>
      <c r="G76" s="632"/>
    </row>
    <row r="77" spans="2:7" ht="15.75">
      <c r="B77" s="631"/>
      <c r="C77" s="632"/>
      <c r="D77" s="632"/>
      <c r="E77" s="632"/>
      <c r="F77" s="632"/>
      <c r="G77" s="632"/>
    </row>
    <row r="78" spans="2:7" ht="15.75">
      <c r="B78" s="631"/>
      <c r="C78" s="632"/>
      <c r="D78" s="632"/>
      <c r="E78" s="632"/>
      <c r="F78" s="632"/>
      <c r="G78" s="632"/>
    </row>
    <row r="79" spans="2:7" ht="15.75">
      <c r="B79" s="631"/>
      <c r="C79" s="632"/>
      <c r="D79" s="632"/>
      <c r="E79" s="632"/>
      <c r="F79" s="632"/>
      <c r="G79" s="632"/>
    </row>
    <row r="80" spans="2:7" ht="15.75">
      <c r="B80" s="631"/>
      <c r="C80" s="632"/>
      <c r="D80" s="632"/>
      <c r="E80" s="632"/>
      <c r="F80" s="632"/>
      <c r="G80" s="632"/>
    </row>
    <row r="81" spans="2:7" ht="15.75">
      <c r="B81" s="631"/>
      <c r="C81" s="632"/>
      <c r="D81" s="632"/>
      <c r="E81" s="632"/>
      <c r="F81" s="632"/>
      <c r="G81" s="632"/>
    </row>
    <row r="82" spans="2:7" ht="15.75">
      <c r="B82" s="631"/>
      <c r="C82" s="632"/>
      <c r="D82" s="632"/>
      <c r="E82" s="632"/>
      <c r="F82" s="632"/>
      <c r="G82" s="632"/>
    </row>
    <row r="83" spans="2:7" ht="15.75">
      <c r="B83" s="631"/>
      <c r="C83" s="632"/>
      <c r="D83" s="632"/>
      <c r="E83" s="632"/>
      <c r="F83" s="632"/>
      <c r="G83" s="632"/>
    </row>
    <row r="84" spans="2:7" ht="15.75">
      <c r="B84" s="631"/>
      <c r="C84" s="632"/>
      <c r="D84" s="632"/>
      <c r="E84" s="632"/>
      <c r="F84" s="632"/>
      <c r="G84" s="632"/>
    </row>
    <row r="85" spans="2:7" ht="15.75">
      <c r="B85" s="631"/>
      <c r="C85" s="632"/>
      <c r="D85" s="632"/>
      <c r="E85" s="632"/>
      <c r="F85" s="632"/>
      <c r="G85" s="632"/>
    </row>
    <row r="86" spans="2:7" ht="15.75">
      <c r="B86" s="631"/>
      <c r="C86" s="632"/>
      <c r="D86" s="632"/>
      <c r="E86" s="632"/>
      <c r="F86" s="632"/>
      <c r="G86" s="632"/>
    </row>
    <row r="87" spans="2:7" ht="15.75">
      <c r="B87" s="631"/>
      <c r="C87" s="632"/>
      <c r="D87" s="632"/>
      <c r="E87" s="632"/>
      <c r="F87" s="632"/>
      <c r="G87" s="632"/>
    </row>
    <row r="88" spans="2:7" ht="15.75">
      <c r="B88" s="631"/>
      <c r="C88" s="632"/>
      <c r="D88" s="632"/>
      <c r="E88" s="632"/>
      <c r="F88" s="632"/>
      <c r="G88" s="632"/>
    </row>
    <row r="89" spans="2:7" ht="15.75">
      <c r="B89" s="631"/>
      <c r="C89" s="632"/>
      <c r="D89" s="632"/>
      <c r="E89" s="632"/>
      <c r="F89" s="632"/>
      <c r="G89" s="632"/>
    </row>
    <row r="90" spans="2:7" ht="15.75">
      <c r="B90" s="631"/>
      <c r="C90" s="632"/>
      <c r="D90" s="632"/>
      <c r="E90" s="632"/>
      <c r="F90" s="632"/>
      <c r="G90" s="632"/>
    </row>
    <row r="91" spans="2:7" ht="15.75">
      <c r="B91" s="631"/>
      <c r="C91" s="632"/>
      <c r="D91" s="632"/>
      <c r="E91" s="632"/>
      <c r="F91" s="632"/>
      <c r="G91" s="632"/>
    </row>
    <row r="92" spans="2:7" ht="15.75">
      <c r="B92" s="631"/>
      <c r="C92" s="632"/>
      <c r="D92" s="632"/>
      <c r="E92" s="632"/>
      <c r="F92" s="632"/>
      <c r="G92" s="632"/>
    </row>
    <row r="93" spans="2:7" ht="15.75">
      <c r="B93" s="631"/>
      <c r="C93" s="632"/>
      <c r="D93" s="632"/>
      <c r="E93" s="632"/>
      <c r="F93" s="632"/>
      <c r="G93" s="632"/>
    </row>
    <row r="94" spans="2:7" ht="15.75">
      <c r="B94" s="631"/>
      <c r="C94" s="632"/>
      <c r="D94" s="632"/>
      <c r="E94" s="632"/>
      <c r="F94" s="632"/>
      <c r="G94" s="632"/>
    </row>
    <row r="95" spans="2:7" ht="15.75">
      <c r="B95" s="631"/>
      <c r="C95" s="632"/>
      <c r="D95" s="632"/>
      <c r="E95" s="632"/>
      <c r="F95" s="632"/>
      <c r="G95" s="632"/>
    </row>
    <row r="96" spans="2:7" ht="15.75">
      <c r="B96" s="631"/>
      <c r="C96" s="632"/>
      <c r="D96" s="632"/>
      <c r="E96" s="632"/>
      <c r="F96" s="632"/>
      <c r="G96" s="632"/>
    </row>
    <row r="97" spans="2:7" ht="15.75">
      <c r="B97" s="631"/>
      <c r="C97" s="632"/>
      <c r="D97" s="632"/>
      <c r="E97" s="632"/>
      <c r="F97" s="632"/>
      <c r="G97" s="632"/>
    </row>
    <row r="98" spans="2:7" ht="15.75">
      <c r="B98" s="631"/>
      <c r="C98" s="632"/>
      <c r="D98" s="632"/>
      <c r="E98" s="632"/>
      <c r="F98" s="632"/>
      <c r="G98" s="632"/>
    </row>
    <row r="99" spans="2:7" ht="15.75">
      <c r="B99" s="631"/>
      <c r="C99" s="632"/>
      <c r="D99" s="632"/>
      <c r="E99" s="632"/>
      <c r="F99" s="632"/>
      <c r="G99" s="632"/>
    </row>
    <row r="100" spans="2:7" ht="15.75">
      <c r="B100" s="631"/>
      <c r="C100" s="632"/>
      <c r="D100" s="632"/>
      <c r="E100" s="632"/>
      <c r="F100" s="632"/>
      <c r="G100" s="632"/>
    </row>
    <row r="101" spans="2:7" ht="15.75">
      <c r="B101" s="631"/>
      <c r="C101" s="632"/>
      <c r="D101" s="632"/>
      <c r="E101" s="632"/>
      <c r="F101" s="632"/>
      <c r="G101" s="632"/>
    </row>
    <row r="102" spans="2:7" ht="15.75">
      <c r="B102" s="631"/>
      <c r="C102" s="632"/>
      <c r="D102" s="632"/>
      <c r="E102" s="632"/>
      <c r="F102" s="632"/>
      <c r="G102" s="632"/>
    </row>
    <row r="103" spans="2:7" ht="15.75">
      <c r="B103" s="631"/>
      <c r="C103" s="632"/>
      <c r="D103" s="632"/>
      <c r="E103" s="632"/>
      <c r="F103" s="632"/>
      <c r="G103" s="632"/>
    </row>
    <row r="104" spans="2:7" ht="15.75">
      <c r="B104" s="631"/>
      <c r="C104" s="632"/>
      <c r="D104" s="632"/>
      <c r="E104" s="632"/>
      <c r="F104" s="632"/>
      <c r="G104" s="632"/>
    </row>
    <row r="105" spans="2:7" ht="15.75">
      <c r="B105" s="631"/>
      <c r="C105" s="632"/>
      <c r="D105" s="632"/>
      <c r="E105" s="632"/>
      <c r="F105" s="632"/>
      <c r="G105" s="632"/>
    </row>
    <row r="106" spans="2:7" ht="15.75">
      <c r="B106" s="631"/>
      <c r="C106" s="632"/>
      <c r="D106" s="632"/>
      <c r="E106" s="632"/>
      <c r="F106" s="632"/>
      <c r="G106" s="632"/>
    </row>
    <row r="107" spans="2:7" ht="15.75">
      <c r="B107" s="631"/>
      <c r="C107" s="632"/>
      <c r="D107" s="632"/>
      <c r="E107" s="632"/>
      <c r="F107" s="632"/>
      <c r="G107" s="632"/>
    </row>
    <row r="108" spans="2:7" ht="15.75">
      <c r="B108" s="631"/>
      <c r="C108" s="632"/>
      <c r="D108" s="632"/>
      <c r="E108" s="632"/>
      <c r="F108" s="632"/>
      <c r="G108" s="632"/>
    </row>
    <row r="109" spans="2:7" ht="15.75">
      <c r="B109" s="631"/>
      <c r="C109" s="632"/>
      <c r="D109" s="632"/>
      <c r="E109" s="632"/>
      <c r="F109" s="632"/>
      <c r="G109" s="632"/>
    </row>
    <row r="110" spans="2:7" ht="15.75">
      <c r="B110" s="631"/>
      <c r="C110" s="632"/>
      <c r="D110" s="632"/>
      <c r="E110" s="632"/>
      <c r="F110" s="632"/>
      <c r="G110" s="632"/>
    </row>
    <row r="111" spans="2:7" ht="15.75">
      <c r="B111" s="631"/>
      <c r="C111" s="632"/>
      <c r="D111" s="632"/>
      <c r="E111" s="632"/>
      <c r="F111" s="632"/>
      <c r="G111" s="632"/>
    </row>
    <row r="112" spans="2:7" ht="15.75">
      <c r="B112" s="631"/>
      <c r="C112" s="632"/>
      <c r="D112" s="632"/>
      <c r="E112" s="632"/>
      <c r="F112" s="632"/>
      <c r="G112" s="632"/>
    </row>
    <row r="113" spans="2:7" ht="15.75">
      <c r="B113" s="631"/>
      <c r="C113" s="632"/>
      <c r="D113" s="632"/>
      <c r="E113" s="632"/>
      <c r="F113" s="632"/>
      <c r="G113" s="632"/>
    </row>
    <row r="114" spans="2:7" ht="15.75">
      <c r="B114" s="631"/>
      <c r="C114" s="632"/>
      <c r="D114" s="632"/>
      <c r="E114" s="632"/>
      <c r="F114" s="632"/>
      <c r="G114" s="632"/>
    </row>
    <row r="115" spans="2:7" ht="15.75">
      <c r="B115" s="631"/>
      <c r="C115" s="632"/>
      <c r="D115" s="632"/>
      <c r="E115" s="632"/>
      <c r="F115" s="632"/>
      <c r="G115" s="632"/>
    </row>
    <row r="116" spans="2:7" ht="15.75">
      <c r="B116" s="631"/>
      <c r="C116" s="632"/>
      <c r="D116" s="632"/>
      <c r="E116" s="632"/>
      <c r="F116" s="632"/>
      <c r="G116" s="632"/>
    </row>
    <row r="117" spans="2:7" ht="15.75">
      <c r="B117" s="631"/>
      <c r="C117" s="632"/>
      <c r="D117" s="632"/>
      <c r="E117" s="632"/>
      <c r="F117" s="632"/>
      <c r="G117" s="632"/>
    </row>
    <row r="118" spans="2:7" ht="15.75">
      <c r="B118" s="631"/>
      <c r="C118" s="632"/>
      <c r="D118" s="632"/>
      <c r="E118" s="632"/>
      <c r="F118" s="632"/>
      <c r="G118" s="632"/>
    </row>
    <row r="119" spans="2:7" ht="15.75">
      <c r="B119" s="631"/>
      <c r="C119" s="632"/>
      <c r="D119" s="632"/>
      <c r="E119" s="632"/>
      <c r="F119" s="632"/>
      <c r="G119" s="632"/>
    </row>
    <row r="120" spans="2:7" ht="15.75">
      <c r="B120" s="631"/>
      <c r="C120" s="632"/>
      <c r="D120" s="632"/>
      <c r="E120" s="632"/>
      <c r="F120" s="632"/>
      <c r="G120" s="632"/>
    </row>
    <row r="121" spans="2:7" ht="15.75">
      <c r="B121" s="631"/>
      <c r="C121" s="632"/>
      <c r="D121" s="632"/>
      <c r="E121" s="632"/>
      <c r="F121" s="632"/>
      <c r="G121" s="632"/>
    </row>
    <row r="122" spans="2:7" ht="15.75">
      <c r="B122" s="631"/>
      <c r="C122" s="632"/>
      <c r="D122" s="632"/>
      <c r="E122" s="632"/>
      <c r="F122" s="632"/>
      <c r="G122" s="632"/>
    </row>
    <row r="123" spans="2:7" ht="15.75">
      <c r="B123" s="631"/>
      <c r="C123" s="632"/>
      <c r="D123" s="632"/>
      <c r="E123" s="632"/>
      <c r="F123" s="632"/>
      <c r="G123" s="632"/>
    </row>
    <row r="124" spans="2:7" ht="15.75">
      <c r="B124" s="631"/>
      <c r="C124" s="632"/>
      <c r="D124" s="632"/>
      <c r="E124" s="632"/>
      <c r="F124" s="632"/>
      <c r="G124" s="632"/>
    </row>
    <row r="125" spans="2:7" ht="15.75">
      <c r="B125" s="631"/>
      <c r="C125" s="632"/>
      <c r="D125" s="632"/>
      <c r="E125" s="632"/>
      <c r="F125" s="632"/>
      <c r="G125" s="632"/>
    </row>
    <row r="126" spans="2:7" ht="15.75">
      <c r="B126" s="631"/>
      <c r="C126" s="632"/>
      <c r="D126" s="632"/>
      <c r="E126" s="632"/>
      <c r="F126" s="632"/>
      <c r="G126" s="632"/>
    </row>
    <row r="127" spans="2:7" ht="15.75">
      <c r="B127" s="631"/>
      <c r="C127" s="632"/>
      <c r="D127" s="632"/>
      <c r="E127" s="632"/>
      <c r="F127" s="632"/>
      <c r="G127" s="632"/>
    </row>
    <row r="128" spans="2:7" ht="15.75">
      <c r="B128" s="631"/>
      <c r="C128" s="632"/>
      <c r="D128" s="632"/>
      <c r="E128" s="632"/>
      <c r="F128" s="632"/>
      <c r="G128" s="632"/>
    </row>
    <row r="129" spans="2:7" ht="15.75">
      <c r="B129" s="631"/>
      <c r="C129" s="632"/>
      <c r="D129" s="632"/>
      <c r="E129" s="632"/>
      <c r="F129" s="632"/>
      <c r="G129" s="632"/>
    </row>
    <row r="130" spans="2:7" ht="15.75">
      <c r="B130" s="631"/>
      <c r="C130" s="632"/>
      <c r="D130" s="632"/>
      <c r="E130" s="632"/>
      <c r="F130" s="632"/>
      <c r="G130" s="632"/>
    </row>
    <row r="131" spans="2:7" ht="15.75">
      <c r="B131" s="631"/>
      <c r="C131" s="632"/>
      <c r="D131" s="632"/>
      <c r="E131" s="632"/>
      <c r="F131" s="632"/>
      <c r="G131" s="632"/>
    </row>
    <row r="132" spans="2:7" ht="15.75">
      <c r="B132" s="631"/>
      <c r="C132" s="632"/>
      <c r="D132" s="632"/>
      <c r="E132" s="632"/>
      <c r="F132" s="632"/>
      <c r="G132" s="632"/>
    </row>
    <row r="133" spans="2:7" ht="15.75">
      <c r="B133" s="631"/>
      <c r="C133" s="632"/>
      <c r="D133" s="632"/>
      <c r="E133" s="632"/>
      <c r="F133" s="632"/>
      <c r="G133" s="632"/>
    </row>
    <row r="134" spans="2:7" ht="15.75">
      <c r="B134" s="631"/>
      <c r="C134" s="632"/>
      <c r="D134" s="632"/>
      <c r="E134" s="632"/>
      <c r="F134" s="632"/>
      <c r="G134" s="632"/>
    </row>
    <row r="135" spans="2:7" ht="15.75">
      <c r="B135" s="631"/>
      <c r="C135" s="632"/>
      <c r="D135" s="632"/>
      <c r="E135" s="632"/>
      <c r="F135" s="632"/>
      <c r="G135" s="632"/>
    </row>
    <row r="136" spans="2:7" ht="15.75">
      <c r="B136" s="631"/>
      <c r="C136" s="632"/>
      <c r="D136" s="632"/>
      <c r="E136" s="632"/>
      <c r="F136" s="632"/>
      <c r="G136" s="632"/>
    </row>
    <row r="137" spans="2:7" ht="15.75">
      <c r="B137" s="631"/>
      <c r="C137" s="632"/>
      <c r="D137" s="632"/>
      <c r="E137" s="632"/>
      <c r="F137" s="632"/>
      <c r="G137" s="632"/>
    </row>
    <row r="138" spans="2:7" ht="15.75">
      <c r="B138" s="631"/>
      <c r="C138" s="632"/>
      <c r="D138" s="632"/>
      <c r="E138" s="632"/>
      <c r="F138" s="632"/>
      <c r="G138" s="632"/>
    </row>
    <row r="139" spans="2:7" ht="15.75">
      <c r="B139" s="631"/>
      <c r="C139" s="632"/>
      <c r="D139" s="632"/>
      <c r="E139" s="632"/>
      <c r="F139" s="632"/>
      <c r="G139" s="632"/>
    </row>
  </sheetData>
  <mergeCells count="5">
    <mergeCell ref="H4:J4"/>
    <mergeCell ref="B2:J2"/>
    <mergeCell ref="B3:J3"/>
    <mergeCell ref="H1:J1"/>
    <mergeCell ref="B1:C1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bszabo</cp:lastModifiedBy>
  <cp:lastPrinted>2013-04-17T05:39:10Z</cp:lastPrinted>
  <dcterms:created xsi:type="dcterms:W3CDTF">1999-09-13T08:01:55Z</dcterms:created>
  <dcterms:modified xsi:type="dcterms:W3CDTF">2013-04-26T10:36:04Z</dcterms:modified>
  <cp:category/>
  <cp:version/>
  <cp:contentType/>
  <cp:contentStatus/>
</cp:coreProperties>
</file>