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722" activeTab="7"/>
  </bookViews>
  <sheets>
    <sheet name="1. összefoglaló" sheetId="1" r:id="rId1"/>
    <sheet name="2.onbe" sheetId="2" r:id="rId2"/>
    <sheet name="3.onki" sheetId="3" r:id="rId3"/>
    <sheet name="4.inbe" sheetId="4" r:id="rId4"/>
    <sheet name="5.inki" sheetId="5" r:id="rId5"/>
    <sheet name="6.Önk.kiad." sheetId="6" r:id="rId6"/>
    <sheet name="7.Beruh" sheetId="7" r:id="rId7"/>
    <sheet name="8.Felúj" sheetId="8" r:id="rId8"/>
    <sheet name="9.képv" sheetId="9" r:id="rId9"/>
    <sheet name="10. létszám" sheetId="10" r:id="rId10"/>
  </sheets>
  <definedNames>
    <definedName name="_4._sz._sor_részletezése">#REF!</definedName>
    <definedName name="_xlnm.Print_Titles" localSheetId="0">'1. összefoglaló'!$5:$7</definedName>
    <definedName name="_xlnm.Print_Titles" localSheetId="9">'10. létszám'!$5:$5</definedName>
    <definedName name="_xlnm.Print_Titles" localSheetId="1">'2.onbe'!$5:$7</definedName>
    <definedName name="_xlnm.Print_Titles" localSheetId="2">'3.onki'!$5:$7</definedName>
    <definedName name="_xlnm.Print_Titles" localSheetId="3">'4.inbe'!$6:$9</definedName>
    <definedName name="_xlnm.Print_Titles" localSheetId="4">'5.inki'!$6:$12</definedName>
    <definedName name="_xlnm.Print_Titles" localSheetId="5">'6.Önk.kiad.'!$3:$7</definedName>
    <definedName name="_xlnm.Print_Titles" localSheetId="6">'7.Beruh'!$4:$7</definedName>
    <definedName name="_xlnm.Print_Titles" localSheetId="7">'8.Felúj'!$4:$7</definedName>
    <definedName name="_xlnm.Print_Titles" localSheetId="8">'9.képv'!$4:$7</definedName>
    <definedName name="_xlnm.Print_Area" localSheetId="0">'1. összefoglaló'!$A$1:$E$301</definedName>
    <definedName name="_xlnm.Print_Area" localSheetId="9">'10. létszám'!$A$1:$F$28</definedName>
    <definedName name="_xlnm.Print_Area" localSheetId="1">'2.onbe'!$A$1:$I$82</definedName>
    <definedName name="_xlnm.Print_Area" localSheetId="2">'3.onki'!$A$1:$I$54</definedName>
    <definedName name="_xlnm.Print_Area" localSheetId="3">'4.inbe'!$A$1:$O$166</definedName>
    <definedName name="_xlnm.Print_Area" localSheetId="4">'5.inki'!$A$1:$M$229</definedName>
    <definedName name="_xlnm.Print_Area" localSheetId="5">'6.Önk.kiad.'!$A$1:$L$540</definedName>
    <definedName name="_xlnm.Print_Area" localSheetId="6">'7.Beruh'!$A$1:$F$437</definedName>
    <definedName name="_xlnm.Print_Area" localSheetId="7">'8.Felúj'!$A$1:$E$75</definedName>
    <definedName name="_xlnm.Print_Area" localSheetId="8">'9.képv'!$A$1:$Q$46</definedName>
  </definedNames>
  <calcPr fullCalcOnLoad="1"/>
</workbook>
</file>

<file path=xl/sharedStrings.xml><?xml version="1.0" encoding="utf-8"?>
<sst xmlns="http://schemas.openxmlformats.org/spreadsheetml/2006/main" count="2165" uniqueCount="876">
  <si>
    <t>Erdőtelepítés - átcsoportosítás céltartalékból</t>
  </si>
  <si>
    <t>Játszótérépítések - átcsoportosítás céltartalékból</t>
  </si>
  <si>
    <t>Veszprém közösségi élettér létrehozása és közpark rendezése (Bakonyalja városrész) - átcsoportosítás céltartalékból</t>
  </si>
  <si>
    <t>Jutasi u. - Pápai u. belső körút szakasz - átcsoportosítás céltartalékból</t>
  </si>
  <si>
    <t>Padok beszerzése, régi betonvázas padok lecserélésének tárgyévi üteme - átcsoportosítás céltartalékból</t>
  </si>
  <si>
    <t>Gyalogátkelőhelyek kijelölése - átcsoportosítás céltartalékból</t>
  </si>
  <si>
    <t>Gyepmesteri telepre: 3 db chipolvasó - átcsoportosítás céltartalékból</t>
  </si>
  <si>
    <t>Cholnoky-szobor - átcsoportosítás céltartalékból</t>
  </si>
  <si>
    <t>Térinformatikai adatbázis energetikai adatainak feltöltéséhez blokk nyitása, kialakítása - átcsoportosítás céltartalékból</t>
  </si>
  <si>
    <t>Informatikai eszközbeszerzések, kiadások - átcsoportosítás céltartalékból</t>
  </si>
  <si>
    <t>Varga u. - Kalmár tér parkoló építése - átcsoportosítás céltartalékból</t>
  </si>
  <si>
    <t>Veszprém Kazán, Sorompó u. járda tervezés, engedélyezés - átcsoportosítás céltartalékból</t>
  </si>
  <si>
    <t>Méhes u-t támfalépítés - átcsoportosítás céltartalékból</t>
  </si>
  <si>
    <t>Egry úti Körzeti Óvoda - saválló burkolat cseréje csöpögtetőn, konyhagép felújítás, hűtőszekrény - átcsoportosítás céltartalékból</t>
  </si>
  <si>
    <t>Nárcisz Tagóvoda gázkazán csere - átcsoportosítás céltartalékból</t>
  </si>
  <si>
    <t>Karacs T. u. járdaépítés - átcsoportosítás céltartalékból</t>
  </si>
  <si>
    <t>Járda, közvilágítás Magyar Nagyasszonyok Templom mögött - átcsoportosítás céltartalékból</t>
  </si>
  <si>
    <t>Belterületi utak fejlesztése - átcsoportosítás céltartalékból</t>
  </si>
  <si>
    <t>Közigazgatási és Igazságügyi Minisztérium (városi rendezvények támogatásairól elszámolás)</t>
  </si>
  <si>
    <t>módosítás - KIM bevételből</t>
  </si>
  <si>
    <t>átcsoportosítás</t>
  </si>
  <si>
    <t>átcsoportosítás 10.vk. Civil Nap költségeire</t>
  </si>
  <si>
    <t>módosítás - átcsoportosítás 10.vk. Civil Nap költségeire</t>
  </si>
  <si>
    <t>motoros rendezvény költségeire</t>
  </si>
  <si>
    <t>módosítás - átcsoportosítás 10.vk. Civil Nap költségeire, motoros rendezvényre</t>
  </si>
  <si>
    <t>átcsoportosítás motoros rendezvényre</t>
  </si>
  <si>
    <t>átcsoportosítás - civil pályázati keretre - motoros rendezvény költségeire</t>
  </si>
  <si>
    <t>átcsoportosítás Városi Művelődési Központ és Könyvtárhoz - Zsidó temetőben hangosításra</t>
  </si>
  <si>
    <t>Zsidó temetőben hangosításra</t>
  </si>
  <si>
    <t>Augusztus 20. hangosításra</t>
  </si>
  <si>
    <t>Rovaniemi lépcsőnél hangosítás</t>
  </si>
  <si>
    <t>Augusztus 20. tűzijátékra</t>
  </si>
  <si>
    <t>Rovaniemi lépcsőnél hangosításra</t>
  </si>
  <si>
    <t>Mihály napi búcsúra</t>
  </si>
  <si>
    <r>
      <t>Laczkó Dezső Múzeum</t>
    </r>
    <r>
      <rPr>
        <sz val="11"/>
        <rFont val="Palatino Linotype"/>
        <family val="1"/>
      </rPr>
      <t xml:space="preserve">  - Március 15.-re</t>
    </r>
  </si>
  <si>
    <t>Sebő József könyvének kiadására</t>
  </si>
  <si>
    <r>
      <t>Művészetek Háza</t>
    </r>
    <r>
      <rPr>
        <sz val="11"/>
        <rFont val="Palatino Linotype"/>
        <family val="1"/>
      </rPr>
      <t xml:space="preserve"> - Vár Ucca Műhely kiadványra</t>
    </r>
  </si>
  <si>
    <t>átcsoportosítás Városi Művelődési Központ és Könyvtárhoz - Rovaniemi lépcsőnél hangosításra</t>
  </si>
  <si>
    <t>átcsoportosítás Városi Művelődési Központ és Könyvtárhoz - Augusztus 20. tűzijátékra</t>
  </si>
  <si>
    <t>átcsoportosítás Laczkó Dezső Múzeumhoz - Márc. 15.</t>
  </si>
  <si>
    <t>VMK-hoz Zsidó temetőben hangosításra</t>
  </si>
  <si>
    <t>VMK-hoz Rovaniemi lépcsőnél hangosításra</t>
  </si>
  <si>
    <t>módosítás - átcsoportosítás VMK-hoz Aug.20.</t>
  </si>
  <si>
    <t>átcsoportosítás VMK-hoz Aug.20 tűzijáték</t>
  </si>
  <si>
    <t>módosítás - átcsoportosítás VMK-hoz</t>
  </si>
  <si>
    <t>átcsoportosítás Laczkó Dezső Múzeumhoz Márc.15</t>
  </si>
  <si>
    <t>átcsoportosítás Művészetek Házának</t>
  </si>
  <si>
    <t>átcsoportosítás Városi Művelődési Központ és Könyvtárhoz - Kanadai Barvinok fellépésének költségeire</t>
  </si>
  <si>
    <t>Kanadai Barvinok fellépésének költségeire</t>
  </si>
  <si>
    <t>átcsoportosítás VMK-hoz Kanadai Barvinok fellépésére</t>
  </si>
  <si>
    <t>Zsidó temető hangosítás</t>
  </si>
  <si>
    <t>Augusztus 20. hangosítás</t>
  </si>
  <si>
    <t>Augusztus 20. tűzijáték</t>
  </si>
  <si>
    <t>Mihály napi búcsú</t>
  </si>
  <si>
    <t>Vár Ucca Műhely kiadványra</t>
  </si>
  <si>
    <t>Sebő József könyv kiadására</t>
  </si>
  <si>
    <t>Március 15-re</t>
  </si>
  <si>
    <t>Vár Ucca Műhely, Sebő József könyv</t>
  </si>
  <si>
    <t>Zöldkár befizetés</t>
  </si>
  <si>
    <t>módosítás - zöldkár befizetés</t>
  </si>
  <si>
    <t>dologi kiadásokra</t>
  </si>
  <si>
    <t>Nemzeti Kulturális Alap - pályázat</t>
  </si>
  <si>
    <r>
      <t>Petőfi Színház</t>
    </r>
    <r>
      <rPr>
        <sz val="11"/>
        <rFont val="Palatino Linotype"/>
        <family val="1"/>
      </rPr>
      <t xml:space="preserve"> - Nemzeti Kulturális Alap pályázati összege egyéb működési kiadásokra</t>
    </r>
  </si>
  <si>
    <t>Vadvirág Körzeti Óvoda - számítógép, mosógép</t>
  </si>
  <si>
    <t>Vadvirág Körzeti Óvoda - dologi kiadásokról átcsoportosítás</t>
  </si>
  <si>
    <t>OEP bevétel csökkenése</t>
  </si>
  <si>
    <r>
      <t xml:space="preserve">VMJV Egészségügyi Alapellátási Intézmény </t>
    </r>
    <r>
      <rPr>
        <sz val="11"/>
        <rFont val="Palatino Linotype"/>
        <family val="1"/>
      </rPr>
      <t>- 1 fő ifjúságorvos praxis privítizációja</t>
    </r>
  </si>
  <si>
    <t>támogatásértékű működési bevételből dologi kiadásokra</t>
  </si>
  <si>
    <t>Városi Művelődési Központ - számítógép, program</t>
  </si>
  <si>
    <t>gépjármű</t>
  </si>
  <si>
    <t>támogatásért.műk.bevétel</t>
  </si>
  <si>
    <t>támogatásértékű működési bevételből</t>
  </si>
  <si>
    <t>Városi Művelődési Központ - számítógép, prorgram</t>
  </si>
  <si>
    <t>Környezetvédelmi feladat (Közigazgatási iroda  feladatai)</t>
  </si>
  <si>
    <t>Közterület Felügyelet, gyepmesteri telep</t>
  </si>
  <si>
    <t>Közüzemi Zrt. Jutaléka</t>
  </si>
  <si>
    <t>Bérlakások üzemeltetési költségeihez hozzájárulás</t>
  </si>
  <si>
    <t>Veszprém Város Közlekedésfejlesztéséért Közalapítvány támogatása (nyugdíjas bérlet)</t>
  </si>
  <si>
    <t>Felújítási kiadások összesen:</t>
  </si>
  <si>
    <t>Céltartalék összesen:</t>
  </si>
  <si>
    <t>Balaton Volán Zrt. helyi közösségi közlekedés közszolgáltatás támogatása (veszteségkiegyenlítés 2013)</t>
  </si>
  <si>
    <t xml:space="preserve">Peres ügyek, Kártérítési díjak kifizetése ingatlantulajdonosok részére </t>
  </si>
  <si>
    <t>Swing-Swing Kft. törzstőkeemelés (Hangvilla projekt, 5043/2 hrszú ingatlan)</t>
  </si>
  <si>
    <t>VMJV Polgármesteri Hivatal által ellátott kötelező és önként vállalt feladatok</t>
  </si>
  <si>
    <t>Államigazgatási feladatok:</t>
  </si>
  <si>
    <t>Államigazgatási feladatok összesen:</t>
  </si>
  <si>
    <t>INTÉZMÉNYEK ÖSSZESEN:</t>
  </si>
  <si>
    <t>Előző évi előirányzat maradvány, pénzmaradvány alaptevékenység ellátására történő igénybevétele</t>
  </si>
  <si>
    <t>Vagyonkezelői díj fizetése az MNV Zrt-nek a 6438/2, 6438/4 hrszú ingatlanok után(Kolostorok és kertek projekt)</t>
  </si>
  <si>
    <t>Jutasi úti műfüves pálya fenntartása (LUC)</t>
  </si>
  <si>
    <t>Önkormányzat által önként vállalt feladatok:</t>
  </si>
  <si>
    <t>TÁMOP 3.1.3.10/2-2010-0002 (Vetési G. Természettud.Labor)</t>
  </si>
  <si>
    <t>Kötelező feladatok összesen:</t>
  </si>
  <si>
    <t>Összesen</t>
  </si>
  <si>
    <t>Veszprém Megyei Jogú Város Önkormányzata Intézményei</t>
  </si>
  <si>
    <t>Egészségügyi és szoc. int. összesen:</t>
  </si>
  <si>
    <t>kiadás</t>
  </si>
  <si>
    <t>jutt.</t>
  </si>
  <si>
    <t>működési</t>
  </si>
  <si>
    <t>Szenvedélybetegek működési kiadása</t>
  </si>
  <si>
    <t>Intézményi működési bevételek</t>
  </si>
  <si>
    <t>adatok eFt-ban</t>
  </si>
  <si>
    <t>Megnevezés</t>
  </si>
  <si>
    <t>Nemzetközi kapcsolatok</t>
  </si>
  <si>
    <t>Nemzeti ünnepek kiadásaira</t>
  </si>
  <si>
    <t>Közművelődési szolgált.</t>
  </si>
  <si>
    <t>Lelkisegély szolgálat</t>
  </si>
  <si>
    <t>Közgyógyellátási igazolv.</t>
  </si>
  <si>
    <t>Munkavédelmi feladatok</t>
  </si>
  <si>
    <t>Veszprém Megyei Jogú Város Önkormányzata Intézményeinek</t>
  </si>
  <si>
    <t>Al-</t>
  </si>
  <si>
    <t>2012. évi tervezett</t>
  </si>
  <si>
    <t>Munk.a. terh. jár. és szoc.hj.adó</t>
  </si>
  <si>
    <t>Dologi kiadás</t>
  </si>
  <si>
    <t>Ellátottak pü. juttatásai</t>
  </si>
  <si>
    <t>Tervezett marad-vány</t>
  </si>
  <si>
    <t>cím</t>
  </si>
  <si>
    <t>tervezett</t>
  </si>
  <si>
    <t>terh.</t>
  </si>
  <si>
    <t>jár.</t>
  </si>
  <si>
    <t>Igazgatási tevékenység</t>
  </si>
  <si>
    <t>Gondnokság</t>
  </si>
  <si>
    <t>Informatikai kiadások</t>
  </si>
  <si>
    <t>ISO 9001 minőségbiztosítás karbantartás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</si>
  <si>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</si>
  <si>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</si>
  <si>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</si>
  <si>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</si>
  <si>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</si>
  <si>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</si>
  <si>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</si>
  <si>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</si>
  <si>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Polgármesteri keret</t>
  </si>
  <si>
    <t>Veszprém Megyei Jogú Város Önkormányzatának</t>
  </si>
  <si>
    <t>ÁFA befizetés</t>
  </si>
  <si>
    <t>Foglalkoztatás eü. szolg.</t>
  </si>
  <si>
    <t>Polgármesteri Hivatal</t>
  </si>
  <si>
    <t xml:space="preserve">                                                                                                                                                      </t>
  </si>
  <si>
    <t>Cím</t>
  </si>
  <si>
    <t>Egységben az erő! - Óvodafejlesztés Veszprémben TÁMOP-3.1.11-12/2-2012-0026.</t>
  </si>
  <si>
    <t>Egységben az erő! - Óvodafejlesztés Veszprémben TÁMOP-3.1.11-12/2-2012-0026</t>
  </si>
  <si>
    <t>Kulturális szakemberk továbbképzése a szolgálatfejlesztés érdekében TÁMOP-3.2.12-12/1-2012-0021</t>
  </si>
  <si>
    <t>Természettudományos közoktatási laboratórium kialakítása a veszprémi Ipari Szakközépiskola és Gimnáziumban TÁMOP-3.1.3-11/2-2012-0061</t>
  </si>
  <si>
    <t>Alcím</t>
  </si>
  <si>
    <t>1.</t>
  </si>
  <si>
    <t>2.</t>
  </si>
  <si>
    <t>5.</t>
  </si>
  <si>
    <t>6.</t>
  </si>
  <si>
    <t>7.</t>
  </si>
  <si>
    <t>11.</t>
  </si>
  <si>
    <t>12.</t>
  </si>
  <si>
    <t>Óvodák összesen:</t>
  </si>
  <si>
    <t>Művészetek Háza</t>
  </si>
  <si>
    <t>Városi Művelődési Központ</t>
  </si>
  <si>
    <t>Felhalmozási költségvetés</t>
  </si>
  <si>
    <t>Működési költségvetés</t>
  </si>
  <si>
    <t>Átvett pénzeszköz</t>
  </si>
  <si>
    <t>Felhalmozási bevétel</t>
  </si>
  <si>
    <t>Előir. csop. szám</t>
  </si>
  <si>
    <t>Kie-melt előir. szám</t>
  </si>
  <si>
    <t>VMJV Önkormányzata</t>
  </si>
  <si>
    <t>Támogatási kölcsönök nyújtása és törlesztése</t>
  </si>
  <si>
    <t>VMJV Polgármesteri Hivatala</t>
  </si>
  <si>
    <t>Egyéb sajátos bevételek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</si>
  <si>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</si>
  <si>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</si>
  <si>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</si>
  <si>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</si>
  <si>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>Kölcsönök (kapott kölcsönök, nyújtott kölcsönök visszatérülése)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</si>
  <si>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</si>
  <si>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</si>
  <si>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</si>
  <si>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</si>
  <si>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I.</t>
  </si>
  <si>
    <t>II.</t>
  </si>
  <si>
    <t>Helyi adók</t>
  </si>
  <si>
    <t>Illetékek</t>
  </si>
  <si>
    <t>Átvett pénzeszközök</t>
  </si>
  <si>
    <t>Összesen:</t>
  </si>
  <si>
    <t xml:space="preserve">Cím  </t>
  </si>
  <si>
    <t xml:space="preserve"> </t>
  </si>
  <si>
    <t>Felhalmozási kiadások</t>
  </si>
  <si>
    <t>Céltartalékok:</t>
  </si>
  <si>
    <t>Általános tartalék</t>
  </si>
  <si>
    <t>MINDÖSSZESEN:</t>
  </si>
  <si>
    <t>2013. évi előirányzat</t>
  </si>
  <si>
    <t>Bursa Hungarica</t>
  </si>
  <si>
    <t>Sportpálya fenntartás, ill. fenntartói tám.</t>
  </si>
  <si>
    <t>Hittudományi Főiskola támogatása</t>
  </si>
  <si>
    <t>Lakásalap kiadása</t>
  </si>
  <si>
    <t>Lakásfenntartási támogatás</t>
  </si>
  <si>
    <t>Vetési Albert Gimnázium</t>
  </si>
  <si>
    <t xml:space="preserve"> - Polgármesteri Hivatal</t>
  </si>
  <si>
    <t xml:space="preserve"> - Intézményi</t>
  </si>
  <si>
    <t>Lakásalap</t>
  </si>
  <si>
    <t>Városi kiemelt fesztiválok</t>
  </si>
  <si>
    <t xml:space="preserve"> - Pályázati keret</t>
  </si>
  <si>
    <t xml:space="preserve"> - Civil -iroda működési költsége</t>
  </si>
  <si>
    <t>2013. évi bevételeinek módosítása</t>
  </si>
  <si>
    <t>Módosított előirányzat</t>
  </si>
  <si>
    <t>ÖSSZEFOGLALÓ TÁBLA</t>
  </si>
  <si>
    <t>a bevételi és kiadási előirányzatok módosításáról</t>
  </si>
  <si>
    <t xml:space="preserve">                </t>
  </si>
  <si>
    <t>BEVÉTELEK</t>
  </si>
  <si>
    <t>BEVÉTELEK ÖSSZESEN:</t>
  </si>
  <si>
    <t>KIADÁSOK</t>
  </si>
  <si>
    <t>Városgazdálkodási szolgáltatás</t>
  </si>
  <si>
    <t>Választókerületi keret felosztás összesen</t>
  </si>
  <si>
    <t>VMJV Önkormányzata működési kiadás összesen</t>
  </si>
  <si>
    <t>Felhalmozási kiadások összesen:</t>
  </si>
  <si>
    <t>INTÉZMÉNYI KIADÁSOK</t>
  </si>
  <si>
    <t>Céltartalékok</t>
  </si>
  <si>
    <t>Választókerületi keret felosztása</t>
  </si>
  <si>
    <t>Választókerületi keret összesen</t>
  </si>
  <si>
    <t>Céltartalék összesen</t>
  </si>
  <si>
    <t>Kiadások összesen</t>
  </si>
  <si>
    <t>2013. évi kiadásainak módosítása</t>
  </si>
  <si>
    <t>Vadvirág Körzeti Óvoda (Csillagvár Waldorf Tagóvoda, Vadvirág Óvoda)</t>
  </si>
  <si>
    <t xml:space="preserve">módosítás - </t>
  </si>
  <si>
    <t>módosított előirányzat</t>
  </si>
  <si>
    <t>intézményfinanszírozás előirányzatának átcsoportosítása</t>
  </si>
  <si>
    <t>Átcsoportosítás beruházásra és felújításira képzett céltartalékból, valamint feladatok között</t>
  </si>
  <si>
    <t>Vámosi úti temető bővítése 1,3 Ha - átcsoportosítás céltartalékból</t>
  </si>
  <si>
    <t xml:space="preserve">Beruházási kiadások </t>
  </si>
  <si>
    <t xml:space="preserve">Intézmények bérkompenzációja </t>
  </si>
  <si>
    <t>VMJV EÜ. Alapellátási Intézmény - fogászati kezelőegység és tartozékai</t>
  </si>
  <si>
    <t>Petőfi Színház - gáztüzelésü kazán elrepedt köztag cseréje</t>
  </si>
  <si>
    <t xml:space="preserve">módosítás - átcsoportosítás </t>
  </si>
  <si>
    <t>módosítás - átcsoportosítás céltartalékból és feladatok között</t>
  </si>
  <si>
    <t>Utca felőli csoportszoba és mosókonyha teljes felújítás - átcsoportosítás céltartalékból</t>
  </si>
  <si>
    <t>Raktárból logopédiai szoba kialakítása - átcsoportosítás céltartalékból</t>
  </si>
  <si>
    <t>1 pavilon komplett felújítás (2 csoportszoba és öltöző PVC, teraszfelújítás, meglévő teraszárnyékoló konzolok lefedése, falbontás a Hétszínvirág csoportban*) átcsoportosítás céltartalékból</t>
  </si>
  <si>
    <t>Kémény külső felújítás - átcsoportosítás céltartalékból</t>
  </si>
  <si>
    <t>Lapostető szigetelésjavítás - átcsoportosítás céltartalékból</t>
  </si>
  <si>
    <t>Terasz burkolatjavítás - átcsoportosítás céltartalékból</t>
  </si>
  <si>
    <t>2. vk. "Szövetség az Egészséges Veszprémiekért" Egyesület - működési költségekre, rendezvényekre</t>
  </si>
  <si>
    <t>3. vk. "Szövetség az Egészséges Veszprémiekért" Egyesület - működési költségekre, rendezvényekre</t>
  </si>
  <si>
    <t>4. vk. "Szövetség az Egészséges Veszprémiekért" Egyesület - működési költségkre, rendezvényekre</t>
  </si>
  <si>
    <t>8. melléklet a 26/2013.  (IX.13.) önkormányzati rendelethez</t>
  </si>
  <si>
    <t>5. vk. "Szövetség az Egészséges Veszprémiekért" Egyesület - működési költségekre, rendezvényekre</t>
  </si>
  <si>
    <t>7. vk. "Szövetség az Egészséges Veszprémiekért" Egyesület - működési költségekre, rendezvényekre</t>
  </si>
  <si>
    <t>8. vk. "Szövetség az Egészséges Veszprémiekért" Egyesület - működési költségekre, rendezvényekre</t>
  </si>
  <si>
    <t>9. vk. "Szövetség az Egészséges Veszprémiekért" Egyesület - működési költségekre, rendezvényekre</t>
  </si>
  <si>
    <t>10. vk. "Szövetség az Egészséges Veszprémiekért" Egyesület - működési költségekre, rendezvényekre</t>
  </si>
  <si>
    <t>11. vk. "Szövetség az Egészséges Veszprémiekért" Egyesület</t>
  </si>
  <si>
    <t>Nyílászáró csere tornaterem - átcsoportosítás céltartalékból</t>
  </si>
  <si>
    <t>Vizesblokk felújítás - átcsoportosítás céltartalékból</t>
  </si>
  <si>
    <t>"A" épület konyha lapostető szigetelés - átcsoportosítás céltartalékból</t>
  </si>
  <si>
    <t>Alagsori technika termek penészesedés megszüntetése - átcsoportosítás céltart.</t>
  </si>
  <si>
    <t>Akadálymentesítés - átcsoportosítás céltartalékból</t>
  </si>
  <si>
    <t>Nyílászárók és falelem csere - átcsoportosítás céltartalékból</t>
  </si>
  <si>
    <t>Villámvédelem (komplex intézményi) - átcsoportosítás céltartalékból</t>
  </si>
  <si>
    <t>Régi építésű játszóterekből megmaradt játszóterek bontása - átcsoportosítás céltart.</t>
  </si>
  <si>
    <t>Köztisztasági feladatok ellátására szolgáló speciális gép beszerzésére - átcsoportosítás céltartalékból</t>
  </si>
  <si>
    <t xml:space="preserve">Karacs Teréz u. 2. alatti lakóépület megújuló-energia ellátásának pályázati megvalósíthatósági tanulmány készítése </t>
  </si>
  <si>
    <t>Szerkezetátalakítási tartalék - közösségi közlekedés támogatása</t>
  </si>
  <si>
    <t>Önkormányzatok felhalmozáci célú támogatása - adósságkonszolidáció</t>
  </si>
  <si>
    <r>
      <t>Önkormányzatok felhalmozáci célú támogatása -</t>
    </r>
    <r>
      <rPr>
        <sz val="11"/>
        <rFont val="Palatino Linotype"/>
        <family val="1"/>
      </rPr>
      <t xml:space="preserve"> adósságkonszolidáció</t>
    </r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</si>
  <si>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</si>
  <si>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</si>
  <si>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</si>
  <si>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</si>
  <si>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Kastélykert Óvoda, Ficánka Óvoda)</t>
  </si>
  <si>
    <t xml:space="preserve">módostás - </t>
  </si>
  <si>
    <t>2 db. pergola kihelyezése</t>
  </si>
  <si>
    <t>Kastélykert Körzeti Óvoda (Kastélykert Óvoda, Ficánka Óvoda)</t>
  </si>
  <si>
    <t xml:space="preserve"> - Ifjúsági információs feladatok</t>
  </si>
  <si>
    <t>Beruházási kiadások</t>
  </si>
  <si>
    <t>Természettudományos közoktatatási laboratórium kialakítása a veszprémi Ipari Szakközépiskola és Gimnáziumban 
TÁMOP-3.1.3-11/2-2012-0061</t>
  </si>
  <si>
    <t>TÁMOP-3.2.4.A-11/1-2012-0035 Eötvös Károly Megyei Könyvtár</t>
  </si>
  <si>
    <t>Beruházási kiadások összesen</t>
  </si>
  <si>
    <t>Céltartalékba kerülő beruházási kiadások</t>
  </si>
  <si>
    <t>Vámosi úti temető bővítése 1,3 Ha</t>
  </si>
  <si>
    <t>Jutasi u. - Pápai u. belső körút szakasz</t>
  </si>
  <si>
    <t>Gyalogátkelőhelyek kijelölése</t>
  </si>
  <si>
    <t>Cholnoky-szobor</t>
  </si>
  <si>
    <t>Informatikai eszközbeszerzések, kiadások</t>
  </si>
  <si>
    <t>Térinformatikai adatbázis energetikai adatainak feltöltéséhez blokk nyitása, kialakítása</t>
  </si>
  <si>
    <t>Veszprém Kazán, Sorompó u. járda tervezés, engedélyezés</t>
  </si>
  <si>
    <t>Gyulafirátót Major utca csapadékvíz elvezetés tervezés, engedélyezés</t>
  </si>
  <si>
    <t>Méhes u-i támfalépítés</t>
  </si>
  <si>
    <t>Műhelyház céljára ingatlan vásárlása</t>
  </si>
  <si>
    <t>Karacs T. u. járdaépítés</t>
  </si>
  <si>
    <t>Járda, közvilágítás Magyar Nagyasszonyok Templom mögött</t>
  </si>
  <si>
    <t>Kolostorok és Kertek KDOP-2.1.1A-2008-0005</t>
  </si>
  <si>
    <t>Belterületi utak fejlesztése sóvédelem</t>
  </si>
  <si>
    <t>Színházak támogatása</t>
  </si>
  <si>
    <t>Kertészeti felújítások</t>
  </si>
  <si>
    <t>VKSZ Zrt. Intézményüzemeltetés járulékos költségei</t>
  </si>
  <si>
    <t>Intézményüzemeltetési szolgáltatások díja</t>
  </si>
  <si>
    <t>Intézményüzemeltetéssel kapcsolatos kiadások (továbbszámlázott)</t>
  </si>
  <si>
    <t>Nem lakáscélú helységek üzemeltetési költségei</t>
  </si>
  <si>
    <t>Veszprémi Hősi Kapu Rekonstrukciója turisztikai vonzerő fejlesztés céljából KDOP-2.1.1/B-09-2011-0024.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</si>
  <si>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</si>
  <si>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</si>
  <si>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</si>
  <si>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</si>
  <si>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</si>
  <si>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</si>
  <si>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április módosított</t>
  </si>
  <si>
    <t>Sportcélok és feladatok (sportigazgatás)</t>
  </si>
  <si>
    <t>Eseti rendezvények</t>
  </si>
  <si>
    <t>Szabadidő- és diáksport</t>
  </si>
  <si>
    <t>Óvodáztatási támogatás</t>
  </si>
  <si>
    <t>Máltai Szeretetszolgálatnak pénzeszköz átadás (ellátási szerződés)</t>
  </si>
  <si>
    <t>Módosítás</t>
  </si>
  <si>
    <t>Egry úti Körzeti Óvoda</t>
  </si>
  <si>
    <t>Kastélykert Körzeti Óvoda</t>
  </si>
  <si>
    <t>Hriszto Botev Általános Iskola</t>
  </si>
  <si>
    <t>Kertek és Kolostorok működtetése</t>
  </si>
  <si>
    <t>Kiegyenlítő, függő, átfutó</t>
  </si>
  <si>
    <t>VMJV Eü. Alapellátási Intézmény</t>
  </si>
  <si>
    <t>VMJV Egyesített Bölcsődéje</t>
  </si>
  <si>
    <t>Veszprémi Programiroda Kft. törzstőke befizetés 1. részlet</t>
  </si>
  <si>
    <t>Családsegítő Szolgálat, Gyermekjóléti Központ és Családok Átmeneti Otthona</t>
  </si>
  <si>
    <t>Városi Művelődési Központ és Könyvtár</t>
  </si>
  <si>
    <t>Kabóca Bábszínház és Gyermek Közművelődési Intézmény</t>
  </si>
  <si>
    <t>Bevételi főösszeg</t>
  </si>
  <si>
    <t>Kiadási főösszeg</t>
  </si>
  <si>
    <t>VMJV Egészségügyi Alapellátási Intézmény</t>
  </si>
  <si>
    <t>Díszkivilágítás törlesztés</t>
  </si>
  <si>
    <t>Többfunkciós csarnok szolgált. vásárlás</t>
  </si>
  <si>
    <t>Tartalék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</si>
  <si>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</si>
  <si>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</si>
  <si>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>Kulturális szakemberek továbbképzése a szolgálatfejlesztés érdekében TÁMOP-3.2.12-12/1-2012-0021</t>
  </si>
  <si>
    <t>Óvodafejlesztés, az óvodapedagógia strukturális feltételrendszerének továbbfejlesztése TIOP-3.1.11-12/2-2012-0026</t>
  </si>
  <si>
    <t>Multifunkcionális közösségi központok és területi közművelődési tanácsadó szolgálat infrastrukturális feltételeinek kialakítása - Hemo felújítás TIOP-1. 2. 1/A-12/1</t>
  </si>
  <si>
    <t>Természettudományos közoktatatási laboratórium kialakítása a veszprémi Ipari Szakközépiskola és Gimnáziumban TÁMOP-3.1.3-11/2-2012-0061</t>
  </si>
  <si>
    <t>A gyermekvédelmi szolgáltatások fejlesztése Veszprémben TIOP-3.4.1.B-11/1-2012-0005</t>
  </si>
  <si>
    <t>Szociális városrehabilitáció Veszprémben KDOP-3.1.1/D2-12-k1-2012-0001</t>
  </si>
  <si>
    <t>Fenntartható városfejlesztési programok előkészítése KDOP-3.1.1/E-13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</si>
  <si>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</si>
  <si>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</si>
  <si>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</si>
  <si>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</si>
  <si>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</si>
  <si>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</si>
  <si>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>Pénzmaradvány igénybevétele</t>
  </si>
  <si>
    <t>Dologi és egyéb folyó kiadások</t>
  </si>
  <si>
    <t>tak. pü.</t>
  </si>
  <si>
    <t>Költségvetési kiadások összesen:</t>
  </si>
  <si>
    <t>Finanszírozási kiadások</t>
  </si>
  <si>
    <t>Működési bevétel</t>
  </si>
  <si>
    <t>Intézményi működési bevétel</t>
  </si>
  <si>
    <t>Felhalmozási bevételek</t>
  </si>
  <si>
    <t>Irányító szervtől kapott támogatás</t>
  </si>
  <si>
    <t>Előző évi pénzma-radvány</t>
  </si>
  <si>
    <t>Intézményi működési kiadások</t>
  </si>
  <si>
    <t xml:space="preserve"> - Iparosított és nem ip. tech. lakások felújítás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</si>
  <si>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</si>
  <si>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</si>
  <si>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</si>
  <si>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</si>
  <si>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</si>
  <si>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</si>
  <si>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</si>
  <si>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</si>
  <si>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</si>
  <si>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</si>
  <si>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</si>
  <si>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</si>
  <si>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</si>
  <si>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</si>
  <si>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</si>
  <si>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Központosított előirányzat és egyéb állami támogatás</t>
  </si>
  <si>
    <t>SZJA helyben maradó része</t>
  </si>
  <si>
    <t>ÁFA bevételek, visszatérülések</t>
  </si>
  <si>
    <t>módosítás - bérkompenzáció</t>
  </si>
  <si>
    <t>Egyéb pótlékok, bírságok</t>
  </si>
  <si>
    <t>Finanszírozási bevételek</t>
  </si>
  <si>
    <t>Pénzforgalom nélküli bevételek</t>
  </si>
  <si>
    <t>Beruházási hitelfelvétel</t>
  </si>
  <si>
    <t>Előző évi hitelszerződéseken alapuló felvétel</t>
  </si>
  <si>
    <t>Nemzetiségi Önkormányzatok</t>
  </si>
  <si>
    <t>Intézmények</t>
  </si>
  <si>
    <t>Nagyfelületű útfelújítások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</si>
  <si>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</si>
  <si>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</si>
  <si>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</si>
  <si>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</si>
  <si>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</si>
  <si>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</si>
  <si>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Működési céltartalékok:</t>
  </si>
  <si>
    <t>Felhalmozási céltartalékok:</t>
  </si>
  <si>
    <t>Működési finanszírozási kiadások:</t>
  </si>
  <si>
    <t>Felhalmozási finanszírozási kiadások</t>
  </si>
  <si>
    <t>Működési célú támo-gatás Áht-on belülről</t>
  </si>
  <si>
    <t>Felhalmozási célú támogatás Áht.-on belülről</t>
  </si>
  <si>
    <t>Személyi juttatás</t>
  </si>
  <si>
    <t>Munka-adót terhelő járulék</t>
  </si>
  <si>
    <t>Közvilágítás bővítések</t>
  </si>
  <si>
    <t>Veszprém külterület 0231-8. hrsz-ú reptér melletti ingatlan ipari c. hasznosítás érdekében</t>
  </si>
  <si>
    <t>Beruházások</t>
  </si>
  <si>
    <t>Egyéb eszköz beszerzés</t>
  </si>
  <si>
    <t>Családsegítő Szolgálat, Gyermekjóléti Központ és Családok Átmeneti Otthona - bevételi előirányzat átadás intézményfenntartó társulásnak</t>
  </si>
  <si>
    <t>Működési célú pénzmaradvány - intézmények pénzmaradványa</t>
  </si>
  <si>
    <t>Családsegítő Szolgálat, Gyermekjóléti Központ és Családok Átmeneti Otthona - pénzmaradvány átadás intézményfenntartó társulásnak</t>
  </si>
  <si>
    <t>VMJV EÜ.Alapellátás - DIPLOMAT Consul DC170 fogászati kezelőegység és tartozékai</t>
  </si>
  <si>
    <r>
      <t xml:space="preserve">Kastélykert Körzeti Óvoda </t>
    </r>
    <r>
      <rPr>
        <sz val="11"/>
        <rFont val="Palatino Linotype"/>
        <family val="1"/>
      </rPr>
      <t>- átcsoportosítás dologi kiadásokról felhalmozási kiadásokra</t>
    </r>
  </si>
  <si>
    <t>Kastélykert Körzeti Óvoda - bútor</t>
  </si>
  <si>
    <t>módosítás - átcsoportosíáts</t>
  </si>
  <si>
    <r>
      <t>Intézményüzemeltetési szolgáltatások díja</t>
    </r>
    <r>
      <rPr>
        <sz val="11"/>
        <rFont val="Palatino Linotype"/>
        <family val="1"/>
      </rPr>
      <t xml:space="preserve"> - átcsoportosítás dologi kiadásokról</t>
    </r>
  </si>
  <si>
    <t>átcsoportosítás (Hősi Kapu rekonstrukció)</t>
  </si>
  <si>
    <t>átcsoportosítás (Hősi Kapu rekonstrukciója)</t>
  </si>
  <si>
    <t>A veszprémi Hősi kapu rekonstrukciója turisztikai vonzerőfejlesztés céljából KDOP 2.1.1/B-09-2010-0024 - Laczkó Dezső Múzeum Vár u. 2-4 Látogatóközpont feltételeinek biztosítására</t>
  </si>
  <si>
    <r>
      <t>Kulturális kínálat bővítése</t>
    </r>
    <r>
      <rPr>
        <sz val="11"/>
        <rFont val="Palatino Linotype"/>
        <family val="1"/>
      </rPr>
      <t xml:space="preserve"> - KIM bevételből</t>
    </r>
  </si>
  <si>
    <t>Veszprémi Hősi Kapu rekonstrukciója vonzerőfejlesztés céljából KDOP 2.1.1/B-09-2010-24 - Laczkó Dezső Múzeum Vár u. 2-4 Látogatóközpont feltételeinek biztosítására</t>
  </si>
  <si>
    <t>A veszprémi Hősi kapu rekonstrukciója turisztikai vonzerőfejlesztés céljából KDOP 2.1.1/B-09-2010-0024 - átcsoportosítás Laczkó Dezső Múzeumhoz</t>
  </si>
  <si>
    <t xml:space="preserve">módosítás- átcsoportosítás </t>
  </si>
  <si>
    <t>módosítás- átcsoportosítás Vetési nyílászáró cserére</t>
  </si>
  <si>
    <t>Petőfi Színház - gáztüzelésú kazán elrepedt köztag cseréje</t>
  </si>
  <si>
    <t>gáztüzelésű kazán köztag csere</t>
  </si>
  <si>
    <t>Intézmények beruházási kiadása</t>
  </si>
  <si>
    <t xml:space="preserve">Intézmények felújítási kiadása </t>
  </si>
  <si>
    <t>átcsoportosítás - Vetési nyílászáró cserére</t>
  </si>
  <si>
    <t>Kolostorok és Kertek projekt terület villamos mérőhely áthelyezés</t>
  </si>
  <si>
    <t>Vetési Albert Gimnázium telefon központ cseréje</t>
  </si>
  <si>
    <t>Középiskolai Kollégium telefon központ cseréje</t>
  </si>
  <si>
    <t>Jutaspuszta, Major utca csapadékvíz elvezetés tervezés, engedélyezés</t>
  </si>
  <si>
    <t>Veszprémvölgyi u. út tervezés, engedélyezés</t>
  </si>
  <si>
    <t>Veszprém völgyi u. út tervezés, engedélyezés</t>
  </si>
  <si>
    <t>2013. július 1-től</t>
  </si>
  <si>
    <t>személyi, járulék, dologi kiadásokra</t>
  </si>
  <si>
    <t>átcsoportosítás - Vetési nyílászáró cserére, Petőfi Színház gázkazán köztag cserére</t>
  </si>
  <si>
    <t>Veszprém közösségi élettér létrehozása és közpark rendezése (Bakonyalja városrész)</t>
  </si>
  <si>
    <t>Varga u. - Kalmár tér parkoló építése</t>
  </si>
  <si>
    <t>Kapott támogatás</t>
  </si>
  <si>
    <t>Önkormányzati sajátos felhalmozási és tőkebevételek</t>
  </si>
  <si>
    <t>O</t>
  </si>
  <si>
    <t>Kittenberger K. Növény- és Vadaspark KHT működéséhez hozzájárulás</t>
  </si>
  <si>
    <t>Bírságok, díjak és más fizetési kötelezettségek bevételei</t>
  </si>
  <si>
    <t>Közterülethasznosítás</t>
  </si>
  <si>
    <t>Egyéb önkormányzati saját bevételek</t>
  </si>
  <si>
    <t>Játszótérépítések</t>
  </si>
  <si>
    <t>Terasz burkolatjavítás</t>
  </si>
  <si>
    <t>Lapostető szigetelésjavítás</t>
  </si>
  <si>
    <t>Mindösszesen</t>
  </si>
  <si>
    <t>Kamatfizetés és egyéb hitelhez kapcs. kiadások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</si>
  <si>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</si>
  <si>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</si>
  <si>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</si>
  <si>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</si>
  <si>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</si>
  <si>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ebből: - Veszprémi Ünnepi Játékok</t>
  </si>
  <si>
    <t>ebből: - Mendelssohn Kamarazenekar</t>
  </si>
  <si>
    <t>Sziveri János Intézet működtetése</t>
  </si>
  <si>
    <t>Közutak, hidak fenntart.</t>
  </si>
  <si>
    <t>1. melléklet a 26/2013. (IX.13.) önkormányzati rendelethez</t>
  </si>
  <si>
    <t>2. melléklet a  26/2013. (IX.13.) önkormányzati rendelethez</t>
  </si>
  <si>
    <t>3. melléklet a  26/2013.  (IX.13.) önkormányzati rendelethez</t>
  </si>
  <si>
    <t>4. melléklet a  26/2013.  (IX.13.) önkormányzati rendelethez</t>
  </si>
  <si>
    <t>5. melléklet a 26/2013.  (IX.13.) önkormányzati rendelethez</t>
  </si>
  <si>
    <t>6. melléklet a  26/2013.  (IX.13.) önkormányzati rendelethez</t>
  </si>
  <si>
    <t>7. melléklet a  26/2013. (IX.13.) önkormányzati rendelethez</t>
  </si>
  <si>
    <t>9. melléklet a  26/2013.  (IX.13.) önkormányzati rendelethez</t>
  </si>
  <si>
    <t>10. melléklet a 26/2013.  (IX.13.) önkormányzati rendelethez</t>
  </si>
  <si>
    <t>Működési célú támogatás TB-től</t>
  </si>
  <si>
    <t>2013. szeptember hó</t>
  </si>
  <si>
    <t>2013. évi bevételeinek módosítása - 2013. szeptember hó</t>
  </si>
  <si>
    <t>2013. évi kiadásainak módosítása - 2013. szeptember hó</t>
  </si>
  <si>
    <t>Önkormányzati feladatok és egyéb kötelezettségek 2013. évi kiadásainak módosítása - 2013. szeptember hó</t>
  </si>
  <si>
    <t>Beruházások és egyéb felhalmozási kiadások módosítása - 2013. szeptember hó</t>
  </si>
  <si>
    <t>Felújítási kiadásainak módosítása - 2013. szeptember hó</t>
  </si>
  <si>
    <t>Állatotthon létesítése - területvásárlás</t>
  </si>
  <si>
    <t>Radnóti tér telekalakításhoz kapcsolódó ingatlancsere</t>
  </si>
  <si>
    <t>Felújítási kiadásokra képzett céltartalék - átcsoportosítás</t>
  </si>
  <si>
    <t>módosítás - átcsoportosítás céltartalékból</t>
  </si>
  <si>
    <t>módosítás- átcsoportosítás céltartalékból</t>
  </si>
  <si>
    <t>Eötvös Károly Megyei Könyvtár - számítástechnikai eszközök beszerzése - Kistelepülési Könyvtári és Közművelődési célú támogatás</t>
  </si>
  <si>
    <t>Bérleményekkel, haszonbérletekkel kapcs. feladatok</t>
  </si>
  <si>
    <t>TDM Irodától szolgáltatás vásárlása</t>
  </si>
  <si>
    <t>Önkormányzat igazgatási tevékenysége (megbízási díjak, tagdíjak, vagyonbiztosítás)</t>
  </si>
  <si>
    <t>Vadvirág Körzeti Óvoda - Waldorf Tagóvoda</t>
  </si>
  <si>
    <t>Vizesblokk felújítás</t>
  </si>
  <si>
    <t>VMJV EÜ. Alapellátási Intézmény</t>
  </si>
  <si>
    <t>Halle u. 5/E. Fogászati ügyelet</t>
  </si>
  <si>
    <t>Akadálymentesítés</t>
  </si>
  <si>
    <t>Középfokú Nevelési Központ - Iskolaépület</t>
  </si>
  <si>
    <t xml:space="preserve">Önkormányzati bérlakások felújítása </t>
  </si>
  <si>
    <t>A Gábor Áron u. 2. Társasház felújításához történő hozzájárulás</t>
  </si>
  <si>
    <t>Jókai u. 4. tetőfelújítás</t>
  </si>
  <si>
    <t>Csillag úti Körzeti Óvoda - Cholnoky Tagóvoda</t>
  </si>
  <si>
    <t>Céltartalékba kerülő felújítások</t>
  </si>
  <si>
    <t>Árop 1.0 2/B-2008-1104 számú pályázati támogatás "Veszprém Megyei Jogú Város Polgármesteri Hivatalának szervezeti fejlesztése a hatékonyabb működés érdekében</t>
  </si>
  <si>
    <t>Közcélú és közhasznú foglalkoztatás</t>
  </si>
  <si>
    <t>1-5.</t>
  </si>
  <si>
    <t>Műhelyház felújítása</t>
  </si>
  <si>
    <t>Műhelyház gépköltözés</t>
  </si>
  <si>
    <t>VMJV Önkormányzata és VMJV Polgármesteri Hivatala</t>
  </si>
  <si>
    <t>Önkormányzat (Vetési G. Természett.Labor)</t>
  </si>
  <si>
    <t>Önkormányzati intézmények felhalmozási bevétele</t>
  </si>
  <si>
    <r>
      <t xml:space="preserve"> ebből: </t>
    </r>
    <r>
      <rPr>
        <sz val="12"/>
        <rFont val="Palatino Linotype"/>
        <family val="1"/>
      </rPr>
      <t>Roma Nemzetiségi Önkormányzat</t>
    </r>
  </si>
  <si>
    <t>Vízgazd.szóló 1995. LVII.tv.16.§.Helyi Önk.
szóló 1990. LXV.tv.8.§.(1),bek.alapján
Árkok felújítása (Látóhegyi árok)</t>
  </si>
  <si>
    <t>Intézményi Szolgáltató Szervezet intézményei</t>
  </si>
  <si>
    <t>Göllesz Viktor Fogyatékos Személyek Nappali Intézménye</t>
  </si>
  <si>
    <t>Intézményi Szolgáltató Szervezet</t>
  </si>
  <si>
    <t>Eötvös Károly Megyei Könyvtár</t>
  </si>
  <si>
    <t>Laczkó Dezső Múzeum</t>
  </si>
  <si>
    <t>Intézmények összesen:</t>
  </si>
  <si>
    <t>Önkormányzat működési célú támogatása Áht-on belülről</t>
  </si>
  <si>
    <t>Önkormányzat felhalmozási célú támogatása Áht-on belülről</t>
  </si>
  <si>
    <t>Önkormányzati Intézmények működési támogatása Áht-on belülről</t>
  </si>
  <si>
    <t>Önkormányzati Intézmények felhalmozási támogatása Áht-on belülről</t>
  </si>
  <si>
    <t>1-4.</t>
  </si>
  <si>
    <t>1-4</t>
  </si>
  <si>
    <t>Önként vállalt feladatok összesen:</t>
  </si>
  <si>
    <t>Finanszírozási kiadások - felhalmozási hiteltörlesztés</t>
  </si>
  <si>
    <r>
      <t xml:space="preserve">Polgármesteri Hivatal </t>
    </r>
    <r>
      <rPr>
        <sz val="11"/>
        <rFont val="Palatino Linotype"/>
        <family val="1"/>
      </rPr>
      <t>- Támop-2.4.5-12/7-2012-0474 pályázat</t>
    </r>
  </si>
  <si>
    <t>TÁMOP-2.4.5-12/7-2012-0474 Rugalmas foglalkoztatási lehetőségek megvalósítása Veszprém Megyei Jogú Város Polgármesteri Hivatalában</t>
  </si>
  <si>
    <t>Rugalmas fogl.lehetőségek megv. VMJV Hiv.pályázat</t>
  </si>
  <si>
    <t>TÁMOP-2.4.5-12/7-2012-0474 Rugalmas foglalkoztatási lehetőségek megvalósítása Veszprém Megyei Jogú Város Polgármesteri Hivalában</t>
  </si>
  <si>
    <t>módosítás -  átcsoportosítás</t>
  </si>
  <si>
    <t>Pénzmaradványból képzett tartalék</t>
  </si>
  <si>
    <t>átcsoportosítás önkormányzati feladatokra - Vetési Természettudományos Labor</t>
  </si>
  <si>
    <t xml:space="preserve">2013. évi </t>
  </si>
  <si>
    <t>2013. év összesen</t>
  </si>
  <si>
    <r>
      <t>Ebből</t>
    </r>
    <r>
      <rPr>
        <i/>
        <sz val="8"/>
        <rFont val="Palatino Linotype"/>
        <family val="1"/>
      </rPr>
      <t>: normatív állami támogatás</t>
    </r>
  </si>
  <si>
    <t>Helyi Önkormányzatok általános működéséhez és ágazati feladataihoz kapcsolódó támogatás</t>
  </si>
  <si>
    <t>Támogatás államháztartáson belülről</t>
  </si>
  <si>
    <t>Múzeum támogatása</t>
  </si>
  <si>
    <t>Könyvtár támogatása</t>
  </si>
  <si>
    <t>2012. évi pénzmaradvány</t>
  </si>
  <si>
    <t>Swing-Swing Kft. törzstőke emelés (Hangvilla projekt 5043/2. hrsz. ingatlan)</t>
  </si>
  <si>
    <t>Önkormányzat működési célú átvett pénzeszközei</t>
  </si>
  <si>
    <t>Önkormányzat felhalmozási célú átvett pénzeszközei</t>
  </si>
  <si>
    <t>Önkormányzati intézmények működési célú átvett pénzeszközei</t>
  </si>
  <si>
    <t>Önkormányzati intézmények felhalmozási célú átvett pénzeszközei</t>
  </si>
  <si>
    <t>Működési célú hitelfelvétel (előző évi hitelszerződésen alapuló)</t>
  </si>
  <si>
    <t>Turisztikai feladatok, Gizella Múzeum</t>
  </si>
  <si>
    <t>Csapadékvíz elvezetési problémák megoldása
(Jutas puszta, Szabadság ltp., Gyulafirátót,
Kádárta, Veszprém)</t>
  </si>
  <si>
    <t>Nyílászárók és falelem csere</t>
  </si>
  <si>
    <t>Villámvédelem (komplex intézményi)</t>
  </si>
  <si>
    <t>Dózsavárosi könyvtár</t>
  </si>
  <si>
    <t>Villámvédelmi rendszer felújítása</t>
  </si>
  <si>
    <t>VMJV Polgármesteri Hivatal</t>
  </si>
  <si>
    <t xml:space="preserve"> - Felújítások</t>
  </si>
  <si>
    <t>Önkormányzati intézmények működési bevételei</t>
  </si>
  <si>
    <t>Kémény külső felújítás</t>
  </si>
  <si>
    <t>Raktárból logopédiai szoba kialakítása</t>
  </si>
  <si>
    <t>1 pavilon komplett felújítás (2 csoportszoba és öltöző PVC, teraszfelújítás, meglévő teraszárnyékoló konzolok lefedése, falbontás a Hétszínvirág csoportban*)</t>
  </si>
  <si>
    <t>Utca felőli csoportszoba és mosókonyha teljes felújítás</t>
  </si>
  <si>
    <t>"A" épület konyha lapostető szigetelés</t>
  </si>
  <si>
    <t>Simonyi Zs. Általános Iskola</t>
  </si>
  <si>
    <t>Alagsori technika termek penészesedés megszüntetése</t>
  </si>
  <si>
    <t>Nyílászáró csere tornaterem</t>
  </si>
  <si>
    <t>Mindösszesen:</t>
  </si>
  <si>
    <t>Veszprémi Petőfi Színház</t>
  </si>
  <si>
    <t>Telekadó</t>
  </si>
  <si>
    <t>Egyéb felhalm. kiadások</t>
  </si>
  <si>
    <t xml:space="preserve"> - Lakásalap hiteltörlesztése</t>
  </si>
  <si>
    <t>Közüzemi Zrt. által ellátott feladatok</t>
  </si>
  <si>
    <t>Bóbita Körzeti Óvoda</t>
  </si>
  <si>
    <t>Kuckó Tagóvoda</t>
  </si>
  <si>
    <t>Közbeszerzési eljárások költségei</t>
  </si>
  <si>
    <t>Törzstőke emelés</t>
  </si>
  <si>
    <t>Felhalmozási finanszírozási bevételek</t>
  </si>
  <si>
    <t>Működési finanszírozási bevételek</t>
  </si>
  <si>
    <t>Önkormányzati kötelező feladatokat ellátó intézmények összesen:</t>
  </si>
  <si>
    <t>Önkormányzat által önként vállalt feladatokat ellátó intézmények összesen:</t>
  </si>
  <si>
    <t>Bevételek összesen</t>
  </si>
  <si>
    <t>Al-cím</t>
  </si>
  <si>
    <t>Adósságkezelés</t>
  </si>
  <si>
    <t>Városi Közbiztonság Keret</t>
  </si>
  <si>
    <t>Temetők üzemeltetésével kapcsolatos feladatok</t>
  </si>
  <si>
    <t>Nem kötelező önkormányzati feladatok</t>
  </si>
  <si>
    <t>Járda támfal építés</t>
  </si>
  <si>
    <t>Elhasználódott labdapályák felújítása és balesetveszély elhárítás</t>
  </si>
  <si>
    <t>Erdőtelepítés</t>
  </si>
  <si>
    <r>
      <t>Padok beszerzése, régi betonvázas padok lecserélésének tárgyévi üteme</t>
    </r>
  </si>
  <si>
    <t>Régi építésű játszóterekből megmaradt játszóterek bontása</t>
  </si>
  <si>
    <t>Ellátottak pü. jutt.</t>
  </si>
  <si>
    <t>Vertikális közösségi Integrációs Porgram TÁMOP-5.3.6-11/1-2012-0004</t>
  </si>
  <si>
    <t>Az Észak-déli közlekedési főtengely kialakítása -Új gyűjtő út kiépítése Veszprémben KDOP 4.2.1/B-11-2012-0032</t>
  </si>
  <si>
    <t>Egry úti Körzeti Óvoda - saválló burkolat cseréje csöpögtetőn,     konyhagép felújítás, hűtőszekrény</t>
  </si>
  <si>
    <t>Nárcisz Tagóvoda - gázkazán csere</t>
  </si>
  <si>
    <t>2013. évi</t>
  </si>
  <si>
    <t>V á l a s z t ó k e r ü l e t</t>
  </si>
  <si>
    <t>Beruh.</t>
  </si>
  <si>
    <t>Felúj.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</si>
  <si>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</si>
  <si>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</si>
  <si>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</si>
  <si>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</si>
  <si>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</si>
  <si>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</si>
  <si>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</si>
  <si>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</si>
  <si>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</si>
  <si>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</si>
  <si>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</si>
  <si>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</si>
  <si>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</si>
  <si>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</si>
  <si>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</si>
  <si>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</si>
  <si>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</si>
  <si>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</si>
  <si>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</si>
  <si>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>módosítás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</si>
  <si>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</si>
  <si>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</si>
  <si>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</si>
  <si>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</si>
  <si>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</si>
  <si>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</si>
  <si>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</si>
  <si>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</si>
  <si>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módosított előirányzat össz.</t>
  </si>
  <si>
    <t>A 2013. évi választókerületi alap megoszlása feladatonként</t>
  </si>
  <si>
    <t>Jutasi út-Budapesti úti aluljáró díszítésénk befejezéséhez - képviselő keret</t>
  </si>
  <si>
    <t>Játszótér fejlesztés - Halle u. 7. mögötti játszótér - képviselői keret</t>
  </si>
  <si>
    <t>Intézményi Szolgáltató Szervezet - struktúrált informatikai és telefonhálózat kiépítése</t>
  </si>
  <si>
    <t xml:space="preserve">Ringató Körzeti Óvoda - számítógép </t>
  </si>
  <si>
    <r>
      <t>Művészetek Háza</t>
    </r>
    <r>
      <rPr>
        <sz val="10"/>
        <rFont val="Palatino Linotype"/>
        <family val="1"/>
      </rPr>
      <t xml:space="preserve"> - Fa padlóburkolat javítása (Csikász Galéria)</t>
    </r>
  </si>
  <si>
    <t>Vízgazd.szóló 1995. LVII.tv.16.§.Helyi Önk.
szóló 1990. LXV.tv.8.§.(1),bek.alapján
Árkok műszaki tervei</t>
  </si>
  <si>
    <t>Játszóhelyek karbantartása, javítása, régi játszóeszközök bontása</t>
  </si>
  <si>
    <t>Térfigyelő rendszer bővítése 151/2011. (IV.29.) VMJV Önk. II. ütem</t>
  </si>
  <si>
    <t>"Hivatásforgalmi kerékpárút hálózat fejlesztése a térségi elérhetőség javításához a 8. sz. főközlekedési út tehermentesítése érdekében" KÖZOP-3.2.0/C-08-11-2011-0022</t>
  </si>
  <si>
    <t>nem elszámolható költség</t>
  </si>
  <si>
    <t>Veszprém Város Intermodális pályaudvar kialakítása és kapcsolódó közösségi közlekedési fejlesztések KÖZOP-5.5.0-09-11</t>
  </si>
  <si>
    <t>Alsóvárosi temető I. világháborús emlékpark kilakítása</t>
  </si>
  <si>
    <t>TIOP-3.4.2-11/1. Bentlakásos intézmények korszerűsítése (Éltes M. Fogy. Otthona)</t>
  </si>
  <si>
    <t>TEST BED "mintaház" energiahatékonysági projekt (Toronyház-rekonstrukció)</t>
  </si>
  <si>
    <t>Közlekedésbiztonsági kerékpárúr pályázat (Kerékpárforgalmi hálózat fejlesztése KDOP-4.2.2-09-2009-0009) (ingatlanrendezés 2011. évben)</t>
  </si>
  <si>
    <t>Aulich u. - Aradi u. csomópont végleges forgalombahelyezéséhez szükséges ingatlanrendezés</t>
  </si>
  <si>
    <t>Veszprém-Kádárta, Lánci utca útépítés I. ütem</t>
  </si>
  <si>
    <t>Belterületi út fejlesztése (KDOP-4.2.1/B-09-2009-0012, Jutasi-Budapest u., Szt. István Völgyhíd</t>
  </si>
  <si>
    <t>Felújítási</t>
  </si>
  <si>
    <t>Állam felé befizetési kötelzettség</t>
  </si>
  <si>
    <t>módosítás - átcsoportosítás</t>
  </si>
  <si>
    <t>Működési célú támogatás Áht-on belülről</t>
  </si>
  <si>
    <t>Intézmények működési célú támogatása Áht-on belülről</t>
  </si>
  <si>
    <t>Kerékpár 2 db. - kerékpáros járőrözés céljára - 10.-11. sz. vk. keret</t>
  </si>
  <si>
    <t>Viola köz rekonstrukciója</t>
  </si>
  <si>
    <t>Belterületi vízrendezés</t>
  </si>
  <si>
    <t>Vetési kő visszahelyezése a Vár u.-ba</t>
  </si>
  <si>
    <t>átcsoportosítás előző évi hitelszerz.</t>
  </si>
  <si>
    <t>Játszótér fejlesztés - Halle u. 7 mögötti játszótér fejlesztése (3.sz.vk. Keretből)</t>
  </si>
  <si>
    <t>módósított előirányzat</t>
  </si>
  <si>
    <t>Játszótér fejlesztésekre (11.sz.vk. Keretből)</t>
  </si>
  <si>
    <t>Köztisztasági feladatok ellátására szolgáló speciális gép beszerzésére</t>
  </si>
  <si>
    <t>Beruházási kiadásokra képzett céltartalék - átcsoportosítás</t>
  </si>
  <si>
    <t>módosítás - konzorciumi partnerek - Aditus költségek</t>
  </si>
  <si>
    <t>Nyári napközis tábor támogatása</t>
  </si>
  <si>
    <t>Sportpálya fejlesztése - BM pályázat</t>
  </si>
  <si>
    <t>módosítás - Áfa visszatérítésből</t>
  </si>
  <si>
    <t>3.</t>
  </si>
  <si>
    <t>4.</t>
  </si>
  <si>
    <t>Városi Művelődési Központ - gépjármű</t>
  </si>
  <si>
    <t>KIMUTATÁS</t>
  </si>
  <si>
    <t>a 2013. évi engedélyezett létszámról</t>
  </si>
  <si>
    <t>2013. évi engedélyezett létszám</t>
  </si>
  <si>
    <t>Megjegyzés</t>
  </si>
  <si>
    <t>Vadvirág Körzeti Óvoda</t>
  </si>
  <si>
    <t>Ringató Körzeti Óvoda</t>
  </si>
  <si>
    <t>Csillag úti Körzeti Óvoda</t>
  </si>
  <si>
    <t>Laczkó Dezső Múzeumnál foglalkoztatott közfoglalkoztatottak létszáma</t>
  </si>
  <si>
    <t>Petőfi Színház</t>
  </si>
  <si>
    <t>VMJV Önkormányzatánál foglalkoztatott közfoglalkoztatottak létszáma</t>
  </si>
  <si>
    <t>Veszprém, Fecske utca 10. szám alatti betonyp épületben - 4 csoportos óvoda kialakítása</t>
  </si>
  <si>
    <t>Veszprém Evangélikus óvodában (Veszprém, Aradi Vértanúk útja 2/A.) -  3 csoport elhelyezése</t>
  </si>
  <si>
    <t xml:space="preserve">          - Kortárs Táncművészeti Nap</t>
  </si>
  <si>
    <t>Családi ünnepek szervezése</t>
  </si>
  <si>
    <t>Civil szervezetek támogatása</t>
  </si>
  <si>
    <t>Választókerületi keretből díjak, kitüntetések</t>
  </si>
  <si>
    <t>Pénzügyi Bizottsági jegyzőkönyvek alapján</t>
  </si>
  <si>
    <t>Polgármester jóváhagyása alapján</t>
  </si>
  <si>
    <t xml:space="preserve">módosítás -  </t>
  </si>
  <si>
    <t>Karacs Teréz utca 2. alatti lakóépület megújoló-energia ellátásának pályázati megvalósíhtatósági tanulmány készítése 87/2010. (IV.20) VFKB határozat alapján</t>
  </si>
  <si>
    <t>Kossuth Lajos Általános Iskola - pinceszint szigetelés</t>
  </si>
  <si>
    <t>Gyulafirátót Vízi u. útrekonstrukció tervezése engedélyezése</t>
  </si>
  <si>
    <t>Budapest út-Cholnoky J. u.-Hold u. jelzőlámpás közlekedési csomópont körforgalmú csomóponttá történő átalakításának tanulmánytervi vizsgálata</t>
  </si>
  <si>
    <t>Fenyves utca csapadékvízelvezetés, útépítés</t>
  </si>
  <si>
    <t>Harmat utca HM ingatlanrendezés, csapadékvíz elvezetés és útépítés kivtelezés II. ütem</t>
  </si>
  <si>
    <t>Kinizsi u. útrekonstrukció</t>
  </si>
  <si>
    <t>Csererdő lakótelep úthálózat rekonstrukciós koncepció terve</t>
  </si>
  <si>
    <t>Egyetem u. útrekonstrukció (tervezés, engedélyezés)</t>
  </si>
  <si>
    <t xml:space="preserve">A veszprémi Hősi kapu rekonstrukciója turisztikai vonzerőfejlesztés céljából KDOP 2.1.1/B-09-2010-0024 </t>
  </si>
  <si>
    <t>Nemesvámos-Veszprém közötti kerékpárforgalmi út kiépítése KDOP 4.2.2-11-2011-0010</t>
  </si>
  <si>
    <t>Gyermektartásdíj megelőlegezés</t>
  </si>
  <si>
    <t xml:space="preserve"> - Pénzmaradványból képzett tartalék: átszervezéssel megszűnt int. pénzmaradványa</t>
  </si>
  <si>
    <t xml:space="preserve"> - Normatíva elszámolás</t>
  </si>
  <si>
    <t xml:space="preserve">VMJV Polgármesteri Hivatal </t>
  </si>
  <si>
    <t>Budapest út-Bajcsy Zs. u.-Mártírok útja-Brusznyai u. jelzőlámpás közl. csomópont körforgalmú csomóponttá történő átalakításának tervezése, engedélyezése</t>
  </si>
  <si>
    <t>Beruházás összesen:</t>
  </si>
  <si>
    <t>Felújítás összesen:</t>
  </si>
  <si>
    <t>Időarányos normatíva átadása Kozmutza Flóra Óvoda, Ált. Iskola és Spec. Szakiskola és Kollégium és Medgyaszay István Szakképző Isk. részére</t>
  </si>
  <si>
    <t>Veszprémi Kistérség Többcélú Társulás - normatíva elszámolás</t>
  </si>
  <si>
    <t>Oktatási szolgáltatás - áthúzódó kifizetések</t>
  </si>
  <si>
    <t>Nemzeti Földalapkezelő Szervezet - Otthont az Állatoknak Alapítványhoz</t>
  </si>
  <si>
    <t>Ápolási díj</t>
  </si>
  <si>
    <t xml:space="preserve"> ebből : - Nyugdíjas szervezetek számára pályázati keret</t>
  </si>
  <si>
    <t>módosítás -</t>
  </si>
  <si>
    <t xml:space="preserve">Gyepmesteri telepre: 3 db chipolvasó </t>
  </si>
  <si>
    <t>Szennyvíztelep felújítása</t>
  </si>
  <si>
    <t>5-6</t>
  </si>
  <si>
    <t xml:space="preserve"> - Beruházások</t>
  </si>
  <si>
    <t>VMJV Polgármesteri Hivatal által ellátott kötelező és államigazgatási feladatok összesen</t>
  </si>
  <si>
    <t xml:space="preserve"> - Működési</t>
  </si>
  <si>
    <t>módosítás - bérkompenzáció, pénzmaradvány</t>
  </si>
  <si>
    <t>módosítás - bérkompencáció, pénzmaradvány, előirányzat átcsoportosítás</t>
  </si>
  <si>
    <t>módosítás - bérkompenzáció, pénzmaradvány, előirányzat átcsoportosítás</t>
  </si>
  <si>
    <t>módosítás - bérkompenzáció, pályázat</t>
  </si>
  <si>
    <t>módosítás - bérkompenzáció, pénzmaradvány, előirányzat átcsoportosítás, pályázat</t>
  </si>
  <si>
    <t>módosítás - bérkompenzáció, átcsoportosítás</t>
  </si>
  <si>
    <t>módosítás -bérkompenzáció, pénzmaradvány, előirányzat átcsoportosítás, pályázat</t>
  </si>
  <si>
    <t>módosítás - bérkompenzáció, pénzmaradvány, előirányzat átcsoportosítás, támogatás</t>
  </si>
  <si>
    <t>módosítás - bérkompenzáció, pénzmaradvány, előirányzat átcsoportosítás, támogatás, pályázat</t>
  </si>
  <si>
    <t>módosítás - Püttlingen várostól - EVSZ Nemzketközi Ifjúsági Találkozó</t>
  </si>
  <si>
    <t>Kiemelt művészeti együttesek támogatása:</t>
  </si>
  <si>
    <t>VKTT Egyesített Szoc. Intézmény - egyes szociális és gyermekjóléti feladatok, idősek átmeneti és tartós szociális szakosított ellátási feladatok</t>
  </si>
  <si>
    <r>
      <t>Családsegítő és Gyermekjóléti Alapszolgáltatási Intézményfenntartó Társulás</t>
    </r>
    <r>
      <rPr>
        <sz val="12"/>
        <rFont val="Palatino Linotype"/>
        <family val="1"/>
      </rPr>
      <t xml:space="preserve">  - </t>
    </r>
    <r>
      <rPr>
        <sz val="11"/>
        <rFont val="Palatino Linotype"/>
        <family val="1"/>
      </rPr>
      <t>bérkompenzáció átadás</t>
    </r>
  </si>
  <si>
    <r>
      <t>Balaton Volán Zrt.</t>
    </r>
    <r>
      <rPr>
        <sz val="11"/>
        <rFont val="Palatino Linotype"/>
        <family val="1"/>
      </rPr>
      <t xml:space="preserve"> Helyi közösségi közlekedés közszolg. támogatása</t>
    </r>
  </si>
  <si>
    <r>
      <t>Intézményi Szolgáltató Szervezet</t>
    </r>
    <r>
      <rPr>
        <sz val="11"/>
        <rFont val="Palatino Linotype"/>
        <family val="1"/>
      </rPr>
      <t xml:space="preserve"> - nyári napközis táborra támogatás és egyéb bevételből - </t>
    </r>
    <r>
      <rPr>
        <sz val="10"/>
        <rFont val="Palatino Linotype"/>
        <family val="1"/>
      </rPr>
      <t>személyi kiadásokra 3 850 eFt, járulékokra 1 000 eFt, dologi kiadásokra 3 270 eFt</t>
    </r>
  </si>
  <si>
    <t>Intézményi Szolgáltató Szervezet - nyári napközis tábor</t>
  </si>
  <si>
    <t>TÁMOP 3.1.3.10/2-2010-0002 - Vetési G. Természettud.Labor</t>
  </si>
  <si>
    <t>1. vk. Kövirózsa Alapítvány - rendezvények lebonyolítására, működési költségekre</t>
  </si>
  <si>
    <t>8. vk. Bonita Sportánc Egyesület - rendezvények lebonyolítására, működési költségekre</t>
  </si>
  <si>
    <t>10. vk. VEDAC Veszprémi Egyetemi és Diák Atlétikai Club - versenyen való részvételhez</t>
  </si>
  <si>
    <t>10. vk. Építők Természetbarát Egyesület - Civil Nap költségeire</t>
  </si>
  <si>
    <t>11. vk. Veszprémi Szeminárium Alapítvány - működési költségek</t>
  </si>
  <si>
    <t>1. vk.</t>
  </si>
  <si>
    <t>11. vk.</t>
  </si>
  <si>
    <t>2. vk.</t>
  </si>
  <si>
    <t>3. vk.</t>
  </si>
  <si>
    <t>4. vk.</t>
  </si>
  <si>
    <t>5. vk.</t>
  </si>
  <si>
    <t>7. vk.</t>
  </si>
  <si>
    <t>8. vk.</t>
  </si>
  <si>
    <t>9. vk.</t>
  </si>
  <si>
    <t>10. vk.</t>
  </si>
  <si>
    <t>személyi kiadások 1 608 eFt, járulékok 425 eFt, dologi kiadások 881 eFt</t>
  </si>
  <si>
    <r>
      <t>Városi Művelődési Központ</t>
    </r>
    <r>
      <rPr>
        <sz val="11"/>
        <rFont val="Palatino Linotype"/>
        <family val="1"/>
      </rPr>
      <t xml:space="preserve"> - prémium évek- személyi kiadások 1 068 eFt, járulékok 280 eFt, dologi kiadások 2 eFt</t>
    </r>
  </si>
  <si>
    <t>Vízgazd.szóló 1995. LVII.tv.16.§.Helyi Önk. szóló 1990. LXV.tv.8.§.(1),bek.alapján Árkok felújítása (Látóhegyi árok) - átcsoportosítás céltartalékból</t>
  </si>
  <si>
    <t>1. vk.Általános Iskola 8-ik osztályosai budapesti kiránsulásának támogatása</t>
  </si>
  <si>
    <t>11. vk. Homokozó létesítése a választókerületben</t>
  </si>
  <si>
    <t>személyi kiadásokra 60 eFt, járulékok kiadásaira 16 eFt</t>
  </si>
  <si>
    <t>személyi kiadásokra 11 582 eFt, járulékora 3 141 eFt (VKSZ-hez került dolgozók dec.havi áthúzódó bérjellegű kiadásai)</t>
  </si>
  <si>
    <t>átcsoportosítás Művészetek Házához Vár Ucca kiadványra 1 500 eFt, Sebő József könyvének kiadására 150 eFt</t>
  </si>
  <si>
    <t>személyi kiadásokra 150 eFt, járulékok kiadásaira 40 eFt</t>
  </si>
  <si>
    <t>Szennyvíz elvezető és tisztító viziközmű rendszer</t>
  </si>
  <si>
    <t>Szennyvíz elvezető és tisztító viziközmű rendszer vagyonértékelése</t>
  </si>
  <si>
    <t>módosítás - vagyonértékelés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</si>
  <si>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</si>
  <si>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 xml:space="preserve"> - Felment. Idő , jub.jut., végkiel.</t>
  </si>
  <si>
    <t xml:space="preserve"> - Választókerületi keret</t>
  </si>
  <si>
    <t xml:space="preserve"> - Pénzmaradványból képzett tartalék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</si>
  <si>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</si>
  <si>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</si>
  <si>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</si>
  <si>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 xml:space="preserve"> - Működési költségvetés</t>
  </si>
  <si>
    <t xml:space="preserve"> - Kamatfizetés</t>
  </si>
  <si>
    <t xml:space="preserve">    - Felhalmozási költségvetés</t>
  </si>
  <si>
    <t xml:space="preserve"> - Felhalmozási célú kölcsönök nyújtása, törlesztése</t>
  </si>
  <si>
    <t>Kiegyenlítő, függő, átfutó kiadások</t>
  </si>
  <si>
    <t xml:space="preserve"> - Hiteltörlesztés</t>
  </si>
  <si>
    <t>Gépjárműadó</t>
  </si>
  <si>
    <t>kiadások</t>
  </si>
  <si>
    <t>Városi civil keret</t>
  </si>
  <si>
    <t>Iparűzési adó</t>
  </si>
  <si>
    <t>Építményadó</t>
  </si>
  <si>
    <t>Kommunális adó</t>
  </si>
  <si>
    <t>Idegenforgalmi adó</t>
  </si>
  <si>
    <t>Veszprém Megyei Jogú Város Önkormányzata</t>
  </si>
  <si>
    <t>Deák Ferenc Általános Iskola</t>
  </si>
  <si>
    <t xml:space="preserve"> - Veszprém Város Vegyeskara</t>
  </si>
  <si>
    <t xml:space="preserve"> - Veszprémi Táncegyüttesért Alapítvány</t>
  </si>
  <si>
    <t xml:space="preserve"> - Liszt F. Kórus</t>
  </si>
  <si>
    <t>Egyéb működési kiadás</t>
  </si>
  <si>
    <t>Mihály-napi Búcsú</t>
  </si>
  <si>
    <t>Marketing tevékenység, marketing stratégia</t>
  </si>
  <si>
    <t xml:space="preserve">          - Gizella Napok</t>
  </si>
  <si>
    <t xml:space="preserve">          - Tánc Fesztivál</t>
  </si>
  <si>
    <t xml:space="preserve">          - Veszprémi Utcazene Fesztivál</t>
  </si>
  <si>
    <t>Veszprémi Kistérségi Társulásnak pénzeszköz átadás(Egyesített Szoc.)</t>
  </si>
  <si>
    <t>Magyarország helyi önkormányzatairól szóló 2011. évi CLXXXIX. törvény 13.§ (1) bekezdése szerinti kötelező feladatok</t>
  </si>
  <si>
    <t>Kulturális kínálat bővítése</t>
  </si>
  <si>
    <t>Mobil telefon</t>
  </si>
  <si>
    <t>Informatikai eszközbeszerzések</t>
  </si>
  <si>
    <t>módosítás - átnevezés</t>
  </si>
  <si>
    <t>Forrás SQL</t>
  </si>
  <si>
    <t xml:space="preserve">Közcélú és közhasznú foglalkoztatás </t>
  </si>
  <si>
    <t>Pannon TISZK működtetése</t>
  </si>
  <si>
    <t>Pannon TISZK kezességvállalás</t>
  </si>
  <si>
    <t>Csapadékcsatornák üzemeltetési szolgáltatásai (eddig Bakonykarszt)</t>
  </si>
  <si>
    <t>DAT térképfrissítés, közműnyilvántartás</t>
  </si>
  <si>
    <t>Környezetvédelmi feladat (városüzemeltetés feladatai)</t>
  </si>
  <si>
    <t>módosítás - előirányzat átcsoportosítás</t>
  </si>
  <si>
    <t>Központosított előirányzat</t>
  </si>
  <si>
    <t>Bérkompenzáció</t>
  </si>
  <si>
    <r>
      <t>Igazgatás</t>
    </r>
    <r>
      <rPr>
        <sz val="11"/>
        <rFont val="Palatino Linotype"/>
        <family val="1"/>
      </rPr>
      <t xml:space="preserve"> - Bérkompenzáció</t>
    </r>
  </si>
  <si>
    <r>
      <t xml:space="preserve">Veszprémi Kistérség Többcélú Társulás </t>
    </r>
    <r>
      <rPr>
        <sz val="11"/>
        <rFont val="Palatino Linotype"/>
        <family val="1"/>
      </rPr>
      <t>- Egyesített Szoc.Intézmény - bérkompenzáció átadás</t>
    </r>
  </si>
  <si>
    <t>normatív támogatás átadása</t>
  </si>
  <si>
    <t>normatíva átadása</t>
  </si>
  <si>
    <t>Pérmium évek</t>
  </si>
  <si>
    <t>prémium évek</t>
  </si>
  <si>
    <t>Könyvtári érdekeltségnövelő támogatás</t>
  </si>
  <si>
    <t>könyvtári érdekeltségnövelő támogatás</t>
  </si>
  <si>
    <t>Egyes szociális feladatok támogatása</t>
  </si>
  <si>
    <t>módosítás - helyi közösségi közl.támogatása</t>
  </si>
  <si>
    <r>
      <t>Szerkezetátalakítási tartalék</t>
    </r>
    <r>
      <rPr>
        <sz val="11"/>
        <rFont val="Palatino Linotype"/>
        <family val="1"/>
      </rPr>
      <t xml:space="preserve"> - Helyi közösségi közlekedés támogatása</t>
    </r>
  </si>
  <si>
    <r>
      <t xml:space="preserve">Rendszeres gyermekvédelmi támogatás </t>
    </r>
    <r>
      <rPr>
        <sz val="11"/>
        <rFont val="Palatino Linotype"/>
        <family val="1"/>
      </rPr>
      <t>- egyéb működési kiadásról</t>
    </r>
  </si>
  <si>
    <t xml:space="preserve"> ellátottak pénzügyi juttatására</t>
  </si>
  <si>
    <r>
      <t>Rendkívüli gyermekvédelmi támogatás</t>
    </r>
    <r>
      <rPr>
        <sz val="11"/>
        <rFont val="Palatino Linotype"/>
        <family val="1"/>
      </rPr>
      <t xml:space="preserve"> - egyéb működési kiadásról</t>
    </r>
  </si>
  <si>
    <t>ellátottak pénzügyi juttatására</t>
  </si>
  <si>
    <r>
      <t>Óvodáztatási támogatás</t>
    </r>
    <r>
      <rPr>
        <sz val="11"/>
        <rFont val="Palatino Linotype"/>
        <family val="1"/>
      </rPr>
      <t xml:space="preserve"> - egyéb működési kiadásról</t>
    </r>
  </si>
  <si>
    <r>
      <t>Közgyógyellátási igazolvány</t>
    </r>
    <r>
      <rPr>
        <sz val="11"/>
        <rFont val="Palatino Linotype"/>
        <family val="1"/>
      </rPr>
      <t xml:space="preserve"> - egyéb működési kiadásról</t>
    </r>
  </si>
  <si>
    <r>
      <t>Ápolási díj</t>
    </r>
    <r>
      <rPr>
        <sz val="11"/>
        <rFont val="Palatino Linotype"/>
        <family val="1"/>
      </rPr>
      <t xml:space="preserve"> - egyéb működési kiadásról</t>
    </r>
  </si>
  <si>
    <r>
      <t>Foglalkoztatást helyettesítő támogatás</t>
    </r>
    <r>
      <rPr>
        <sz val="11"/>
        <rFont val="Palatino Linotype"/>
        <family val="1"/>
      </rPr>
      <t xml:space="preserve"> - egyéb működési kiadásról</t>
    </r>
  </si>
  <si>
    <r>
      <t>Adósságkezelés</t>
    </r>
    <r>
      <rPr>
        <sz val="11"/>
        <rFont val="Palatino Linotype"/>
        <family val="1"/>
      </rPr>
      <t xml:space="preserve"> - egyéb működési kiadásról</t>
    </r>
  </si>
  <si>
    <r>
      <t xml:space="preserve">Lakhatási támogatás </t>
    </r>
    <r>
      <rPr>
        <sz val="11"/>
        <rFont val="Palatino Linotype"/>
        <family val="1"/>
      </rPr>
      <t>- egyéb működési kiadásról</t>
    </r>
  </si>
  <si>
    <r>
      <t>Rendszeres szoc.segély</t>
    </r>
    <r>
      <rPr>
        <sz val="11"/>
        <rFont val="Palatino Linotype"/>
        <family val="1"/>
      </rPr>
      <t xml:space="preserve"> - egyéb működési kiadásról</t>
    </r>
  </si>
  <si>
    <r>
      <t>Időskorúak járadéka</t>
    </r>
    <r>
      <rPr>
        <sz val="11"/>
        <rFont val="Palatino Linotype"/>
        <family val="1"/>
      </rPr>
      <t xml:space="preserve"> - egyéb működési kiadásról</t>
    </r>
  </si>
  <si>
    <r>
      <t>Gyermektartásdíj megelőlegezés</t>
    </r>
    <r>
      <rPr>
        <sz val="11"/>
        <rFont val="Palatino Linotype"/>
        <family val="1"/>
      </rPr>
      <t xml:space="preserve"> - egyéb működési kiadásról</t>
    </r>
  </si>
  <si>
    <r>
      <t>Átmeneti szoc.segély</t>
    </r>
    <r>
      <rPr>
        <sz val="11"/>
        <rFont val="Palatino Linotype"/>
        <family val="1"/>
      </rPr>
      <t xml:space="preserve"> - egyéb működési kiadásról</t>
    </r>
  </si>
  <si>
    <r>
      <t>Szilárd hulladék ártámogatása</t>
    </r>
    <r>
      <rPr>
        <sz val="11"/>
        <rFont val="Palatino Linotype"/>
        <family val="1"/>
      </rPr>
      <t xml:space="preserve"> - egyéb működési kiadásról</t>
    </r>
  </si>
  <si>
    <r>
      <t>Parkfenntartás</t>
    </r>
    <r>
      <rPr>
        <sz val="11"/>
        <rFont val="Palatino Linotype"/>
        <family val="1"/>
      </rPr>
      <t xml:space="preserve"> - zöldkár befizetés</t>
    </r>
  </si>
  <si>
    <r>
      <t>Hittodumányi Főiskola támogatása</t>
    </r>
    <r>
      <rPr>
        <sz val="11"/>
        <rFont val="Palatino Linotype"/>
        <family val="1"/>
      </rPr>
      <t xml:space="preserve"> - átcsoportosítás egyéb működési kiadásról</t>
    </r>
  </si>
  <si>
    <t>pénzmaradvány felülvizsgálat</t>
  </si>
  <si>
    <t>módosítás - pénzmaradvány felülvizsgálat</t>
  </si>
  <si>
    <t>előirányzat átadás intézményfenntartó társulásnak</t>
  </si>
  <si>
    <t>Családsegítő és Gyermekjóléti Alapszolgáltatási Intézményfenntartó Társulás</t>
  </si>
  <si>
    <t>pénzmaradvány felosztás</t>
  </si>
  <si>
    <t>előirányzat átcsoportosítás intézményfenntartó társulásnak</t>
  </si>
  <si>
    <t>módosítás - 1.sz.vk., 11.sz.vk. Támogatása</t>
  </si>
  <si>
    <t>módosítás - választókerületek támogatása</t>
  </si>
  <si>
    <t>Püttlingen várostól - EVSZ Nemzetközi Ifjúsági Találkozóra</t>
  </si>
  <si>
    <r>
      <t>Eötvös Károly Megyei Könyvtár</t>
    </r>
    <r>
      <rPr>
        <sz val="11"/>
        <rFont val="Palatino Linotype"/>
        <family val="1"/>
      </rPr>
      <t xml:space="preserve"> - Nemzeti Kulturális Alap- Országos Könyvtári Napok Veszprém Megyei Rendezvényei megrendezésére</t>
    </r>
  </si>
  <si>
    <t>Emberi Erőforrások Minisztériuma - Országos Dokumentum-ellátási Rendszer működtetésének támogatása</t>
  </si>
  <si>
    <r>
      <t xml:space="preserve">VMJV Egészségügyi Alapellátási Intézmény </t>
    </r>
    <r>
      <rPr>
        <sz val="11"/>
        <rFont val="Palatino Linotype"/>
        <family val="1"/>
      </rPr>
      <t>- működési célú támogatás TB-től - 1 fő ifjúságorvos praxis privatizációja</t>
    </r>
  </si>
  <si>
    <r>
      <t>Petőfi Színház</t>
    </r>
    <r>
      <rPr>
        <sz val="11"/>
        <rFont val="Palatino Linotype"/>
        <family val="1"/>
      </rPr>
      <t xml:space="preserve"> - Nemzeti Kulturális Alap - pályázat</t>
    </r>
  </si>
  <si>
    <t>Eötvös Károly Megyei Könyvtár - külföldi kormánytól (Amerikai Kuckó támogatása)</t>
  </si>
  <si>
    <r>
      <t xml:space="preserve">Eötvös Károly Megyei Könyvtár </t>
    </r>
    <r>
      <rPr>
        <sz val="11"/>
        <rFont val="Palatino Linotype"/>
        <family val="1"/>
      </rPr>
      <t>- pályázatok szakmai anyagköltségére, rendezvények lebonyolítására</t>
    </r>
  </si>
  <si>
    <t>dologi kiadásokról átcsoportosítás</t>
  </si>
  <si>
    <t>személyi jellegű kiadásokra</t>
  </si>
  <si>
    <t>járulékokra és szoc.hozzájárulási adóra</t>
  </si>
  <si>
    <t>NKA, EMMI bevételek, külföldi kormánytól</t>
  </si>
  <si>
    <t>NKA, EMMI, külföldi kormánytól bevételek</t>
  </si>
  <si>
    <t>Áfa bevételek és visszatérülések</t>
  </si>
  <si>
    <t>Áfa bevételek, visszatérülések</t>
  </si>
  <si>
    <t>módosítás - átcsoportosítás ISZSZ-hez</t>
  </si>
  <si>
    <t>átcsoportosítás nyári napközis táborra</t>
  </si>
  <si>
    <t>saját bevétel</t>
  </si>
  <si>
    <t>saját bevételből, nyári napközistábor támogatásából</t>
  </si>
  <si>
    <t>módosítás - pénzmaradványból</t>
  </si>
  <si>
    <t>Önkormányzati Intézmények működési bevételei</t>
  </si>
  <si>
    <t>Eötvös Károly Megyei Könyvtár - áfa bevételek, visszatérülések</t>
  </si>
  <si>
    <t>Áfa bevételek és visszatérülésekből - dologi kiadásokra</t>
  </si>
  <si>
    <t>dologi kiadásokról átcsoportosítás felhalmozási kiadásokra</t>
  </si>
  <si>
    <t>ISZSZ - strukturált informatikai és telefonhálózat kiépítése</t>
  </si>
  <si>
    <t>Intézmények pénzmaradvány felosztása</t>
  </si>
  <si>
    <t>módosítás - átcsoportosítás önkormányzati feladatokra</t>
  </si>
  <si>
    <t>átcsoportosítás önkormányzati feladatokra</t>
  </si>
  <si>
    <r>
      <t>Nemzeti ünnepek</t>
    </r>
    <r>
      <rPr>
        <sz val="11"/>
        <rFont val="Palatino Linotype"/>
        <family val="1"/>
      </rPr>
      <t xml:space="preserve"> - átcsoportosítás Városi Művelődési Központ és Könyvtárhoz - Augusztus 20. hangosításra</t>
    </r>
  </si>
  <si>
    <t>átcsoportosítás dologi kiadásokról</t>
  </si>
  <si>
    <t>járulékok kiadásaira</t>
  </si>
  <si>
    <r>
      <t>Mihály napi búcsú</t>
    </r>
    <r>
      <rPr>
        <sz val="11"/>
        <rFont val="Palatino Linotype"/>
        <family val="1"/>
      </rPr>
      <t xml:space="preserve"> - átcsoportosítás Városi Művelődési Központ és Könyvtárhoz</t>
    </r>
  </si>
  <si>
    <t>ellátottak pénzügyi juttatásaira</t>
  </si>
  <si>
    <r>
      <t>Közutak, hidak fenntartása</t>
    </r>
    <r>
      <rPr>
        <sz val="11"/>
        <rFont val="Palatino Linotype"/>
        <family val="1"/>
      </rPr>
      <t xml:space="preserve"> - átcsoportosítás dologi kiadásokról</t>
    </r>
  </si>
  <si>
    <r>
      <t>Nyári napközistábor támogatása</t>
    </r>
    <r>
      <rPr>
        <sz val="11"/>
        <rFont val="Palatino Linotype"/>
        <family val="1"/>
      </rPr>
      <t xml:space="preserve"> - átcsoportosítás Intézményszolgáltató Szervezethez</t>
    </r>
  </si>
  <si>
    <r>
      <t>Nemzetközi kapcsolatok</t>
    </r>
    <r>
      <rPr>
        <sz val="11"/>
        <rFont val="Palatino Linotype"/>
        <family val="1"/>
      </rPr>
      <t xml:space="preserve"> - EVSZ Nemzetközi Ifjúsági Találkozó lebonyolítására</t>
    </r>
  </si>
  <si>
    <r>
      <t>Eseti rendezvények</t>
    </r>
    <r>
      <rPr>
        <sz val="11"/>
        <rFont val="Palatino Linotype"/>
        <family val="1"/>
      </rPr>
      <t xml:space="preserve"> - Európai Mobilitási Hét - Autómentes Nap rendezvény költségeire</t>
    </r>
  </si>
  <si>
    <r>
      <t>Városi rendezvények</t>
    </r>
    <r>
      <rPr>
        <sz val="11"/>
        <rFont val="Palatino Linotype"/>
        <family val="1"/>
      </rPr>
      <t xml:space="preserve"> - KIM bevételből</t>
    </r>
  </si>
  <si>
    <r>
      <t>Civil szervezetek támogatása</t>
    </r>
    <r>
      <rPr>
        <sz val="11"/>
        <rFont val="Palatino Linotype"/>
        <family val="1"/>
      </rPr>
      <t xml:space="preserve"> - 10.vk. támogatásának átcsoportosítása - Civil Nap költségeire</t>
    </r>
  </si>
  <si>
    <r>
      <t>Civil pályázati kere</t>
    </r>
    <r>
      <rPr>
        <sz val="11"/>
        <rFont val="Palatino Linotype"/>
        <family val="1"/>
      </rPr>
      <t>t - Civil Nap költségeire</t>
    </r>
  </si>
  <si>
    <r>
      <t>Városi kiemelt fesztiválok</t>
    </r>
    <r>
      <rPr>
        <sz val="11"/>
        <rFont val="Palatino Linotype"/>
        <family val="1"/>
      </rPr>
      <t>- Gizella napok- átcsoportosítás egyéb működési kiadásról</t>
    </r>
  </si>
  <si>
    <r>
      <t>Családi ünnepek szervezése</t>
    </r>
    <r>
      <rPr>
        <sz val="11"/>
        <rFont val="Palatino Linotype"/>
        <family val="1"/>
      </rPr>
      <t xml:space="preserve"> - átcsoportosítás dologi kiadásokról</t>
    </r>
  </si>
  <si>
    <t>átcsoportosítás egyéb működési kiadásról</t>
  </si>
  <si>
    <t>Informatikai feladatok - átcsoportosítás önkormányzati feladatokra</t>
  </si>
  <si>
    <t>Egyéb sajátos bevételek- átcsoportosítás</t>
  </si>
  <si>
    <t>Egyéb önkormányzati saját bevételek - átcsoportosítás</t>
  </si>
  <si>
    <t>Forrás SQL - átcsoportosítás polg.hiv.feladatokról dologi kiadásokra</t>
  </si>
  <si>
    <t>Nemzeti Fejlesztési Minisztérium - Európai Mobilitás Hét - Autómentes Nap rendezvényre</t>
  </si>
  <si>
    <t>módosítás - Európai Mobilitás Hét - Autómentes Nap rendezvényre</t>
  </si>
  <si>
    <t>Felújítási kiadások: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</si>
</sst>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51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i/>
      <u val="single"/>
      <sz val="8"/>
      <name val="Palatino Linotype"/>
      <family val="1"/>
    </font>
    <font>
      <i/>
      <sz val="8"/>
      <name val="Palatino Linotype"/>
      <family val="1"/>
    </font>
    <font>
      <b/>
      <sz val="10"/>
      <name val="Arial CE"/>
      <family val="0"/>
    </font>
    <font>
      <b/>
      <u val="single"/>
      <sz val="12"/>
      <name val="Palatino Linotype"/>
      <family val="1"/>
    </font>
    <font>
      <b/>
      <sz val="8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u val="single"/>
      <sz val="11"/>
      <name val="Palatino Linotype"/>
      <family val="1"/>
    </font>
    <font>
      <b/>
      <i/>
      <sz val="11"/>
      <name val="Palatino Linotype"/>
      <family val="1"/>
    </font>
    <font>
      <b/>
      <i/>
      <u val="single"/>
      <sz val="11"/>
      <name val="Palatino Linotype"/>
      <family val="1"/>
    </font>
    <font>
      <b/>
      <i/>
      <sz val="9"/>
      <name val="Palatino Linotype"/>
      <family val="1"/>
    </font>
    <font>
      <sz val="12"/>
      <name val="Times New Roman"/>
      <family val="1"/>
    </font>
    <font>
      <sz val="10"/>
      <name val="Times New Roman CE"/>
      <family val="0"/>
    </font>
    <font>
      <b/>
      <i/>
      <sz val="12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double"/>
      <bottom style="hair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97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3" fontId="9" fillId="0" borderId="0" xfId="61" applyNumberFormat="1" applyFont="1" applyAlignment="1">
      <alignment horizontal="center"/>
      <protection/>
    </xf>
    <xf numFmtId="3" fontId="8" fillId="0" borderId="0" xfId="61" applyNumberFormat="1" applyFont="1" applyBorder="1">
      <alignment/>
      <protection/>
    </xf>
    <xf numFmtId="3" fontId="8" fillId="0" borderId="0" xfId="61" applyNumberFormat="1" applyFont="1" applyBorder="1" applyAlignment="1">
      <alignment horizontal="center"/>
      <protection/>
    </xf>
    <xf numFmtId="3" fontId="9" fillId="0" borderId="0" xfId="61" applyNumberFormat="1" applyFont="1" applyBorder="1">
      <alignment/>
      <protection/>
    </xf>
    <xf numFmtId="3" fontId="9" fillId="0" borderId="10" xfId="61" applyNumberFormat="1" applyFont="1" applyBorder="1" applyAlignment="1">
      <alignment vertical="center"/>
      <protection/>
    </xf>
    <xf numFmtId="3" fontId="5" fillId="0" borderId="0" xfId="61" applyNumberFormat="1" applyFont="1" applyBorder="1">
      <alignment/>
      <protection/>
    </xf>
    <xf numFmtId="3" fontId="9" fillId="0" borderId="0" xfId="61" applyNumberFormat="1" applyFont="1" applyBorder="1" applyAlignment="1">
      <alignment vertical="center"/>
      <protection/>
    </xf>
    <xf numFmtId="3" fontId="8" fillId="0" borderId="0" xfId="61" applyNumberFormat="1" applyFont="1" applyAlignment="1">
      <alignment horizontal="center"/>
      <protection/>
    </xf>
    <xf numFmtId="3" fontId="9" fillId="0" borderId="11" xfId="61" applyNumberFormat="1" applyFont="1" applyBorder="1" applyAlignment="1">
      <alignment vertical="center"/>
      <protection/>
    </xf>
    <xf numFmtId="3" fontId="8" fillId="0" borderId="0" xfId="61" applyNumberFormat="1" applyFont="1" applyFill="1" applyBorder="1">
      <alignment/>
      <protection/>
    </xf>
    <xf numFmtId="3" fontId="8" fillId="0" borderId="0" xfId="61" applyNumberFormat="1" applyFont="1" applyBorder="1" applyAlignment="1">
      <alignment horizontal="left" indent="1"/>
      <protection/>
    </xf>
    <xf numFmtId="3" fontId="5" fillId="0" borderId="0" xfId="0" applyNumberFormat="1" applyFont="1" applyFill="1" applyAlignment="1">
      <alignment/>
    </xf>
    <xf numFmtId="3" fontId="8" fillId="0" borderId="0" xfId="61" applyNumberFormat="1" applyFont="1" applyFill="1">
      <alignment/>
      <protection/>
    </xf>
    <xf numFmtId="3" fontId="8" fillId="0" borderId="0" xfId="61" applyNumberFormat="1" applyFont="1" applyFill="1" applyBorder="1" applyAlignment="1">
      <alignment horizontal="left" indent="1"/>
      <protection/>
    </xf>
    <xf numFmtId="0" fontId="5" fillId="0" borderId="0" xfId="0" applyFont="1" applyAlignment="1">
      <alignment horizontal="center"/>
    </xf>
    <xf numFmtId="3" fontId="5" fillId="0" borderId="12" xfId="61" applyNumberFormat="1" applyFont="1" applyBorder="1" applyAlignment="1">
      <alignment horizontal="center" vertical="center" wrapText="1"/>
      <protection/>
    </xf>
    <xf numFmtId="3" fontId="5" fillId="0" borderId="13" xfId="61" applyNumberFormat="1" applyFont="1" applyBorder="1" applyAlignment="1">
      <alignment horizontal="center" vertical="center" wrapText="1"/>
      <protection/>
    </xf>
    <xf numFmtId="3" fontId="5" fillId="0" borderId="14" xfId="61" applyNumberFormat="1" applyFont="1" applyBorder="1" applyAlignment="1">
      <alignment horizontal="center" vertical="center" wrapText="1"/>
      <protection/>
    </xf>
    <xf numFmtId="3" fontId="9" fillId="0" borderId="0" xfId="61" applyNumberFormat="1" applyFont="1" applyBorder="1" applyAlignment="1">
      <alignment horizontal="center"/>
      <protection/>
    </xf>
    <xf numFmtId="3" fontId="11" fillId="0" borderId="15" xfId="65" applyNumberFormat="1" applyFont="1" applyFill="1" applyBorder="1" applyAlignment="1">
      <alignment horizontal="center" vertical="center" wrapText="1"/>
      <protection/>
    </xf>
    <xf numFmtId="3" fontId="8" fillId="0" borderId="0" xfId="65" applyNumberFormat="1" applyFont="1" applyFill="1" applyBorder="1" applyAlignment="1">
      <alignment horizontal="right"/>
      <protection/>
    </xf>
    <xf numFmtId="3" fontId="5" fillId="0" borderId="0" xfId="65" applyNumberFormat="1" applyFont="1" applyFill="1" applyBorder="1" applyAlignment="1">
      <alignment horizontal="center"/>
      <protection/>
    </xf>
    <xf numFmtId="3" fontId="5" fillId="0" borderId="13" xfId="61" applyNumberFormat="1" applyFont="1" applyBorder="1" applyAlignment="1">
      <alignment horizontal="center" vertical="center" textRotation="90"/>
      <protection/>
    </xf>
    <xf numFmtId="3" fontId="10" fillId="0" borderId="13" xfId="61" applyNumberFormat="1" applyFont="1" applyBorder="1" applyAlignment="1">
      <alignment horizontal="center" vertical="center" wrapText="1"/>
      <protection/>
    </xf>
    <xf numFmtId="3" fontId="8" fillId="0" borderId="0" xfId="61" applyNumberFormat="1" applyFont="1" applyFill="1" applyBorder="1" applyAlignment="1">
      <alignment horizontal="center"/>
      <protection/>
    </xf>
    <xf numFmtId="3" fontId="9" fillId="0" borderId="10" xfId="61" applyNumberFormat="1" applyFont="1" applyBorder="1" applyAlignment="1">
      <alignment horizontal="center" vertical="center"/>
      <protection/>
    </xf>
    <xf numFmtId="3" fontId="8" fillId="0" borderId="0" xfId="61" applyNumberFormat="1" applyFont="1" applyBorder="1" applyAlignment="1">
      <alignment horizontal="center" vertical="top"/>
      <protection/>
    </xf>
    <xf numFmtId="3" fontId="8" fillId="0" borderId="10" xfId="61" applyNumberFormat="1" applyFont="1" applyBorder="1" applyAlignment="1">
      <alignment horizontal="center" vertical="center"/>
      <protection/>
    </xf>
    <xf numFmtId="49" fontId="9" fillId="0" borderId="0" xfId="61" applyNumberFormat="1" applyFont="1" applyAlignment="1">
      <alignment horizontal="center"/>
      <protection/>
    </xf>
    <xf numFmtId="49" fontId="5" fillId="0" borderId="16" xfId="61" applyNumberFormat="1" applyFont="1" applyBorder="1" applyAlignment="1">
      <alignment horizontal="center" vertical="center" textRotation="90"/>
      <protection/>
    </xf>
    <xf numFmtId="49" fontId="8" fillId="0" borderId="0" xfId="61" applyNumberFormat="1" applyFont="1" applyBorder="1" applyAlignment="1">
      <alignment horizontal="center"/>
      <protection/>
    </xf>
    <xf numFmtId="3" fontId="8" fillId="0" borderId="0" xfId="61" applyNumberFormat="1" applyFont="1" applyAlignment="1">
      <alignment/>
      <protection/>
    </xf>
    <xf numFmtId="49" fontId="8" fillId="0" borderId="0" xfId="61" applyNumberFormat="1" applyFont="1" applyAlignment="1">
      <alignment horizontal="center"/>
      <protection/>
    </xf>
    <xf numFmtId="3" fontId="8" fillId="0" borderId="0" xfId="61" applyNumberFormat="1" applyFont="1" applyBorder="1" applyAlignment="1">
      <alignment/>
      <protection/>
    </xf>
    <xf numFmtId="3" fontId="8" fillId="0" borderId="0" xfId="61" applyNumberFormat="1" applyFont="1" applyBorder="1" applyAlignment="1">
      <alignment vertical="top"/>
      <protection/>
    </xf>
    <xf numFmtId="3" fontId="8" fillId="0" borderId="0" xfId="61" applyNumberFormat="1" applyFont="1" applyFill="1" applyBorder="1" applyAlignment="1">
      <alignment vertical="top"/>
      <protection/>
    </xf>
    <xf numFmtId="3" fontId="8" fillId="0" borderId="0" xfId="61" applyNumberFormat="1" applyFont="1" applyAlignment="1">
      <alignment vertical="top"/>
      <protection/>
    </xf>
    <xf numFmtId="49" fontId="9" fillId="0" borderId="0" xfId="61" applyNumberFormat="1" applyFont="1" applyBorder="1" applyAlignment="1">
      <alignment horizont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5" fillId="0" borderId="12" xfId="61" applyNumberFormat="1" applyFont="1" applyBorder="1" applyAlignment="1">
      <alignment horizontal="center" vertical="center" textRotation="90" wrapText="1"/>
      <protection/>
    </xf>
    <xf numFmtId="3" fontId="5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9" fillId="0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Alignment="1">
      <alignment horizontal="center"/>
      <protection/>
    </xf>
    <xf numFmtId="3" fontId="9" fillId="0" borderId="0" xfId="61" applyNumberFormat="1" applyFont="1" applyFill="1">
      <alignment/>
      <protection/>
    </xf>
    <xf numFmtId="0" fontId="5" fillId="0" borderId="0" xfId="0" applyFont="1" applyBorder="1" applyAlignment="1">
      <alignment/>
    </xf>
    <xf numFmtId="3" fontId="9" fillId="0" borderId="0" xfId="65" applyNumberFormat="1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left" indent="2"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49" fontId="5" fillId="0" borderId="26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49" fontId="9" fillId="0" borderId="31" xfId="61" applyNumberFormat="1" applyFont="1" applyBorder="1" applyAlignment="1">
      <alignment horizontal="center"/>
      <protection/>
    </xf>
    <xf numFmtId="3" fontId="9" fillId="0" borderId="32" xfId="61" applyNumberFormat="1" applyFont="1" applyBorder="1" applyAlignment="1">
      <alignment horizontal="center"/>
      <protection/>
    </xf>
    <xf numFmtId="3" fontId="8" fillId="0" borderId="32" xfId="61" applyNumberFormat="1" applyFont="1" applyBorder="1" applyAlignment="1">
      <alignment horizontal="center"/>
      <protection/>
    </xf>
    <xf numFmtId="3" fontId="9" fillId="0" borderId="32" xfId="61" applyNumberFormat="1" applyFont="1" applyBorder="1">
      <alignment/>
      <protection/>
    </xf>
    <xf numFmtId="49" fontId="8" fillId="0" borderId="26" xfId="61" applyNumberFormat="1" applyFont="1" applyBorder="1" applyAlignment="1">
      <alignment horizontal="center"/>
      <protection/>
    </xf>
    <xf numFmtId="3" fontId="8" fillId="0" borderId="23" xfId="61" applyNumberFormat="1" applyFont="1" applyBorder="1">
      <alignment/>
      <protection/>
    </xf>
    <xf numFmtId="49" fontId="9" fillId="0" borderId="26" xfId="61" applyNumberFormat="1" applyFont="1" applyBorder="1" applyAlignment="1">
      <alignment horizontal="center"/>
      <protection/>
    </xf>
    <xf numFmtId="3" fontId="9" fillId="0" borderId="23" xfId="61" applyNumberFormat="1" applyFont="1" applyBorder="1">
      <alignment/>
      <protection/>
    </xf>
    <xf numFmtId="49" fontId="9" fillId="0" borderId="26" xfId="61" applyNumberFormat="1" applyFont="1" applyFill="1" applyBorder="1" applyAlignment="1">
      <alignment horizontal="center"/>
      <protection/>
    </xf>
    <xf numFmtId="49" fontId="8" fillId="0" borderId="26" xfId="61" applyNumberFormat="1" applyFont="1" applyFill="1" applyBorder="1" applyAlignment="1">
      <alignment horizontal="center"/>
      <protection/>
    </xf>
    <xf numFmtId="49" fontId="8" fillId="0" borderId="26" xfId="61" applyNumberFormat="1" applyFont="1" applyBorder="1" applyAlignment="1">
      <alignment horizontal="center" vertical="top"/>
      <protection/>
    </xf>
    <xf numFmtId="3" fontId="8" fillId="0" borderId="23" xfId="61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9" fillId="0" borderId="0" xfId="61" applyNumberFormat="1" applyFont="1" applyFill="1" applyAlignment="1">
      <alignment horizontal="center"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8" fillId="0" borderId="0" xfId="61" applyNumberFormat="1" applyFont="1" applyFill="1" applyAlignment="1">
      <alignment wrapText="1"/>
      <protection/>
    </xf>
    <xf numFmtId="3" fontId="8" fillId="0" borderId="33" xfId="61" applyNumberFormat="1" applyFont="1" applyFill="1" applyBorder="1" applyAlignment="1">
      <alignment wrapText="1"/>
      <protection/>
    </xf>
    <xf numFmtId="0" fontId="8" fillId="0" borderId="33" xfId="0" applyFont="1" applyFill="1" applyBorder="1" applyAlignment="1">
      <alignment wrapText="1"/>
    </xf>
    <xf numFmtId="3" fontId="9" fillId="0" borderId="0" xfId="61" applyNumberFormat="1" applyFont="1" applyFill="1" applyAlignment="1">
      <alignment wrapText="1"/>
      <protection/>
    </xf>
    <xf numFmtId="0" fontId="9" fillId="0" borderId="0" xfId="61" applyFont="1" applyFill="1" applyBorder="1" applyAlignment="1">
      <alignment wrapText="1"/>
      <protection/>
    </xf>
    <xf numFmtId="3" fontId="8" fillId="0" borderId="33" xfId="61" applyNumberFormat="1" applyFont="1" applyFill="1" applyBorder="1" applyAlignment="1">
      <alignment horizontal="left" wrapText="1"/>
      <protection/>
    </xf>
    <xf numFmtId="3" fontId="16" fillId="0" borderId="33" xfId="61" applyNumberFormat="1" applyFont="1" applyFill="1" applyBorder="1" applyAlignment="1">
      <alignment wrapText="1"/>
      <protection/>
    </xf>
    <xf numFmtId="0" fontId="8" fillId="0" borderId="0" xfId="61" applyFont="1" applyFill="1" applyBorder="1" applyAlignment="1">
      <alignment wrapText="1"/>
      <protection/>
    </xf>
    <xf numFmtId="0" fontId="8" fillId="0" borderId="0" xfId="61" applyFont="1" applyFill="1" applyBorder="1" applyAlignment="1">
      <alignment horizontal="center" wrapText="1"/>
      <protection/>
    </xf>
    <xf numFmtId="3" fontId="8" fillId="0" borderId="0" xfId="61" applyNumberFormat="1" applyFont="1" applyFill="1" applyBorder="1" applyAlignment="1">
      <alignment wrapText="1"/>
      <protection/>
    </xf>
    <xf numFmtId="3" fontId="9" fillId="0" borderId="0" xfId="61" applyNumberFormat="1" applyFont="1" applyFill="1" applyBorder="1" applyAlignment="1">
      <alignment wrapText="1"/>
      <protection/>
    </xf>
    <xf numFmtId="3" fontId="8" fillId="0" borderId="0" xfId="61" applyNumberFormat="1" applyFont="1" applyFill="1" applyBorder="1" applyAlignment="1">
      <alignment horizontal="center" wrapText="1"/>
      <protection/>
    </xf>
    <xf numFmtId="3" fontId="9" fillId="0" borderId="0" xfId="61" applyNumberFormat="1" applyFont="1" applyFill="1" applyAlignment="1">
      <alignment vertical="center"/>
      <protection/>
    </xf>
    <xf numFmtId="3" fontId="5" fillId="0" borderId="0" xfId="61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vertical="top"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1" fillId="0" borderId="22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0" fillId="0" borderId="0" xfId="61" applyNumberFormat="1" applyFont="1" applyFill="1" applyAlignment="1">
      <alignment horizontal="center"/>
      <protection/>
    </xf>
    <xf numFmtId="3" fontId="10" fillId="0" borderId="0" xfId="61" applyNumberFormat="1" applyFont="1" applyFill="1" applyAlignment="1">
      <alignment horizontal="center" vertical="center"/>
      <protection/>
    </xf>
    <xf numFmtId="3" fontId="34" fillId="0" borderId="0" xfId="61" applyNumberFormat="1" applyFont="1" applyFill="1" applyAlignment="1">
      <alignment horizontal="center"/>
      <protection/>
    </xf>
    <xf numFmtId="3" fontId="5" fillId="0" borderId="0" xfId="61" applyNumberFormat="1" applyFont="1" applyFill="1" applyAlignment="1">
      <alignment horizontal="center" vertical="center"/>
      <protection/>
    </xf>
    <xf numFmtId="3" fontId="5" fillId="0" borderId="13" xfId="61" applyNumberFormat="1" applyFont="1" applyBorder="1" applyAlignment="1">
      <alignment horizontal="center" vertical="center"/>
      <protection/>
    </xf>
    <xf numFmtId="3" fontId="5" fillId="0" borderId="0" xfId="61" applyNumberFormat="1" applyFont="1" applyBorder="1" applyAlignment="1">
      <alignment horizontal="center" vertical="center"/>
      <protection/>
    </xf>
    <xf numFmtId="3" fontId="5" fillId="0" borderId="0" xfId="61" applyNumberFormat="1" applyFont="1" applyAlignment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0" xfId="65" applyFont="1" applyFill="1" applyBorder="1" applyAlignment="1">
      <alignment horizontal="center" wrapText="1"/>
      <protection/>
    </xf>
    <xf numFmtId="49" fontId="5" fillId="0" borderId="26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 indent="2"/>
    </xf>
    <xf numFmtId="3" fontId="8" fillId="0" borderId="0" xfId="61" applyNumberFormat="1" applyFont="1" applyFill="1" applyAlignment="1">
      <alignment horizontal="right"/>
      <protection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9" fillId="0" borderId="0" xfId="61" applyNumberFormat="1" applyFont="1" applyFill="1" applyAlignment="1">
      <alignment horizontal="right"/>
      <protection/>
    </xf>
    <xf numFmtId="3" fontId="11" fillId="0" borderId="0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/>
      <protection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 vertical="center"/>
    </xf>
    <xf numFmtId="3" fontId="8" fillId="0" borderId="33" xfId="61" applyNumberFormat="1" applyFont="1" applyFill="1" applyBorder="1" applyAlignment="1">
      <alignment horizontal="right"/>
      <protection/>
    </xf>
    <xf numFmtId="3" fontId="9" fillId="0" borderId="33" xfId="61" applyNumberFormat="1" applyFont="1" applyFill="1" applyBorder="1" applyAlignment="1">
      <alignment horizontal="right"/>
      <protection/>
    </xf>
    <xf numFmtId="3" fontId="9" fillId="0" borderId="39" xfId="61" applyNumberFormat="1" applyFont="1" applyFill="1" applyBorder="1" applyAlignment="1">
      <alignment horizontal="right" vertical="top"/>
      <protection/>
    </xf>
    <xf numFmtId="3" fontId="9" fillId="0" borderId="40" xfId="61" applyNumberFormat="1" applyFont="1" applyFill="1" applyBorder="1" applyAlignment="1">
      <alignment horizontal="right"/>
      <protection/>
    </xf>
    <xf numFmtId="3" fontId="8" fillId="0" borderId="33" xfId="61" applyNumberFormat="1" applyFont="1" applyFill="1" applyBorder="1" applyAlignment="1">
      <alignment horizontal="right" vertical="center"/>
      <protection/>
    </xf>
    <xf numFmtId="3" fontId="16" fillId="0" borderId="33" xfId="61" applyNumberFormat="1" applyFont="1" applyFill="1" applyBorder="1" applyAlignment="1">
      <alignment horizontal="right"/>
      <protection/>
    </xf>
    <xf numFmtId="3" fontId="16" fillId="0" borderId="0" xfId="61" applyNumberFormat="1" applyFont="1" applyFill="1">
      <alignment/>
      <protection/>
    </xf>
    <xf numFmtId="0" fontId="5" fillId="0" borderId="0" xfId="0" applyFont="1" applyFill="1" applyAlignment="1">
      <alignment horizontal="center" vertical="top"/>
    </xf>
    <xf numFmtId="3" fontId="5" fillId="0" borderId="0" xfId="61" applyNumberFormat="1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3" fontId="11" fillId="0" borderId="0" xfId="65" applyNumberFormat="1" applyFont="1" applyFill="1" applyBorder="1" applyAlignment="1">
      <alignment horizontal="right"/>
      <protection/>
    </xf>
    <xf numFmtId="3" fontId="9" fillId="0" borderId="41" xfId="61" applyNumberFormat="1" applyFont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 applyBorder="1" applyAlignment="1">
      <alignment/>
      <protection/>
    </xf>
    <xf numFmtId="0" fontId="13" fillId="0" borderId="0" xfId="65" applyFont="1" applyFill="1" applyBorder="1" applyAlignment="1">
      <alignment vertical="center"/>
      <protection/>
    </xf>
    <xf numFmtId="3" fontId="5" fillId="0" borderId="33" xfId="65" applyNumberFormat="1" applyFont="1" applyFill="1" applyBorder="1" applyAlignment="1">
      <alignment horizontal="right" vertical="center"/>
      <protection/>
    </xf>
    <xf numFmtId="0" fontId="9" fillId="0" borderId="33" xfId="65" applyFont="1" applyFill="1" applyBorder="1" applyAlignment="1">
      <alignment horizontal="left" wrapText="1"/>
      <protection/>
    </xf>
    <xf numFmtId="3" fontId="9" fillId="0" borderId="33" xfId="65" applyNumberFormat="1" applyFont="1" applyFill="1" applyBorder="1" applyAlignment="1">
      <alignment horizontal="right" wrapText="1"/>
      <protection/>
    </xf>
    <xf numFmtId="3" fontId="8" fillId="0" borderId="33" xfId="65" applyNumberFormat="1" applyFont="1" applyFill="1" applyBorder="1" applyAlignment="1">
      <alignment horizontal="right" wrapText="1"/>
      <protection/>
    </xf>
    <xf numFmtId="0" fontId="9" fillId="0" borderId="42" xfId="65" applyFont="1" applyFill="1" applyBorder="1" applyAlignment="1">
      <alignment horizontal="left" wrapText="1"/>
      <protection/>
    </xf>
    <xf numFmtId="0" fontId="7" fillId="0" borderId="42" xfId="63" applyFont="1" applyFill="1" applyBorder="1" applyAlignment="1">
      <alignment wrapText="1"/>
      <protection/>
    </xf>
    <xf numFmtId="3" fontId="8" fillId="0" borderId="42" xfId="61" applyNumberFormat="1" applyFont="1" applyFill="1" applyBorder="1">
      <alignment/>
      <protection/>
    </xf>
    <xf numFmtId="0" fontId="7" fillId="0" borderId="42" xfId="63" applyFont="1" applyFill="1" applyBorder="1" applyAlignment="1">
      <alignment vertical="center" wrapText="1"/>
      <protection/>
    </xf>
    <xf numFmtId="0" fontId="5" fillId="0" borderId="42" xfId="63" applyFont="1" applyFill="1" applyBorder="1" applyAlignment="1">
      <alignment wrapText="1"/>
      <protection/>
    </xf>
    <xf numFmtId="3" fontId="5" fillId="0" borderId="33" xfId="65" applyNumberFormat="1" applyFont="1" applyFill="1" applyBorder="1" applyAlignment="1">
      <alignment horizontal="right"/>
      <protection/>
    </xf>
    <xf numFmtId="0" fontId="13" fillId="0" borderId="43" xfId="63" applyFont="1" applyFill="1" applyBorder="1" applyAlignment="1">
      <alignment horizontal="right" vertical="center" wrapText="1"/>
      <protection/>
    </xf>
    <xf numFmtId="3" fontId="40" fillId="0" borderId="40" xfId="61" applyNumberFormat="1" applyFont="1" applyFill="1" applyBorder="1" applyAlignment="1">
      <alignment horizontal="left" wrapText="1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7" fillId="0" borderId="0" xfId="0" applyFont="1" applyFill="1" applyAlignment="1">
      <alignment horizontal="left" wrapText="1" indent="2"/>
    </xf>
    <xf numFmtId="3" fontId="7" fillId="0" borderId="19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vertical="center"/>
    </xf>
    <xf numFmtId="0" fontId="7" fillId="0" borderId="0" xfId="65" applyFont="1" applyFill="1" applyBorder="1" applyAlignment="1">
      <alignment wrapText="1"/>
      <protection/>
    </xf>
    <xf numFmtId="3" fontId="7" fillId="0" borderId="0" xfId="65" applyNumberFormat="1" applyFont="1" applyFill="1" applyBorder="1">
      <alignment/>
      <protection/>
    </xf>
    <xf numFmtId="3" fontId="7" fillId="0" borderId="0" xfId="65" applyNumberFormat="1" applyFont="1" applyFill="1" applyBorder="1" applyAlignment="1">
      <alignment vertical="top"/>
      <protection/>
    </xf>
    <xf numFmtId="0" fontId="7" fillId="0" borderId="20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indent="2"/>
    </xf>
    <xf numFmtId="0" fontId="15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0" fontId="15" fillId="0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3" fontId="5" fillId="0" borderId="11" xfId="61" applyNumberFormat="1" applyFont="1" applyBorder="1" applyAlignment="1">
      <alignment horizontal="center" vertical="center" wrapText="1"/>
      <protection/>
    </xf>
    <xf numFmtId="3" fontId="9" fillId="0" borderId="0" xfId="61" applyNumberFormat="1" applyFont="1" applyBorder="1" applyAlignment="1">
      <alignment/>
      <protection/>
    </xf>
    <xf numFmtId="3" fontId="9" fillId="0" borderId="0" xfId="61" applyNumberFormat="1" applyFont="1" applyBorder="1" applyAlignment="1">
      <alignment vertical="top"/>
      <protection/>
    </xf>
    <xf numFmtId="3" fontId="8" fillId="0" borderId="23" xfId="61" applyNumberFormat="1" applyFont="1" applyBorder="1" applyAlignment="1">
      <alignment/>
      <protection/>
    </xf>
    <xf numFmtId="49" fontId="34" fillId="0" borderId="0" xfId="61" applyNumberFormat="1" applyFont="1" applyAlignment="1">
      <alignment horizontal="center"/>
      <protection/>
    </xf>
    <xf numFmtId="3" fontId="34" fillId="0" borderId="0" xfId="61" applyNumberFormat="1" applyFont="1" applyAlignment="1">
      <alignment horizontal="center"/>
      <protection/>
    </xf>
    <xf numFmtId="3" fontId="10" fillId="0" borderId="0" xfId="61" applyNumberFormat="1" applyFont="1" applyAlignment="1">
      <alignment horizontal="center"/>
      <protection/>
    </xf>
    <xf numFmtId="3" fontId="10" fillId="0" borderId="0" xfId="61" applyNumberFormat="1" applyFont="1" applyBorder="1" applyAlignment="1">
      <alignment/>
      <protection/>
    </xf>
    <xf numFmtId="3" fontId="10" fillId="0" borderId="0" xfId="61" applyNumberFormat="1" applyFont="1" applyBorder="1">
      <alignment/>
      <protection/>
    </xf>
    <xf numFmtId="3" fontId="10" fillId="0" borderId="0" xfId="61" applyNumberFormat="1" applyFont="1">
      <alignment/>
      <protection/>
    </xf>
    <xf numFmtId="49" fontId="10" fillId="0" borderId="0" xfId="61" applyNumberFormat="1" applyFont="1" applyAlignment="1">
      <alignment horizontal="center"/>
      <protection/>
    </xf>
    <xf numFmtId="3" fontId="10" fillId="0" borderId="17" xfId="61" applyNumberFormat="1" applyFont="1" applyBorder="1" applyAlignment="1">
      <alignment horizontal="center"/>
      <protection/>
    </xf>
    <xf numFmtId="3" fontId="10" fillId="0" borderId="0" xfId="61" applyNumberFormat="1" applyFont="1" applyBorder="1" applyAlignment="1">
      <alignment horizontal="center"/>
      <protection/>
    </xf>
    <xf numFmtId="3" fontId="12" fillId="0" borderId="2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horizontal="left" wrapText="1"/>
      <protection/>
    </xf>
    <xf numFmtId="3" fontId="8" fillId="0" borderId="0" xfId="61" applyNumberFormat="1" applyFont="1" applyFill="1" applyAlignment="1">
      <alignment/>
      <protection/>
    </xf>
    <xf numFmtId="3" fontId="9" fillId="0" borderId="0" xfId="61" applyNumberFormat="1" applyFont="1" applyFill="1" applyAlignment="1">
      <alignment horizontal="center"/>
      <protection/>
    </xf>
    <xf numFmtId="3" fontId="9" fillId="0" borderId="33" xfId="61" applyNumberFormat="1" applyFont="1" applyFill="1" applyBorder="1" applyAlignment="1">
      <alignment wrapText="1"/>
      <protection/>
    </xf>
    <xf numFmtId="3" fontId="9" fillId="0" borderId="39" xfId="61" applyNumberFormat="1" applyFont="1" applyFill="1" applyBorder="1" applyAlignment="1">
      <alignment vertical="top" wrapText="1"/>
      <protection/>
    </xf>
    <xf numFmtId="3" fontId="9" fillId="0" borderId="40" xfId="61" applyNumberFormat="1" applyFont="1" applyFill="1" applyBorder="1" applyAlignment="1">
      <alignment vertical="center" wrapText="1"/>
      <protection/>
    </xf>
    <xf numFmtId="3" fontId="9" fillId="0" borderId="47" xfId="61" applyNumberFormat="1" applyFont="1" applyFill="1" applyBorder="1" applyAlignment="1">
      <alignment vertical="center" wrapText="1"/>
      <protection/>
    </xf>
    <xf numFmtId="3" fontId="9" fillId="0" borderId="48" xfId="61" applyNumberFormat="1" applyFont="1" applyFill="1" applyBorder="1" applyAlignment="1">
      <alignment wrapText="1"/>
      <protection/>
    </xf>
    <xf numFmtId="3" fontId="9" fillId="0" borderId="48" xfId="61" applyNumberFormat="1" applyFont="1" applyFill="1" applyBorder="1" applyAlignment="1">
      <alignment horizontal="right" vertical="center"/>
      <protection/>
    </xf>
    <xf numFmtId="3" fontId="8" fillId="0" borderId="33" xfId="61" applyNumberFormat="1" applyFont="1" applyFill="1" applyBorder="1" applyAlignment="1">
      <alignment/>
      <protection/>
    </xf>
    <xf numFmtId="3" fontId="9" fillId="0" borderId="0" xfId="61" applyNumberFormat="1" applyFont="1" applyFill="1" applyAlignment="1">
      <alignment vertical="top"/>
      <protection/>
    </xf>
    <xf numFmtId="3" fontId="9" fillId="0" borderId="47" xfId="61" applyNumberFormat="1" applyFont="1" applyFill="1" applyBorder="1" applyAlignment="1">
      <alignment vertical="center"/>
      <protection/>
    </xf>
    <xf numFmtId="3" fontId="8" fillId="0" borderId="40" xfId="61" applyNumberFormat="1" applyFont="1" applyFill="1" applyBorder="1" applyAlignment="1">
      <alignment horizontal="right" vertical="center"/>
      <protection/>
    </xf>
    <xf numFmtId="3" fontId="8" fillId="0" borderId="47" xfId="61" applyNumberFormat="1" applyFont="1" applyFill="1" applyBorder="1" applyAlignment="1">
      <alignment horizontal="right" vertical="center"/>
      <protection/>
    </xf>
    <xf numFmtId="3" fontId="16" fillId="0" borderId="33" xfId="61" applyNumberFormat="1" applyFont="1" applyFill="1" applyBorder="1" applyAlignment="1">
      <alignment horizontal="right" vertical="center"/>
      <protection/>
    </xf>
    <xf numFmtId="3" fontId="10" fillId="0" borderId="42" xfId="61" applyNumberFormat="1" applyFont="1" applyFill="1" applyBorder="1" applyAlignment="1">
      <alignment horizontal="center" vertical="center"/>
      <protection/>
    </xf>
    <xf numFmtId="3" fontId="8" fillId="0" borderId="49" xfId="61" applyNumberFormat="1" applyFont="1" applyFill="1" applyBorder="1" applyAlignment="1">
      <alignment horizontal="right" vertical="center"/>
      <protection/>
    </xf>
    <xf numFmtId="3" fontId="16" fillId="0" borderId="49" xfId="61" applyNumberFormat="1" applyFont="1" applyFill="1" applyBorder="1" applyAlignment="1">
      <alignment horizontal="right" vertical="center"/>
      <protection/>
    </xf>
    <xf numFmtId="3" fontId="10" fillId="0" borderId="50" xfId="61" applyNumberFormat="1" applyFont="1" applyFill="1" applyBorder="1" applyAlignment="1">
      <alignment horizontal="center" vertical="center"/>
      <protection/>
    </xf>
    <xf numFmtId="3" fontId="9" fillId="0" borderId="51" xfId="61" applyNumberFormat="1" applyFont="1" applyFill="1" applyBorder="1" applyAlignment="1">
      <alignment wrapText="1"/>
      <protection/>
    </xf>
    <xf numFmtId="3" fontId="9" fillId="0" borderId="51" xfId="61" applyNumberFormat="1" applyFont="1" applyFill="1" applyBorder="1" applyAlignment="1">
      <alignment horizontal="right" vertical="center"/>
      <protection/>
    </xf>
    <xf numFmtId="3" fontId="9" fillId="0" borderId="52" xfId="61" applyNumberFormat="1" applyFont="1" applyFill="1" applyBorder="1" applyAlignment="1">
      <alignment horizontal="right" vertical="center"/>
      <protection/>
    </xf>
    <xf numFmtId="3" fontId="10" fillId="0" borderId="53" xfId="61" applyNumberFormat="1" applyFont="1" applyFill="1" applyBorder="1" applyAlignment="1">
      <alignment horizontal="center" vertical="center"/>
      <protection/>
    </xf>
    <xf numFmtId="3" fontId="9" fillId="0" borderId="54" xfId="61" applyNumberFormat="1" applyFont="1" applyFill="1" applyBorder="1" applyAlignment="1">
      <alignment horizontal="right"/>
      <protection/>
    </xf>
    <xf numFmtId="3" fontId="5" fillId="0" borderId="0" xfId="61" applyNumberFormat="1" applyFont="1" applyFill="1" applyBorder="1" applyAlignment="1">
      <alignment horizontal="center" vertical="top"/>
      <protection/>
    </xf>
    <xf numFmtId="3" fontId="11" fillId="0" borderId="55" xfId="61" applyNumberFormat="1" applyFont="1" applyFill="1" applyBorder="1" applyAlignment="1">
      <alignment horizontal="center" textRotation="90"/>
      <protection/>
    </xf>
    <xf numFmtId="3" fontId="5" fillId="0" borderId="33" xfId="61" applyNumberFormat="1" applyFont="1" applyFill="1" applyBorder="1" applyAlignment="1">
      <alignment horizontal="center"/>
      <protection/>
    </xf>
    <xf numFmtId="3" fontId="5" fillId="0" borderId="33" xfId="61" applyNumberFormat="1" applyFont="1" applyFill="1" applyBorder="1" applyAlignment="1">
      <alignment horizontal="center" vertical="top"/>
      <protection/>
    </xf>
    <xf numFmtId="3" fontId="12" fillId="0" borderId="33" xfId="61" applyNumberFormat="1" applyFont="1" applyFill="1" applyBorder="1" applyAlignment="1">
      <alignment horizontal="center" vertical="top"/>
      <protection/>
    </xf>
    <xf numFmtId="3" fontId="11" fillId="0" borderId="33" xfId="61" applyNumberFormat="1" applyFont="1" applyFill="1" applyBorder="1" applyAlignment="1">
      <alignment horizontal="center" vertical="top"/>
      <protection/>
    </xf>
    <xf numFmtId="3" fontId="11" fillId="0" borderId="39" xfId="61" applyNumberFormat="1" applyFont="1" applyFill="1" applyBorder="1" applyAlignment="1">
      <alignment horizontal="center" vertical="top"/>
      <protection/>
    </xf>
    <xf numFmtId="3" fontId="5" fillId="0" borderId="47" xfId="61" applyNumberFormat="1" applyFont="1" applyFill="1" applyBorder="1" applyAlignment="1">
      <alignment horizontal="center" vertical="center"/>
      <protection/>
    </xf>
    <xf numFmtId="3" fontId="5" fillId="0" borderId="33" xfId="61" applyNumberFormat="1" applyFont="1" applyFill="1" applyBorder="1" applyAlignment="1">
      <alignment horizontal="center" vertical="center"/>
      <protection/>
    </xf>
    <xf numFmtId="3" fontId="5" fillId="0" borderId="48" xfId="61" applyNumberFormat="1" applyFont="1" applyFill="1" applyBorder="1" applyAlignment="1">
      <alignment horizontal="center" vertical="center"/>
      <protection/>
    </xf>
    <xf numFmtId="3" fontId="5" fillId="0" borderId="40" xfId="61" applyNumberFormat="1" applyFont="1" applyFill="1" applyBorder="1" applyAlignment="1">
      <alignment horizontal="center"/>
      <protection/>
    </xf>
    <xf numFmtId="3" fontId="5" fillId="0" borderId="40" xfId="61" applyNumberFormat="1" applyFont="1" applyFill="1" applyBorder="1" applyAlignment="1">
      <alignment horizontal="center" vertical="center"/>
      <protection/>
    </xf>
    <xf numFmtId="3" fontId="5" fillId="0" borderId="51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Alignment="1">
      <alignment horizontal="center" vertical="top"/>
      <protection/>
    </xf>
    <xf numFmtId="3" fontId="9" fillId="0" borderId="56" xfId="61" applyNumberFormat="1" applyFont="1" applyFill="1" applyBorder="1" applyAlignment="1">
      <alignment horizontal="center"/>
      <protection/>
    </xf>
    <xf numFmtId="3" fontId="8" fillId="0" borderId="42" xfId="61" applyNumberFormat="1" applyFont="1" applyFill="1" applyBorder="1" applyAlignment="1">
      <alignment/>
      <protection/>
    </xf>
    <xf numFmtId="3" fontId="8" fillId="0" borderId="49" xfId="61" applyNumberFormat="1" applyFont="1" applyFill="1" applyBorder="1" applyAlignment="1">
      <alignment/>
      <protection/>
    </xf>
    <xf numFmtId="3" fontId="8" fillId="0" borderId="49" xfId="61" applyNumberFormat="1" applyFont="1" applyFill="1" applyBorder="1" applyAlignment="1">
      <alignment horizontal="right"/>
      <protection/>
    </xf>
    <xf numFmtId="3" fontId="16" fillId="0" borderId="42" xfId="61" applyNumberFormat="1" applyFont="1" applyFill="1" applyBorder="1">
      <alignment/>
      <protection/>
    </xf>
    <xf numFmtId="3" fontId="16" fillId="0" borderId="49" xfId="61" applyNumberFormat="1" applyFont="1" applyFill="1" applyBorder="1" applyAlignment="1">
      <alignment horizontal="right"/>
      <protection/>
    </xf>
    <xf numFmtId="3" fontId="9" fillId="0" borderId="42" xfId="61" applyNumberFormat="1" applyFont="1" applyFill="1" applyBorder="1">
      <alignment/>
      <protection/>
    </xf>
    <xf numFmtId="3" fontId="9" fillId="0" borderId="49" xfId="61" applyNumberFormat="1" applyFont="1" applyFill="1" applyBorder="1" applyAlignment="1">
      <alignment horizontal="right"/>
      <protection/>
    </xf>
    <xf numFmtId="3" fontId="9" fillId="0" borderId="57" xfId="61" applyNumberFormat="1" applyFont="1" applyFill="1" applyBorder="1" applyAlignment="1">
      <alignment vertical="top"/>
      <protection/>
    </xf>
    <xf numFmtId="3" fontId="9" fillId="0" borderId="58" xfId="61" applyNumberFormat="1" applyFont="1" applyFill="1" applyBorder="1" applyAlignment="1">
      <alignment horizontal="right" vertical="top"/>
      <protection/>
    </xf>
    <xf numFmtId="3" fontId="10" fillId="0" borderId="59" xfId="61" applyNumberFormat="1" applyFont="1" applyFill="1" applyBorder="1" applyAlignment="1">
      <alignment horizontal="center" vertical="center"/>
      <protection/>
    </xf>
    <xf numFmtId="3" fontId="9" fillId="0" borderId="60" xfId="61" applyNumberFormat="1" applyFont="1" applyFill="1" applyBorder="1" applyAlignment="1">
      <alignment vertical="center"/>
      <protection/>
    </xf>
    <xf numFmtId="3" fontId="10" fillId="0" borderId="61" xfId="61" applyNumberFormat="1" applyFont="1" applyFill="1" applyBorder="1" applyAlignment="1">
      <alignment horizontal="center" vertical="center"/>
      <protection/>
    </xf>
    <xf numFmtId="3" fontId="9" fillId="0" borderId="62" xfId="61" applyNumberFormat="1" applyFont="1" applyFill="1" applyBorder="1" applyAlignment="1">
      <alignment horizontal="right" vertical="center"/>
      <protection/>
    </xf>
    <xf numFmtId="3" fontId="9" fillId="0" borderId="63" xfId="61" applyNumberFormat="1" applyFont="1" applyFill="1" applyBorder="1">
      <alignment/>
      <protection/>
    </xf>
    <xf numFmtId="3" fontId="9" fillId="0" borderId="60" xfId="61" applyNumberFormat="1" applyFont="1" applyFill="1" applyBorder="1" applyAlignment="1">
      <alignment horizontal="right"/>
      <protection/>
    </xf>
    <xf numFmtId="0" fontId="6" fillId="0" borderId="42" xfId="63" applyFont="1" applyFill="1" applyBorder="1" applyAlignment="1">
      <alignment wrapText="1"/>
      <protection/>
    </xf>
    <xf numFmtId="0" fontId="15" fillId="0" borderId="42" xfId="63" applyFont="1" applyFill="1" applyBorder="1" applyAlignment="1">
      <alignment wrapText="1"/>
      <protection/>
    </xf>
    <xf numFmtId="3" fontId="16" fillId="0" borderId="33" xfId="65" applyNumberFormat="1" applyFont="1" applyFill="1" applyBorder="1" applyAlignment="1">
      <alignment horizontal="right" wrapText="1"/>
      <protection/>
    </xf>
    <xf numFmtId="3" fontId="9" fillId="0" borderId="64" xfId="61" applyNumberFormat="1" applyFont="1" applyFill="1" applyBorder="1" applyAlignment="1">
      <alignment vertical="center" wrapText="1"/>
      <protection/>
    </xf>
    <xf numFmtId="0" fontId="9" fillId="0" borderId="49" xfId="65" applyFont="1" applyFill="1" applyBorder="1" applyAlignment="1">
      <alignment horizontal="left" wrapText="1"/>
      <protection/>
    </xf>
    <xf numFmtId="3" fontId="8" fillId="0" borderId="49" xfId="65" applyNumberFormat="1" applyFont="1" applyFill="1" applyBorder="1" applyAlignment="1">
      <alignment horizontal="right" wrapText="1"/>
      <protection/>
    </xf>
    <xf numFmtId="3" fontId="16" fillId="0" borderId="49" xfId="65" applyNumberFormat="1" applyFont="1" applyFill="1" applyBorder="1" applyAlignment="1">
      <alignment horizontal="right" wrapText="1"/>
      <protection/>
    </xf>
    <xf numFmtId="3" fontId="9" fillId="0" borderId="49" xfId="65" applyNumberFormat="1" applyFont="1" applyFill="1" applyBorder="1" applyAlignment="1">
      <alignment horizontal="right" wrapText="1"/>
      <protection/>
    </xf>
    <xf numFmtId="0" fontId="6" fillId="0" borderId="50" xfId="63" applyFont="1" applyFill="1" applyBorder="1" applyAlignment="1">
      <alignment vertical="top" wrapText="1"/>
      <protection/>
    </xf>
    <xf numFmtId="0" fontId="10" fillId="0" borderId="0" xfId="65" applyFont="1" applyFill="1" applyBorder="1" applyAlignment="1">
      <alignment horizontal="center" vertical="center"/>
      <protection/>
    </xf>
    <xf numFmtId="3" fontId="9" fillId="0" borderId="65" xfId="65" applyNumberFormat="1" applyFont="1" applyFill="1" applyBorder="1" applyAlignment="1">
      <alignment horizontal="right" vertical="center"/>
      <protection/>
    </xf>
    <xf numFmtId="0" fontId="15" fillId="0" borderId="42" xfId="63" applyFont="1" applyFill="1" applyBorder="1" applyAlignment="1">
      <alignment vertical="center" wrapText="1"/>
      <protection/>
    </xf>
    <xf numFmtId="0" fontId="6" fillId="0" borderId="50" xfId="63" applyFont="1" applyFill="1" applyBorder="1" applyAlignment="1">
      <alignment vertical="center" wrapText="1"/>
      <protection/>
    </xf>
    <xf numFmtId="3" fontId="9" fillId="0" borderId="47" xfId="65" applyNumberFormat="1" applyFont="1" applyFill="1" applyBorder="1" applyAlignment="1">
      <alignment horizontal="right"/>
      <protection/>
    </xf>
    <xf numFmtId="3" fontId="8" fillId="0" borderId="47" xfId="65" applyNumberFormat="1" applyFont="1" applyFill="1" applyBorder="1" applyAlignment="1">
      <alignment horizontal="right"/>
      <protection/>
    </xf>
    <xf numFmtId="3" fontId="9" fillId="0" borderId="60" xfId="65" applyNumberFormat="1" applyFont="1" applyFill="1" applyBorder="1" applyAlignment="1">
      <alignment horizontal="right"/>
      <protection/>
    </xf>
    <xf numFmtId="0" fontId="6" fillId="0" borderId="61" xfId="63" applyFont="1" applyFill="1" applyBorder="1" applyAlignment="1">
      <alignment vertical="top" wrapText="1"/>
      <protection/>
    </xf>
    <xf numFmtId="3" fontId="7" fillId="0" borderId="51" xfId="65" applyNumberFormat="1" applyFont="1" applyFill="1" applyBorder="1" applyAlignment="1">
      <alignment horizontal="center" vertical="center" wrapText="1"/>
      <protection/>
    </xf>
    <xf numFmtId="0" fontId="11" fillId="0" borderId="0" xfId="65" applyFont="1" applyFill="1" applyBorder="1">
      <alignment/>
      <protection/>
    </xf>
    <xf numFmtId="3" fontId="6" fillId="0" borderId="52" xfId="65" applyNumberFormat="1" applyFont="1" applyFill="1" applyBorder="1" applyAlignment="1">
      <alignment horizontal="center" vertical="center" wrapText="1"/>
      <protection/>
    </xf>
    <xf numFmtId="3" fontId="11" fillId="0" borderId="49" xfId="65" applyNumberFormat="1" applyFont="1" applyFill="1" applyBorder="1">
      <alignment/>
      <protection/>
    </xf>
    <xf numFmtId="3" fontId="12" fillId="0" borderId="0" xfId="65" applyNumberFormat="1" applyFont="1" applyFill="1" applyBorder="1" applyAlignment="1">
      <alignment horizontal="right"/>
      <protection/>
    </xf>
    <xf numFmtId="3" fontId="15" fillId="0" borderId="51" xfId="65" applyNumberFormat="1" applyFont="1" applyFill="1" applyBorder="1" applyAlignment="1">
      <alignment horizontal="center" vertical="center" wrapText="1"/>
      <protection/>
    </xf>
    <xf numFmtId="3" fontId="12" fillId="0" borderId="33" xfId="65" applyNumberFormat="1" applyFont="1" applyFill="1" applyBorder="1" applyAlignment="1">
      <alignment horizontal="right"/>
      <protection/>
    </xf>
    <xf numFmtId="3" fontId="12" fillId="0" borderId="33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" fontId="6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32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0" fontId="45" fillId="0" borderId="26" xfId="0" applyFont="1" applyBorder="1" applyAlignment="1">
      <alignment/>
    </xf>
    <xf numFmtId="3" fontId="15" fillId="0" borderId="23" xfId="0" applyNumberFormat="1" applyFont="1" applyFill="1" applyBorder="1" applyAlignment="1">
      <alignment horizontal="right"/>
    </xf>
    <xf numFmtId="0" fontId="6" fillId="0" borderId="6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70" xfId="65" applyNumberFormat="1" applyFont="1" applyFill="1" applyBorder="1" applyAlignment="1">
      <alignment horizontal="right" vertical="center"/>
      <protection/>
    </xf>
    <xf numFmtId="3" fontId="11" fillId="0" borderId="49" xfId="65" applyNumberFormat="1" applyFont="1" applyFill="1" applyBorder="1" applyAlignment="1">
      <alignment vertical="center"/>
      <protection/>
    </xf>
    <xf numFmtId="0" fontId="5" fillId="0" borderId="42" xfId="63" applyFont="1" applyFill="1" applyBorder="1" applyAlignment="1">
      <alignment vertical="center" wrapText="1"/>
      <protection/>
    </xf>
    <xf numFmtId="0" fontId="11" fillId="0" borderId="42" xfId="65" applyFont="1" applyFill="1" applyBorder="1" applyAlignment="1">
      <alignment vertical="center" wrapText="1"/>
      <protection/>
    </xf>
    <xf numFmtId="0" fontId="5" fillId="0" borderId="42" xfId="65" applyFont="1" applyFill="1" applyBorder="1" applyAlignment="1">
      <alignment vertical="center" wrapText="1"/>
      <protection/>
    </xf>
    <xf numFmtId="0" fontId="7" fillId="0" borderId="42" xfId="63" applyFont="1" applyFill="1" applyBorder="1" applyAlignment="1">
      <alignment horizontal="right" wrapText="1"/>
      <protection/>
    </xf>
    <xf numFmtId="0" fontId="7" fillId="0" borderId="33" xfId="63" applyFont="1" applyFill="1" applyBorder="1" applyAlignment="1">
      <alignment horizontal="right" wrapText="1"/>
      <protection/>
    </xf>
    <xf numFmtId="0" fontId="7" fillId="0" borderId="49" xfId="63" applyFont="1" applyFill="1" applyBorder="1" applyAlignment="1">
      <alignment horizontal="right" wrapText="1"/>
      <protection/>
    </xf>
    <xf numFmtId="3" fontId="40" fillId="0" borderId="64" xfId="61" applyNumberFormat="1" applyFont="1" applyFill="1" applyBorder="1" applyAlignment="1">
      <alignment wrapText="1"/>
      <protection/>
    </xf>
    <xf numFmtId="0" fontId="16" fillId="0" borderId="0" xfId="65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63" applyFont="1" applyFill="1" applyBorder="1" applyAlignment="1">
      <alignment wrapText="1"/>
      <protection/>
    </xf>
    <xf numFmtId="0" fontId="15" fillId="0" borderId="0" xfId="0" applyFont="1" applyFill="1" applyAlignment="1">
      <alignment/>
    </xf>
    <xf numFmtId="0" fontId="15" fillId="0" borderId="20" xfId="0" applyFont="1" applyFill="1" applyBorder="1" applyAlignment="1">
      <alignment horizontal="right" vertical="center"/>
    </xf>
    <xf numFmtId="3" fontId="8" fillId="0" borderId="19" xfId="65" applyNumberFormat="1" applyFont="1" applyFill="1" applyBorder="1" applyAlignment="1">
      <alignment wrapText="1"/>
      <protection/>
    </xf>
    <xf numFmtId="0" fontId="8" fillId="0" borderId="0" xfId="65" applyFont="1" applyFill="1" applyBorder="1" applyAlignment="1">
      <alignment wrapText="1"/>
      <protection/>
    </xf>
    <xf numFmtId="3" fontId="11" fillId="0" borderId="71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Alignment="1">
      <alignment horizontal="center" vertical="top"/>
    </xf>
    <xf numFmtId="3" fontId="3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>
      <alignment vertical="top"/>
    </xf>
    <xf numFmtId="3" fontId="5" fillId="0" borderId="66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vertical="top"/>
    </xf>
    <xf numFmtId="3" fontId="5" fillId="0" borderId="72" xfId="0" applyNumberFormat="1" applyFont="1" applyFill="1" applyBorder="1" applyAlignment="1">
      <alignment horizontal="center" vertical="top"/>
    </xf>
    <xf numFmtId="3" fontId="5" fillId="0" borderId="2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top"/>
    </xf>
    <xf numFmtId="3" fontId="5" fillId="0" borderId="68" xfId="0" applyNumberFormat="1" applyFont="1" applyFill="1" applyBorder="1" applyAlignment="1">
      <alignment vertical="top"/>
    </xf>
    <xf numFmtId="3" fontId="5" fillId="0" borderId="67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64" applyNumberFormat="1" applyFont="1" applyFill="1" applyBorder="1">
      <alignment/>
      <protection/>
    </xf>
    <xf numFmtId="3" fontId="12" fillId="0" borderId="26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23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64" applyNumberFormat="1" applyFont="1" applyFill="1" applyBorder="1">
      <alignment/>
      <protection/>
    </xf>
    <xf numFmtId="3" fontId="11" fillId="0" borderId="23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64" applyNumberFormat="1" applyFont="1" applyFill="1" applyBorder="1" applyAlignment="1">
      <alignment vertical="top"/>
      <protection/>
    </xf>
    <xf numFmtId="3" fontId="11" fillId="0" borderId="0" xfId="0" applyNumberFormat="1" applyFont="1" applyFill="1" applyBorder="1" applyAlignment="1">
      <alignment vertical="top"/>
    </xf>
    <xf numFmtId="3" fontId="11" fillId="0" borderId="23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26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5" fillId="0" borderId="0" xfId="64" applyNumberFormat="1" applyFont="1" applyFill="1" applyBorder="1" applyAlignment="1">
      <alignment wrapText="1"/>
      <protection/>
    </xf>
    <xf numFmtId="3" fontId="5" fillId="0" borderId="23" xfId="0" applyNumberFormat="1" applyFont="1" applyFill="1" applyBorder="1" applyAlignment="1">
      <alignment/>
    </xf>
    <xf numFmtId="3" fontId="12" fillId="0" borderId="0" xfId="64" applyNumberFormat="1" applyFont="1" applyFill="1" applyBorder="1" applyAlignment="1">
      <alignment wrapText="1"/>
      <protection/>
    </xf>
    <xf numFmtId="3" fontId="12" fillId="0" borderId="2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9" xfId="64" applyNumberFormat="1" applyFont="1" applyFill="1" applyBorder="1">
      <alignment/>
      <protection/>
    </xf>
    <xf numFmtId="3" fontId="11" fillId="0" borderId="26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12" fillId="0" borderId="26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11" fillId="0" borderId="0" xfId="64" applyNumberFormat="1" applyFont="1" applyFill="1" applyBorder="1" applyAlignment="1">
      <alignment wrapText="1"/>
      <protection/>
    </xf>
    <xf numFmtId="3" fontId="11" fillId="0" borderId="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2" fillId="0" borderId="0" xfId="64" applyNumberFormat="1" applyFont="1" applyFill="1" applyBorder="1" applyAlignment="1">
      <alignment horizontal="left" wrapText="1"/>
      <protection/>
    </xf>
    <xf numFmtId="3" fontId="5" fillId="0" borderId="26" xfId="64" applyNumberFormat="1" applyFont="1" applyFill="1" applyBorder="1" applyAlignment="1">
      <alignment horizontal="center" wrapText="1"/>
      <protection/>
    </xf>
    <xf numFmtId="3" fontId="5" fillId="0" borderId="0" xfId="64" applyNumberFormat="1" applyFont="1" applyFill="1" applyBorder="1" applyAlignment="1">
      <alignment horizontal="center" wrapText="1"/>
      <protection/>
    </xf>
    <xf numFmtId="3" fontId="5" fillId="0" borderId="23" xfId="64" applyNumberFormat="1" applyFont="1" applyFill="1" applyBorder="1" applyAlignment="1">
      <alignment wrapText="1"/>
      <protection/>
    </xf>
    <xf numFmtId="3" fontId="12" fillId="0" borderId="26" xfId="64" applyNumberFormat="1" applyFont="1" applyFill="1" applyBorder="1" applyAlignment="1">
      <alignment horizontal="center" wrapText="1"/>
      <protection/>
    </xf>
    <xf numFmtId="3" fontId="12" fillId="0" borderId="0" xfId="64" applyNumberFormat="1" applyFont="1" applyFill="1" applyBorder="1" applyAlignment="1">
      <alignment horizontal="center" wrapText="1"/>
      <protection/>
    </xf>
    <xf numFmtId="3" fontId="11" fillId="0" borderId="73" xfId="64" applyNumberFormat="1" applyFont="1" applyFill="1" applyBorder="1" applyAlignment="1">
      <alignment horizontal="center" wrapText="1"/>
      <protection/>
    </xf>
    <xf numFmtId="3" fontId="11" fillId="0" borderId="74" xfId="64" applyNumberFormat="1" applyFont="1" applyFill="1" applyBorder="1" applyAlignment="1">
      <alignment horizontal="center" wrapText="1"/>
      <protection/>
    </xf>
    <xf numFmtId="3" fontId="11" fillId="0" borderId="74" xfId="64" applyNumberFormat="1" applyFont="1" applyFill="1" applyBorder="1" applyAlignment="1">
      <alignment horizontal="left" wrapText="1"/>
      <protection/>
    </xf>
    <xf numFmtId="3" fontId="11" fillId="0" borderId="74" xfId="64" applyNumberFormat="1" applyFont="1" applyFill="1" applyBorder="1" applyAlignment="1">
      <alignment wrapText="1"/>
      <protection/>
    </xf>
    <xf numFmtId="3" fontId="5" fillId="0" borderId="0" xfId="64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Fill="1" applyBorder="1" applyAlignment="1">
      <alignment horizontal="left" vertical="center" wrapText="1"/>
      <protection/>
    </xf>
    <xf numFmtId="3" fontId="12" fillId="0" borderId="0" xfId="64" applyNumberFormat="1" applyFont="1" applyFill="1" applyBorder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left" vertical="center" wrapText="1"/>
      <protection/>
    </xf>
    <xf numFmtId="3" fontId="11" fillId="0" borderId="68" xfId="0" applyNumberFormat="1" applyFont="1" applyFill="1" applyBorder="1" applyAlignment="1">
      <alignment vertical="center"/>
    </xf>
    <xf numFmtId="3" fontId="11" fillId="0" borderId="17" xfId="64" applyNumberFormat="1" applyFont="1" applyFill="1" applyBorder="1" applyAlignment="1">
      <alignment horizontal="center" vertical="center" wrapText="1"/>
      <protection/>
    </xf>
    <xf numFmtId="3" fontId="11" fillId="0" borderId="17" xfId="64" applyNumberFormat="1" applyFont="1" applyFill="1" applyBorder="1" applyAlignment="1">
      <alignment horizontal="left" vertical="center" wrapText="1"/>
      <protection/>
    </xf>
    <xf numFmtId="3" fontId="11" fillId="0" borderId="17" xfId="0" applyNumberFormat="1" applyFont="1" applyFill="1" applyBorder="1" applyAlignment="1">
      <alignment vertical="center"/>
    </xf>
    <xf numFmtId="3" fontId="11" fillId="0" borderId="0" xfId="64" applyNumberFormat="1" applyFont="1" applyFill="1" applyBorder="1" applyAlignment="1">
      <alignment vertical="top" wrapText="1"/>
      <protection/>
    </xf>
    <xf numFmtId="3" fontId="5" fillId="0" borderId="32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11" fillId="0" borderId="26" xfId="64" applyNumberFormat="1" applyFont="1" applyFill="1" applyBorder="1" applyAlignment="1">
      <alignment horizontal="center" vertical="top" wrapText="1"/>
      <protection/>
    </xf>
    <xf numFmtId="3" fontId="11" fillId="0" borderId="0" xfId="64" applyNumberFormat="1" applyFont="1" applyFill="1" applyBorder="1" applyAlignment="1">
      <alignment horizontal="center" vertical="top" wrapText="1"/>
      <protection/>
    </xf>
    <xf numFmtId="3" fontId="11" fillId="0" borderId="0" xfId="64" applyNumberFormat="1" applyFont="1" applyFill="1" applyBorder="1" applyAlignment="1">
      <alignment horizontal="left" vertical="top" wrapText="1"/>
      <protection/>
    </xf>
    <xf numFmtId="3" fontId="11" fillId="0" borderId="32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7" xfId="64" applyNumberFormat="1" applyFont="1" applyFill="1" applyBorder="1" applyAlignment="1">
      <alignment horizontal="left" vertical="top" wrapText="1"/>
      <protection/>
    </xf>
    <xf numFmtId="3" fontId="11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11" fillId="0" borderId="73" xfId="64" applyNumberFormat="1" applyFont="1" applyFill="1" applyBorder="1" applyAlignment="1">
      <alignment horizontal="center" vertical="top" wrapText="1"/>
      <protection/>
    </xf>
    <xf numFmtId="3" fontId="11" fillId="0" borderId="74" xfId="64" applyNumberFormat="1" applyFont="1" applyFill="1" applyBorder="1" applyAlignment="1">
      <alignment horizontal="center" vertical="top" wrapText="1"/>
      <protection/>
    </xf>
    <xf numFmtId="3" fontId="11" fillId="0" borderId="74" xfId="64" applyNumberFormat="1" applyFont="1" applyFill="1" applyBorder="1" applyAlignment="1">
      <alignment horizontal="left" vertical="top" wrapText="1"/>
      <protection/>
    </xf>
    <xf numFmtId="3" fontId="11" fillId="0" borderId="74" xfId="64" applyNumberFormat="1" applyFont="1" applyFill="1" applyBorder="1" applyAlignment="1">
      <alignment vertical="top" wrapText="1"/>
      <protection/>
    </xf>
    <xf numFmtId="3" fontId="12" fillId="0" borderId="0" xfId="0" applyNumberFormat="1" applyFont="1" applyFill="1" applyAlignment="1">
      <alignment vertical="top"/>
    </xf>
    <xf numFmtId="3" fontId="11" fillId="0" borderId="75" xfId="64" applyNumberFormat="1" applyFont="1" applyFill="1" applyBorder="1" applyAlignment="1">
      <alignment wrapText="1"/>
      <protection/>
    </xf>
    <xf numFmtId="3" fontId="11" fillId="0" borderId="75" xfId="64" applyNumberFormat="1" applyFont="1" applyFill="1" applyBorder="1" applyAlignment="1">
      <alignment vertical="top" wrapText="1"/>
      <protection/>
    </xf>
    <xf numFmtId="3" fontId="11" fillId="0" borderId="69" xfId="0" applyNumberFormat="1" applyFont="1" applyFill="1" applyBorder="1" applyAlignment="1">
      <alignment vertical="center"/>
    </xf>
    <xf numFmtId="3" fontId="50" fillId="0" borderId="42" xfId="61" applyNumberFormat="1" applyFont="1" applyFill="1" applyBorder="1">
      <alignment/>
      <protection/>
    </xf>
    <xf numFmtId="3" fontId="13" fillId="0" borderId="33" xfId="61" applyNumberFormat="1" applyFont="1" applyFill="1" applyBorder="1" applyAlignment="1">
      <alignment horizontal="center" vertical="top"/>
      <protection/>
    </xf>
    <xf numFmtId="3" fontId="50" fillId="0" borderId="0" xfId="61" applyNumberFormat="1" applyFont="1" applyFill="1">
      <alignment/>
      <protection/>
    </xf>
    <xf numFmtId="3" fontId="10" fillId="0" borderId="61" xfId="61" applyNumberFormat="1" applyFont="1" applyFill="1" applyBorder="1" applyAlignment="1">
      <alignment horizontal="center" vertical="top"/>
      <protection/>
    </xf>
    <xf numFmtId="3" fontId="5" fillId="0" borderId="48" xfId="61" applyNumberFormat="1" applyFont="1" applyFill="1" applyBorder="1" applyAlignment="1">
      <alignment horizontal="center" vertical="top"/>
      <protection/>
    </xf>
    <xf numFmtId="3" fontId="9" fillId="0" borderId="48" xfId="61" applyNumberFormat="1" applyFont="1" applyFill="1" applyBorder="1" applyAlignment="1">
      <alignment vertical="top" wrapText="1"/>
      <protection/>
    </xf>
    <xf numFmtId="3" fontId="9" fillId="0" borderId="48" xfId="61" applyNumberFormat="1" applyFont="1" applyFill="1" applyBorder="1" applyAlignment="1">
      <alignment horizontal="right" vertical="top"/>
      <protection/>
    </xf>
    <xf numFmtId="3" fontId="9" fillId="0" borderId="62" xfId="61" applyNumberFormat="1" applyFont="1" applyFill="1" applyBorder="1" applyAlignment="1">
      <alignment horizontal="right" vertical="top"/>
      <protection/>
    </xf>
    <xf numFmtId="3" fontId="8" fillId="0" borderId="0" xfId="61" applyNumberFormat="1" applyFont="1" applyBorder="1" applyAlignment="1">
      <alignment horizontal="left" wrapText="1" indent="1"/>
      <protection/>
    </xf>
    <xf numFmtId="3" fontId="10" fillId="0" borderId="0" xfId="61" applyNumberFormat="1" applyFont="1" applyFill="1" applyAlignment="1">
      <alignment horizontal="center" vertical="top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42" xfId="61" applyNumberFormat="1" applyFont="1" applyFill="1" applyBorder="1" applyAlignment="1">
      <alignment horizontal="center"/>
      <protection/>
    </xf>
    <xf numFmtId="3" fontId="36" fillId="0" borderId="7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11" fillId="0" borderId="77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Border="1" applyAlignment="1">
      <alignment wrapText="1"/>
      <protection/>
    </xf>
    <xf numFmtId="0" fontId="6" fillId="0" borderId="57" xfId="63" applyFont="1" applyFill="1" applyBorder="1" applyAlignment="1">
      <alignment vertical="top" wrapText="1"/>
      <protection/>
    </xf>
    <xf numFmtId="3" fontId="9" fillId="0" borderId="39" xfId="65" applyNumberFormat="1" applyFont="1" applyFill="1" applyBorder="1" applyAlignment="1">
      <alignment horizontal="right" vertical="top" wrapText="1"/>
      <protection/>
    </xf>
    <xf numFmtId="3" fontId="9" fillId="0" borderId="58" xfId="65" applyNumberFormat="1" applyFont="1" applyFill="1" applyBorder="1" applyAlignment="1">
      <alignment horizontal="right" vertical="top" wrapText="1"/>
      <protection/>
    </xf>
    <xf numFmtId="0" fontId="43" fillId="0" borderId="0" xfId="0" applyFont="1" applyFill="1" applyBorder="1" applyAlignment="1">
      <alignment/>
    </xf>
    <xf numFmtId="0" fontId="7" fillId="0" borderId="0" xfId="63" applyFont="1" applyFill="1" applyBorder="1" applyAlignment="1">
      <alignment vertical="center" wrapText="1"/>
      <protection/>
    </xf>
    <xf numFmtId="3" fontId="7" fillId="0" borderId="0" xfId="0" applyNumberFormat="1" applyFont="1" applyFill="1" applyAlignment="1">
      <alignment/>
    </xf>
    <xf numFmtId="3" fontId="16" fillId="0" borderId="0" xfId="65" applyNumberFormat="1" applyFont="1" applyFill="1" applyBorder="1" applyAlignment="1">
      <alignment wrapText="1"/>
      <protection/>
    </xf>
    <xf numFmtId="0" fontId="15" fillId="0" borderId="0" xfId="65" applyFont="1" applyFill="1" applyBorder="1" applyAlignment="1">
      <alignment horizontal="right" vertical="top" wrapText="1"/>
      <protection/>
    </xf>
    <xf numFmtId="3" fontId="15" fillId="0" borderId="0" xfId="65" applyNumberFormat="1" applyFont="1" applyFill="1" applyBorder="1" applyAlignment="1">
      <alignment vertical="top"/>
      <protection/>
    </xf>
    <xf numFmtId="3" fontId="7" fillId="0" borderId="19" xfId="65" applyNumberFormat="1" applyFont="1" applyFill="1" applyBorder="1">
      <alignment/>
      <protection/>
    </xf>
    <xf numFmtId="0" fontId="6" fillId="0" borderId="6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3" fontId="6" fillId="0" borderId="6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37" fillId="0" borderId="76" xfId="0" applyNumberFormat="1" applyFont="1" applyFill="1" applyBorder="1" applyAlignment="1">
      <alignment horizontal="center" vertical="center" wrapText="1"/>
    </xf>
    <xf numFmtId="3" fontId="5" fillId="0" borderId="0" xfId="64" applyNumberFormat="1" applyFont="1" applyFill="1" applyBorder="1" applyAlignment="1">
      <alignment/>
      <protection/>
    </xf>
    <xf numFmtId="3" fontId="10" fillId="0" borderId="26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top"/>
    </xf>
    <xf numFmtId="3" fontId="10" fillId="0" borderId="0" xfId="64" applyNumberFormat="1" applyFont="1" applyFill="1" applyBorder="1">
      <alignment/>
      <protection/>
    </xf>
    <xf numFmtId="3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3" fontId="34" fillId="0" borderId="26" xfId="0" applyNumberFormat="1" applyFont="1" applyFill="1" applyBorder="1" applyAlignment="1">
      <alignment horizontal="center" vertical="top"/>
    </xf>
    <xf numFmtId="3" fontId="34" fillId="0" borderId="0" xfId="0" applyNumberFormat="1" applyFont="1" applyFill="1" applyBorder="1" applyAlignment="1">
      <alignment horizontal="center" vertical="top"/>
    </xf>
    <xf numFmtId="3" fontId="34" fillId="0" borderId="0" xfId="64" applyNumberFormat="1" applyFont="1" applyFill="1" applyBorder="1">
      <alignment/>
      <protection/>
    </xf>
    <xf numFmtId="3" fontId="34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34" fillId="0" borderId="23" xfId="0" applyNumberFormat="1" applyFont="1" applyFill="1" applyBorder="1" applyAlignment="1">
      <alignment/>
    </xf>
    <xf numFmtId="3" fontId="34" fillId="0" borderId="0" xfId="0" applyNumberFormat="1" applyFont="1" applyFill="1" applyAlignment="1">
      <alignment/>
    </xf>
    <xf numFmtId="3" fontId="34" fillId="0" borderId="0" xfId="64" applyNumberFormat="1" applyFont="1" applyFill="1" applyBorder="1" applyAlignment="1">
      <alignment vertical="top"/>
      <protection/>
    </xf>
    <xf numFmtId="3" fontId="34" fillId="0" borderId="0" xfId="0" applyNumberFormat="1" applyFont="1" applyFill="1" applyBorder="1" applyAlignment="1">
      <alignment vertical="top"/>
    </xf>
    <xf numFmtId="3" fontId="34" fillId="0" borderId="23" xfId="0" applyNumberFormat="1" applyFont="1" applyFill="1" applyBorder="1" applyAlignment="1">
      <alignment vertical="top"/>
    </xf>
    <xf numFmtId="3" fontId="34" fillId="0" borderId="0" xfId="0" applyNumberFormat="1" applyFont="1" applyFill="1" applyAlignment="1">
      <alignment vertical="top"/>
    </xf>
    <xf numFmtId="3" fontId="12" fillId="0" borderId="0" xfId="64" applyNumberFormat="1" applyFont="1" applyFill="1" applyBorder="1" applyAlignment="1">
      <alignment/>
      <protection/>
    </xf>
    <xf numFmtId="3" fontId="11" fillId="0" borderId="0" xfId="64" applyNumberFormat="1" applyFont="1" applyFill="1" applyBorder="1" applyAlignment="1">
      <alignment/>
      <protection/>
    </xf>
    <xf numFmtId="3" fontId="10" fillId="0" borderId="0" xfId="64" applyNumberFormat="1" applyFont="1" applyFill="1" applyBorder="1" applyAlignment="1">
      <alignment wrapText="1"/>
      <protection/>
    </xf>
    <xf numFmtId="3" fontId="12" fillId="0" borderId="26" xfId="0" applyNumberFormat="1" applyFont="1" applyFill="1" applyBorder="1" applyAlignment="1">
      <alignment horizontal="center" vertical="top"/>
    </xf>
    <xf numFmtId="3" fontId="11" fillId="0" borderId="26" xfId="0" applyNumberFormat="1" applyFont="1" applyFill="1" applyBorder="1" applyAlignment="1">
      <alignment horizontal="center" vertical="top"/>
    </xf>
    <xf numFmtId="3" fontId="34" fillId="0" borderId="0" xfId="64" applyNumberFormat="1" applyFont="1" applyFill="1" applyBorder="1" applyAlignment="1">
      <alignment wrapText="1"/>
      <protection/>
    </xf>
    <xf numFmtId="3" fontId="34" fillId="0" borderId="0" xfId="64" applyNumberFormat="1" applyFont="1" applyFill="1" applyBorder="1" applyAlignment="1">
      <alignment vertical="top" wrapText="1"/>
      <protection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vertical="top"/>
    </xf>
    <xf numFmtId="3" fontId="36" fillId="0" borderId="0" xfId="64" applyNumberFormat="1" applyFont="1" applyFill="1" applyBorder="1" applyAlignment="1">
      <alignment wrapText="1"/>
      <protection/>
    </xf>
    <xf numFmtId="3" fontId="38" fillId="0" borderId="0" xfId="64" applyNumberFormat="1" applyFont="1" applyFill="1" applyBorder="1" applyAlignment="1">
      <alignment wrapText="1"/>
      <protection/>
    </xf>
    <xf numFmtId="3" fontId="41" fillId="0" borderId="0" xfId="64" applyNumberFormat="1" applyFont="1" applyFill="1" applyBorder="1" applyAlignment="1">
      <alignment wrapText="1"/>
      <protection/>
    </xf>
    <xf numFmtId="3" fontId="41" fillId="0" borderId="0" xfId="64" applyNumberFormat="1" applyFont="1" applyFill="1" applyBorder="1" applyAlignment="1">
      <alignment vertical="top" wrapText="1"/>
      <protection/>
    </xf>
    <xf numFmtId="3" fontId="11" fillId="0" borderId="45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1" fillId="0" borderId="46" xfId="0" applyNumberFormat="1" applyFont="1" applyFill="1" applyBorder="1" applyAlignment="1">
      <alignment/>
    </xf>
    <xf numFmtId="3" fontId="5" fillId="0" borderId="26" xfId="64" applyNumberFormat="1" applyFont="1" applyFill="1" applyBorder="1" applyAlignment="1">
      <alignment horizontal="left" vertical="center" wrapText="1"/>
      <protection/>
    </xf>
    <xf numFmtId="3" fontId="12" fillId="0" borderId="26" xfId="64" applyNumberFormat="1" applyFont="1" applyFill="1" applyBorder="1" applyAlignment="1">
      <alignment horizontal="left" vertical="center" wrapText="1"/>
      <protection/>
    </xf>
    <xf numFmtId="3" fontId="38" fillId="0" borderId="0" xfId="64" applyNumberFormat="1" applyFont="1" applyFill="1" applyBorder="1" applyAlignment="1">
      <alignment horizontal="left" vertical="center" wrapText="1"/>
      <protection/>
    </xf>
    <xf numFmtId="3" fontId="11" fillId="0" borderId="73" xfId="64" applyNumberFormat="1" applyFont="1" applyFill="1" applyBorder="1" applyAlignment="1">
      <alignment horizontal="left" vertical="center" wrapText="1"/>
      <protection/>
    </xf>
    <xf numFmtId="3" fontId="11" fillId="0" borderId="74" xfId="64" applyNumberFormat="1" applyFont="1" applyFill="1" applyBorder="1" applyAlignment="1">
      <alignment horizontal="left" vertical="center" wrapText="1"/>
      <protection/>
    </xf>
    <xf numFmtId="3" fontId="11" fillId="0" borderId="74" xfId="0" applyNumberFormat="1" applyFont="1" applyFill="1" applyBorder="1" applyAlignment="1">
      <alignment vertical="center"/>
    </xf>
    <xf numFmtId="3" fontId="13" fillId="0" borderId="74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/>
    </xf>
    <xf numFmtId="3" fontId="11" fillId="0" borderId="73" xfId="0" applyNumberFormat="1" applyFont="1" applyFill="1" applyBorder="1" applyAlignment="1">
      <alignment horizontal="center" vertical="top"/>
    </xf>
    <xf numFmtId="3" fontId="11" fillId="0" borderId="74" xfId="0" applyNumberFormat="1" applyFont="1" applyFill="1" applyBorder="1" applyAlignment="1">
      <alignment vertical="top"/>
    </xf>
    <xf numFmtId="3" fontId="11" fillId="0" borderId="75" xfId="0" applyNumberFormat="1" applyFont="1" applyFill="1" applyBorder="1" applyAlignment="1">
      <alignment vertical="top"/>
    </xf>
    <xf numFmtId="3" fontId="11" fillId="0" borderId="17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12" fillId="0" borderId="23" xfId="64" applyNumberFormat="1" applyFont="1" applyFill="1" applyBorder="1" applyAlignment="1">
      <alignment wrapText="1"/>
      <protection/>
    </xf>
    <xf numFmtId="3" fontId="9" fillId="0" borderId="42" xfId="61" applyNumberFormat="1" applyFont="1" applyFill="1" applyBorder="1" applyAlignment="1">
      <alignment vertical="top"/>
      <protection/>
    </xf>
    <xf numFmtId="3" fontId="9" fillId="0" borderId="33" xfId="61" applyNumberFormat="1" applyFont="1" applyFill="1" applyBorder="1" applyAlignment="1">
      <alignment vertical="top" wrapText="1"/>
      <protection/>
    </xf>
    <xf numFmtId="3" fontId="9" fillId="0" borderId="33" xfId="61" applyNumberFormat="1" applyFont="1" applyFill="1" applyBorder="1" applyAlignment="1">
      <alignment horizontal="right" vertical="top"/>
      <protection/>
    </xf>
    <xf numFmtId="0" fontId="6" fillId="0" borderId="42" xfId="63" applyFont="1" applyFill="1" applyBorder="1" applyAlignment="1">
      <alignment vertical="top" wrapText="1"/>
      <protection/>
    </xf>
    <xf numFmtId="3" fontId="9" fillId="0" borderId="33" xfId="65" applyNumberFormat="1" applyFont="1" applyFill="1" applyBorder="1" applyAlignment="1">
      <alignment horizontal="right" vertical="top" wrapText="1"/>
      <protection/>
    </xf>
    <xf numFmtId="0" fontId="9" fillId="0" borderId="0" xfId="65" applyFont="1" applyFill="1" applyBorder="1" applyAlignment="1">
      <alignment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Border="1">
      <alignment/>
      <protection/>
    </xf>
    <xf numFmtId="0" fontId="8" fillId="0" borderId="0" xfId="65" applyFont="1" applyFill="1" applyBorder="1" applyAlignment="1">
      <alignment/>
      <protection/>
    </xf>
    <xf numFmtId="0" fontId="9" fillId="0" borderId="0" xfId="65" applyFont="1" applyFill="1" applyBorder="1">
      <alignment/>
      <protection/>
    </xf>
    <xf numFmtId="0" fontId="16" fillId="0" borderId="0" xfId="65" applyFont="1" applyFill="1" applyBorder="1" applyAlignment="1">
      <alignment vertical="top"/>
      <protection/>
    </xf>
    <xf numFmtId="3" fontId="9" fillId="0" borderId="78" xfId="65" applyNumberFormat="1" applyFont="1" applyFill="1" applyBorder="1" applyAlignment="1">
      <alignment horizontal="right" vertical="center"/>
      <protection/>
    </xf>
    <xf numFmtId="3" fontId="8" fillId="0" borderId="33" xfId="65" applyNumberFormat="1" applyFont="1" applyFill="1" applyBorder="1" applyAlignment="1">
      <alignment horizontal="right" vertical="center"/>
      <protection/>
    </xf>
    <xf numFmtId="3" fontId="8" fillId="0" borderId="49" xfId="65" applyNumberFormat="1" applyFont="1" applyFill="1" applyBorder="1" applyAlignment="1">
      <alignment horizontal="right" vertical="center"/>
      <protection/>
    </xf>
    <xf numFmtId="3" fontId="16" fillId="0" borderId="33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3" fontId="9" fillId="0" borderId="51" xfId="65" applyNumberFormat="1" applyFont="1" applyFill="1" applyBorder="1" applyAlignment="1">
      <alignment horizontal="right" vertical="center"/>
      <protection/>
    </xf>
    <xf numFmtId="3" fontId="9" fillId="0" borderId="52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9" xfId="63" applyFont="1" applyFill="1" applyBorder="1" applyAlignment="1">
      <alignment wrapText="1"/>
      <protection/>
    </xf>
    <xf numFmtId="3" fontId="8" fillId="0" borderId="0" xfId="65" applyNumberFormat="1" applyFont="1" applyFill="1" applyBorder="1" applyAlignment="1">
      <alignment/>
      <protection/>
    </xf>
    <xf numFmtId="3" fontId="9" fillId="0" borderId="48" xfId="65" applyNumberFormat="1" applyFont="1" applyFill="1" applyBorder="1" applyAlignment="1">
      <alignment horizontal="right" vertical="top"/>
      <protection/>
    </xf>
    <xf numFmtId="3" fontId="9" fillId="0" borderId="62" xfId="65" applyNumberFormat="1" applyFont="1" applyFill="1" applyBorder="1" applyAlignment="1">
      <alignment horizontal="right" vertical="top"/>
      <protection/>
    </xf>
    <xf numFmtId="0" fontId="8" fillId="0" borderId="0" xfId="65" applyFont="1" applyFill="1" applyBorder="1" applyAlignment="1">
      <alignment vertical="top"/>
      <protection/>
    </xf>
    <xf numFmtId="3" fontId="8" fillId="0" borderId="0" xfId="65" applyNumberFormat="1" applyFont="1" applyFill="1" applyBorder="1" applyAlignment="1">
      <alignment vertical="top"/>
      <protection/>
    </xf>
    <xf numFmtId="0" fontId="9" fillId="0" borderId="56" xfId="65" applyFont="1" applyFill="1" applyBorder="1" applyAlignment="1">
      <alignment wrapText="1"/>
      <protection/>
    </xf>
    <xf numFmtId="3" fontId="9" fillId="0" borderId="55" xfId="65" applyNumberFormat="1" applyFont="1" applyFill="1" applyBorder="1" applyAlignment="1">
      <alignment horizontal="right"/>
      <protection/>
    </xf>
    <xf numFmtId="3" fontId="9" fillId="0" borderId="79" xfId="65" applyNumberFormat="1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vertical="center"/>
      <protection/>
    </xf>
    <xf numFmtId="3" fontId="16" fillId="0" borderId="49" xfId="65" applyNumberFormat="1" applyFont="1" applyFill="1" applyBorder="1" applyAlignment="1">
      <alignment horizontal="right"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" fontId="9" fillId="0" borderId="51" xfId="65" applyNumberFormat="1" applyFont="1" applyFill="1" applyBorder="1" applyAlignment="1">
      <alignment horizontal="right" vertical="top"/>
      <protection/>
    </xf>
    <xf numFmtId="3" fontId="9" fillId="0" borderId="52" xfId="65" applyNumberFormat="1" applyFont="1" applyFill="1" applyBorder="1" applyAlignment="1">
      <alignment horizontal="right" vertical="top"/>
      <protection/>
    </xf>
    <xf numFmtId="0" fontId="10" fillId="0" borderId="42" xfId="63" applyFont="1" applyFill="1" applyBorder="1" applyAlignment="1">
      <alignment vertical="center" wrapText="1"/>
      <protection/>
    </xf>
    <xf numFmtId="0" fontId="6" fillId="0" borderId="0" xfId="65" applyFont="1" applyFill="1" applyBorder="1" applyAlignment="1">
      <alignment/>
      <protection/>
    </xf>
    <xf numFmtId="0" fontId="11" fillId="0" borderId="64" xfId="65" applyFont="1" applyFill="1" applyBorder="1" applyAlignment="1">
      <alignment horizontal="left" vertical="center" wrapText="1"/>
      <protection/>
    </xf>
    <xf numFmtId="3" fontId="5" fillId="0" borderId="65" xfId="65" applyNumberFormat="1" applyFont="1" applyFill="1" applyBorder="1" applyAlignment="1">
      <alignment horizontal="center" vertical="center" wrapText="1"/>
      <protection/>
    </xf>
    <xf numFmtId="3" fontId="12" fillId="0" borderId="65" xfId="65" applyNumberFormat="1" applyFont="1" applyFill="1" applyBorder="1" applyAlignment="1">
      <alignment horizontal="center" vertical="center" wrapText="1"/>
      <protection/>
    </xf>
    <xf numFmtId="0" fontId="5" fillId="0" borderId="57" xfId="63" applyFont="1" applyFill="1" applyBorder="1" applyAlignment="1">
      <alignment wrapText="1"/>
      <protection/>
    </xf>
    <xf numFmtId="3" fontId="5" fillId="0" borderId="39" xfId="65" applyNumberFormat="1" applyFont="1" applyFill="1" applyBorder="1" applyAlignment="1">
      <alignment horizontal="right"/>
      <protection/>
    </xf>
    <xf numFmtId="3" fontId="12" fillId="0" borderId="39" xfId="65" applyNumberFormat="1" applyFont="1" applyFill="1" applyBorder="1" applyAlignment="1">
      <alignment horizontal="right"/>
      <protection/>
    </xf>
    <xf numFmtId="3" fontId="11" fillId="0" borderId="58" xfId="65" applyNumberFormat="1" applyFont="1" applyFill="1" applyBorder="1">
      <alignment/>
      <protection/>
    </xf>
    <xf numFmtId="0" fontId="11" fillId="0" borderId="53" xfId="65" applyFont="1" applyFill="1" applyBorder="1" applyAlignment="1">
      <alignment vertical="center" wrapText="1"/>
      <protection/>
    </xf>
    <xf numFmtId="0" fontId="11" fillId="0" borderId="80" xfId="63" applyFont="1" applyFill="1" applyBorder="1" applyAlignment="1">
      <alignment horizontal="right" wrapText="1"/>
      <protection/>
    </xf>
    <xf numFmtId="3" fontId="11" fillId="0" borderId="81" xfId="65" applyNumberFormat="1" applyFont="1" applyFill="1" applyBorder="1" applyAlignment="1">
      <alignment horizontal="right"/>
      <protection/>
    </xf>
    <xf numFmtId="3" fontId="11" fillId="0" borderId="82" xfId="65" applyNumberFormat="1" applyFont="1" applyFill="1" applyBorder="1" applyAlignment="1">
      <alignment horizontal="right"/>
      <protection/>
    </xf>
    <xf numFmtId="3" fontId="13" fillId="0" borderId="0" xfId="65" applyNumberFormat="1" applyFont="1" applyFill="1" applyBorder="1" applyAlignment="1">
      <alignment vertical="center"/>
      <protection/>
    </xf>
    <xf numFmtId="0" fontId="4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42" xfId="63" applyFont="1" applyFill="1" applyBorder="1" applyAlignment="1">
      <alignment vertical="center" wrapText="1"/>
      <protection/>
    </xf>
    <xf numFmtId="0" fontId="5" fillId="0" borderId="42" xfId="63" applyFont="1" applyFill="1" applyBorder="1" applyAlignment="1">
      <alignment horizontal="left" vertical="center" wrapText="1" indent="2"/>
      <protection/>
    </xf>
    <xf numFmtId="3" fontId="5" fillId="0" borderId="33" xfId="63" applyNumberFormat="1" applyFont="1" applyFill="1" applyBorder="1" applyAlignment="1">
      <alignment horizontal="right" vertical="center"/>
      <protection/>
    </xf>
    <xf numFmtId="3" fontId="12" fillId="0" borderId="33" xfId="63" applyNumberFormat="1" applyFont="1" applyFill="1" applyBorder="1" applyAlignment="1">
      <alignment horizontal="right" vertical="center"/>
      <protection/>
    </xf>
    <xf numFmtId="3" fontId="5" fillId="0" borderId="33" xfId="63" applyNumberFormat="1" applyFont="1" applyFill="1" applyBorder="1" applyAlignment="1">
      <alignment horizontal="right"/>
      <protection/>
    </xf>
    <xf numFmtId="3" fontId="12" fillId="0" borderId="33" xfId="63" applyNumberFormat="1" applyFont="1" applyFill="1" applyBorder="1" applyAlignment="1">
      <alignment horizontal="right"/>
      <protection/>
    </xf>
    <xf numFmtId="3" fontId="5" fillId="0" borderId="33" xfId="62" applyNumberFormat="1" applyFont="1" applyFill="1" applyBorder="1" applyAlignment="1">
      <alignment horizontal="right" vertical="center"/>
      <protection/>
    </xf>
    <xf numFmtId="3" fontId="12" fillId="0" borderId="33" xfId="62" applyNumberFormat="1" applyFont="1" applyFill="1" applyBorder="1" applyAlignment="1">
      <alignment horizontal="right" vertical="center"/>
      <protection/>
    </xf>
    <xf numFmtId="0" fontId="35" fillId="0" borderId="42" xfId="63" applyFont="1" applyFill="1" applyBorder="1" applyAlignment="1">
      <alignment vertical="center" wrapText="1"/>
      <protection/>
    </xf>
    <xf numFmtId="0" fontId="11" fillId="0" borderId="42" xfId="65" applyNumberFormat="1" applyFont="1" applyFill="1" applyBorder="1" applyAlignment="1">
      <alignment vertical="center" wrapText="1"/>
      <protection/>
    </xf>
    <xf numFmtId="0" fontId="10" fillId="0" borderId="42" xfId="65" applyFont="1" applyFill="1" applyBorder="1" applyAlignment="1">
      <alignment vertical="center" wrapText="1"/>
      <protection/>
    </xf>
    <xf numFmtId="0" fontId="5" fillId="0" borderId="50" xfId="63" applyFont="1" applyFill="1" applyBorder="1" applyAlignment="1">
      <alignment vertical="center" wrapText="1"/>
      <protection/>
    </xf>
    <xf numFmtId="3" fontId="5" fillId="0" borderId="51" xfId="65" applyNumberFormat="1" applyFont="1" applyFill="1" applyBorder="1" applyAlignment="1">
      <alignment horizontal="right" vertical="center"/>
      <protection/>
    </xf>
    <xf numFmtId="3" fontId="12" fillId="0" borderId="51" xfId="65" applyNumberFormat="1" applyFont="1" applyFill="1" applyBorder="1" applyAlignment="1">
      <alignment horizontal="right" vertical="center"/>
      <protection/>
    </xf>
    <xf numFmtId="3" fontId="11" fillId="0" borderId="52" xfId="65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3" fontId="7" fillId="0" borderId="0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left" vertical="center" wrapText="1" indent="2"/>
      <protection/>
    </xf>
    <xf numFmtId="3" fontId="7" fillId="0" borderId="0" xfId="63" applyNumberFormat="1" applyFont="1" applyFill="1" applyBorder="1" applyAlignment="1">
      <alignment horizontal="right" vertical="center"/>
      <protection/>
    </xf>
    <xf numFmtId="3" fontId="7" fillId="0" borderId="0" xfId="63" applyNumberFormat="1" applyFont="1" applyFill="1" applyBorder="1" applyAlignment="1">
      <alignment horizontal="right"/>
      <protection/>
    </xf>
    <xf numFmtId="3" fontId="7" fillId="0" borderId="0" xfId="62" applyNumberFormat="1" applyFont="1" applyFill="1" applyBorder="1" applyAlignment="1">
      <alignment horizontal="right" vertical="center"/>
      <protection/>
    </xf>
    <xf numFmtId="3" fontId="7" fillId="0" borderId="19" xfId="65" applyNumberFormat="1" applyFont="1" applyFill="1" applyBorder="1" applyAlignment="1">
      <alignment horizontal="right" vertical="center"/>
      <protection/>
    </xf>
    <xf numFmtId="3" fontId="11" fillId="0" borderId="0" xfId="65" applyNumberFormat="1" applyFont="1" applyFill="1" applyBorder="1">
      <alignment/>
      <protection/>
    </xf>
    <xf numFmtId="3" fontId="11" fillId="0" borderId="78" xfId="65" applyNumberFormat="1" applyFont="1" applyFill="1" applyBorder="1" applyAlignment="1">
      <alignment vertical="center"/>
      <protection/>
    </xf>
    <xf numFmtId="3" fontId="5" fillId="0" borderId="33" xfId="65" applyNumberFormat="1" applyFont="1" applyFill="1" applyBorder="1" applyAlignment="1">
      <alignment vertical="center" wrapText="1"/>
      <protection/>
    </xf>
    <xf numFmtId="3" fontId="12" fillId="0" borderId="33" xfId="65" applyNumberFormat="1" applyFont="1" applyFill="1" applyBorder="1" applyAlignment="1">
      <alignment vertical="center" wrapText="1"/>
      <protection/>
    </xf>
    <xf numFmtId="3" fontId="5" fillId="0" borderId="33" xfId="65" applyNumberFormat="1" applyFont="1" applyFill="1" applyBorder="1" applyAlignment="1">
      <alignment wrapText="1"/>
      <protection/>
    </xf>
    <xf numFmtId="3" fontId="12" fillId="0" borderId="33" xfId="65" applyNumberFormat="1" applyFont="1" applyFill="1" applyBorder="1" applyAlignment="1">
      <alignment wrapText="1"/>
      <protection/>
    </xf>
    <xf numFmtId="3" fontId="5" fillId="0" borderId="40" xfId="65" applyNumberFormat="1" applyFont="1" applyFill="1" applyBorder="1" applyAlignment="1">
      <alignment vertical="center" wrapText="1"/>
      <protection/>
    </xf>
    <xf numFmtId="3" fontId="12" fillId="0" borderId="40" xfId="65" applyNumberFormat="1" applyFont="1" applyFill="1" applyBorder="1" applyAlignment="1">
      <alignment vertical="center" wrapText="1"/>
      <protection/>
    </xf>
    <xf numFmtId="3" fontId="11" fillId="0" borderId="54" xfId="65" applyNumberFormat="1" applyFont="1" applyFill="1" applyBorder="1" applyAlignment="1">
      <alignment vertical="center"/>
      <protection/>
    </xf>
    <xf numFmtId="0" fontId="7" fillId="0" borderId="19" xfId="65" applyFont="1" applyFill="1" applyBorder="1" applyAlignment="1">
      <alignment wrapText="1"/>
      <protection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left" vertical="center"/>
    </xf>
    <xf numFmtId="179" fontId="7" fillId="0" borderId="26" xfId="64" applyNumberFormat="1" applyFont="1" applyFill="1" applyBorder="1" applyAlignment="1">
      <alignment vertical="center"/>
      <protection/>
    </xf>
    <xf numFmtId="179" fontId="7" fillId="0" borderId="26" xfId="64" applyNumberFormat="1" applyFont="1" applyFill="1" applyBorder="1" applyAlignment="1">
      <alignment vertical="center" wrapText="1"/>
      <protection/>
    </xf>
    <xf numFmtId="171" fontId="7" fillId="0" borderId="0" xfId="0" applyNumberFormat="1" applyFont="1" applyFill="1" applyBorder="1" applyAlignment="1">
      <alignment vertical="center"/>
    </xf>
    <xf numFmtId="166" fontId="36" fillId="0" borderId="23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vertical="center"/>
    </xf>
    <xf numFmtId="171" fontId="6" fillId="0" borderId="10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horizontal="center" vertical="center"/>
    </xf>
    <xf numFmtId="179" fontId="7" fillId="0" borderId="31" xfId="64" applyNumberFormat="1" applyFont="1" applyFill="1" applyBorder="1" applyAlignment="1">
      <alignment vertical="center" wrapText="1"/>
      <protection/>
    </xf>
    <xf numFmtId="4" fontId="7" fillId="0" borderId="32" xfId="0" applyNumberFormat="1" applyFont="1" applyFill="1" applyBorder="1" applyAlignment="1">
      <alignment vertical="center"/>
    </xf>
    <xf numFmtId="166" fontId="36" fillId="0" borderId="41" xfId="0" applyNumberFormat="1" applyFont="1" applyFill="1" applyBorder="1" applyAlignment="1">
      <alignment horizontal="left" vertical="center" wrapText="1" indent="1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3" fontId="43" fillId="0" borderId="0" xfId="64" applyNumberFormat="1" applyFont="1" applyFill="1" applyBorder="1" applyAlignment="1">
      <alignment wrapText="1"/>
      <protection/>
    </xf>
    <xf numFmtId="0" fontId="6" fillId="0" borderId="83" xfId="63" applyFont="1" applyFill="1" applyBorder="1" applyAlignment="1">
      <alignment vertical="top" wrapText="1"/>
      <protection/>
    </xf>
    <xf numFmtId="3" fontId="9" fillId="0" borderId="84" xfId="65" applyNumberFormat="1" applyFont="1" applyFill="1" applyBorder="1" applyAlignment="1">
      <alignment horizontal="right" vertical="top" wrapText="1"/>
      <protection/>
    </xf>
    <xf numFmtId="3" fontId="9" fillId="0" borderId="85" xfId="65" applyNumberFormat="1" applyFont="1" applyFill="1" applyBorder="1" applyAlignment="1">
      <alignment horizontal="right" vertical="top" wrapText="1"/>
      <protection/>
    </xf>
    <xf numFmtId="3" fontId="15" fillId="0" borderId="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 vertical="top"/>
    </xf>
    <xf numFmtId="0" fontId="43" fillId="0" borderId="0" xfId="0" applyFont="1" applyFill="1" applyAlignment="1">
      <alignment horizontal="left"/>
    </xf>
    <xf numFmtId="3" fontId="7" fillId="0" borderId="0" xfId="63" applyNumberFormat="1" applyFont="1" applyFill="1" applyBorder="1" applyAlignment="1">
      <alignment wrapText="1"/>
      <protection/>
    </xf>
    <xf numFmtId="0" fontId="43" fillId="0" borderId="0" xfId="63" applyFont="1" applyFill="1" applyBorder="1" applyAlignment="1">
      <alignment vertical="center" wrapText="1"/>
      <protection/>
    </xf>
    <xf numFmtId="0" fontId="15" fillId="0" borderId="74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vertical="center"/>
    </xf>
    <xf numFmtId="0" fontId="6" fillId="0" borderId="74" xfId="0" applyFont="1" applyFill="1" applyBorder="1" applyAlignment="1">
      <alignment horizontal="left" vertical="center"/>
    </xf>
    <xf numFmtId="3" fontId="7" fillId="0" borderId="74" xfId="0" applyNumberFormat="1" applyFont="1" applyFill="1" applyBorder="1" applyAlignment="1">
      <alignment vertical="center"/>
    </xf>
    <xf numFmtId="3" fontId="10" fillId="0" borderId="0" xfId="64" applyNumberFormat="1" applyFont="1" applyFill="1" applyBorder="1" applyAlignment="1">
      <alignment horizontal="left" wrapText="1"/>
      <protection/>
    </xf>
    <xf numFmtId="3" fontId="11" fillId="0" borderId="86" xfId="0" applyNumberFormat="1" applyFont="1" applyBorder="1" applyAlignment="1">
      <alignment/>
    </xf>
    <xf numFmtId="3" fontId="14" fillId="0" borderId="0" xfId="64" applyNumberFormat="1" applyFont="1" applyFill="1" applyBorder="1">
      <alignment/>
      <protection/>
    </xf>
    <xf numFmtId="3" fontId="14" fillId="0" borderId="0" xfId="64" applyNumberFormat="1" applyFont="1" applyFill="1" applyBorder="1" applyAlignment="1">
      <alignment wrapText="1"/>
      <protection/>
    </xf>
    <xf numFmtId="3" fontId="12" fillId="0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16" fontId="12" fillId="0" borderId="0" xfId="0" applyNumberFormat="1" applyFont="1" applyFill="1" applyBorder="1" applyAlignment="1">
      <alignment horizontal="left"/>
    </xf>
    <xf numFmtId="3" fontId="12" fillId="0" borderId="0" xfId="64" applyNumberFormat="1" applyFont="1" applyFill="1" applyBorder="1">
      <alignment/>
      <protection/>
    </xf>
    <xf numFmtId="0" fontId="12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 wrapText="1"/>
    </xf>
    <xf numFmtId="3" fontId="34" fillId="0" borderId="26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47" fillId="0" borderId="26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left" vertical="center"/>
    </xf>
    <xf numFmtId="3" fontId="14" fillId="0" borderId="0" xfId="64" applyNumberFormat="1" applyFont="1" applyFill="1" applyBorder="1" applyAlignment="1">
      <alignment horizontal="left" wrapText="1"/>
      <protection/>
    </xf>
    <xf numFmtId="3" fontId="14" fillId="0" borderId="0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34" fillId="0" borderId="0" xfId="64" applyNumberFormat="1" applyFont="1" applyFill="1" applyBorder="1" applyAlignment="1">
      <alignment horizontal="left" wrapText="1"/>
      <protection/>
    </xf>
    <xf numFmtId="3" fontId="34" fillId="0" borderId="0" xfId="0" applyNumberFormat="1" applyFont="1" applyFill="1" applyBorder="1" applyAlignment="1">
      <alignment vertical="center"/>
    </xf>
    <xf numFmtId="3" fontId="34" fillId="0" borderId="23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3" fontId="12" fillId="0" borderId="33" xfId="61" applyNumberFormat="1" applyFont="1" applyFill="1" applyBorder="1" applyAlignment="1">
      <alignment wrapText="1"/>
      <protection/>
    </xf>
    <xf numFmtId="3" fontId="9" fillId="0" borderId="49" xfId="61" applyNumberFormat="1" applyFont="1" applyFill="1" applyBorder="1" applyAlignment="1">
      <alignment horizontal="right" vertical="top"/>
      <protection/>
    </xf>
    <xf numFmtId="3" fontId="36" fillId="0" borderId="0" xfId="61" applyNumberFormat="1" applyFont="1" applyFill="1" applyBorder="1" applyAlignment="1">
      <alignment horizontal="center"/>
      <protection/>
    </xf>
    <xf numFmtId="3" fontId="36" fillId="0" borderId="0" xfId="61" applyNumberFormat="1" applyFont="1" applyFill="1" applyBorder="1" applyAlignment="1">
      <alignment horizontal="center" vertical="center"/>
      <protection/>
    </xf>
    <xf numFmtId="0" fontId="36" fillId="0" borderId="0" xfId="65" applyFont="1" applyFill="1" applyBorder="1" applyAlignment="1">
      <alignment horizontal="left" vertical="center"/>
      <protection/>
    </xf>
    <xf numFmtId="0" fontId="36" fillId="0" borderId="0" xfId="65" applyFont="1" applyFill="1" applyBorder="1" applyAlignment="1">
      <alignment horizontal="center" vertical="top"/>
      <protection/>
    </xf>
    <xf numFmtId="0" fontId="36" fillId="0" borderId="0" xfId="65" applyFont="1" applyFill="1" applyBorder="1" applyAlignment="1">
      <alignment horizontal="center"/>
      <protection/>
    </xf>
    <xf numFmtId="3" fontId="9" fillId="0" borderId="87" xfId="65" applyNumberFormat="1" applyFont="1" applyFill="1" applyBorder="1" applyAlignment="1">
      <alignment horizontal="right" wrapText="1"/>
      <protection/>
    </xf>
    <xf numFmtId="0" fontId="36" fillId="0" borderId="0" xfId="65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left" vertical="center" wrapText="1" indent="2"/>
      <protection/>
    </xf>
    <xf numFmtId="3" fontId="7" fillId="0" borderId="0" xfId="64" applyNumberFormat="1" applyFont="1" applyFill="1" applyBorder="1" applyAlignment="1">
      <alignment wrapText="1"/>
      <protection/>
    </xf>
    <xf numFmtId="0" fontId="43" fillId="0" borderId="0" xfId="0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/>
    </xf>
    <xf numFmtId="3" fontId="16" fillId="0" borderId="0" xfId="65" applyNumberFormat="1" applyFont="1" applyFill="1" applyBorder="1" applyAlignment="1">
      <alignment vertical="top" wrapText="1"/>
      <protection/>
    </xf>
    <xf numFmtId="0" fontId="8" fillId="0" borderId="0" xfId="6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 horizontal="left"/>
    </xf>
    <xf numFmtId="0" fontId="7" fillId="0" borderId="0" xfId="65" applyFont="1" applyFill="1" applyBorder="1" applyAlignment="1">
      <alignment horizontal="left" wrapText="1" indent="2"/>
      <protection/>
    </xf>
    <xf numFmtId="3" fontId="36" fillId="0" borderId="0" xfId="61" applyNumberFormat="1" applyFont="1" applyFill="1" applyBorder="1" applyAlignment="1">
      <alignment horizontal="center" vertical="top"/>
      <protection/>
    </xf>
    <xf numFmtId="0" fontId="43" fillId="0" borderId="0" xfId="65" applyNumberFormat="1" applyFont="1" applyFill="1" applyBorder="1" applyAlignment="1">
      <alignment vertical="center" wrapText="1"/>
      <protection/>
    </xf>
    <xf numFmtId="0" fontId="43" fillId="0" borderId="0" xfId="65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left" wrapText="1"/>
    </xf>
    <xf numFmtId="3" fontId="34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36" fillId="0" borderId="88" xfId="0" applyNumberFormat="1" applyFont="1" applyFill="1" applyBorder="1" applyAlignment="1">
      <alignment horizontal="center" vertical="center" wrapText="1"/>
    </xf>
    <xf numFmtId="3" fontId="36" fillId="0" borderId="76" xfId="0" applyNumberFormat="1" applyFont="1" applyFill="1" applyBorder="1" applyAlignment="1">
      <alignment horizontal="center" vertical="center" wrapText="1"/>
    </xf>
    <xf numFmtId="3" fontId="36" fillId="0" borderId="89" xfId="0" applyNumberFormat="1" applyFont="1" applyFill="1" applyBorder="1" applyAlignment="1">
      <alignment horizontal="center" vertical="center" textRotation="90"/>
    </xf>
    <xf numFmtId="3" fontId="36" fillId="0" borderId="90" xfId="0" applyNumberFormat="1" applyFont="1" applyFill="1" applyBorder="1" applyAlignment="1">
      <alignment horizontal="center" vertical="center" textRotation="90"/>
    </xf>
    <xf numFmtId="3" fontId="11" fillId="0" borderId="32" xfId="0" applyNumberFormat="1" applyFont="1" applyFill="1" applyBorder="1" applyAlignment="1">
      <alignment horizontal="left" vertical="center"/>
    </xf>
    <xf numFmtId="3" fontId="36" fillId="0" borderId="91" xfId="0" applyNumberFormat="1" applyFont="1" applyFill="1" applyBorder="1" applyAlignment="1">
      <alignment horizontal="center" vertical="center"/>
    </xf>
    <xf numFmtId="3" fontId="36" fillId="0" borderId="41" xfId="0" applyNumberFormat="1" applyFont="1" applyFill="1" applyBorder="1" applyAlignment="1">
      <alignment horizontal="center" vertical="center" wrapText="1"/>
    </xf>
    <xf numFmtId="3" fontId="36" fillId="0" borderId="69" xfId="0" applyNumberFormat="1" applyFont="1" applyFill="1" applyBorder="1" applyAlignment="1">
      <alignment horizontal="center" vertical="center" wrapText="1"/>
    </xf>
    <xf numFmtId="3" fontId="36" fillId="0" borderId="88" xfId="0" applyNumberFormat="1" applyFont="1" applyFill="1" applyBorder="1" applyAlignment="1">
      <alignment horizontal="center" vertical="center"/>
    </xf>
    <xf numFmtId="3" fontId="36" fillId="0" borderId="7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Alignment="1">
      <alignment horizontal="left" vertical="top"/>
    </xf>
    <xf numFmtId="3" fontId="10" fillId="0" borderId="0" xfId="64" applyNumberFormat="1" applyFont="1" applyFill="1" applyBorder="1" applyAlignment="1">
      <alignment horizontal="left" wrapText="1"/>
      <protection/>
    </xf>
    <xf numFmtId="3" fontId="36" fillId="0" borderId="92" xfId="0" applyNumberFormat="1" applyFont="1" applyFill="1" applyBorder="1" applyAlignment="1">
      <alignment horizontal="center" vertical="center"/>
    </xf>
    <xf numFmtId="3" fontId="36" fillId="0" borderId="32" xfId="0" applyNumberFormat="1" applyFont="1" applyFill="1" applyBorder="1" applyAlignment="1">
      <alignment horizontal="center" vertical="center"/>
    </xf>
    <xf numFmtId="3" fontId="36" fillId="0" borderId="3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Alignment="1">
      <alignment horizontal="right"/>
      <protection/>
    </xf>
    <xf numFmtId="3" fontId="7" fillId="0" borderId="0" xfId="61" applyNumberFormat="1" applyFont="1" applyAlignment="1">
      <alignment horizontal="left"/>
      <protection/>
    </xf>
    <xf numFmtId="3" fontId="9" fillId="0" borderId="0" xfId="61" applyNumberFormat="1" applyFont="1" applyAlignment="1">
      <alignment horizontal="center"/>
      <protection/>
    </xf>
    <xf numFmtId="3" fontId="36" fillId="0" borderId="0" xfId="64" applyNumberFormat="1" applyFont="1" applyFill="1" applyBorder="1" applyAlignment="1">
      <alignment horizontal="left" wrapText="1"/>
      <protection/>
    </xf>
    <xf numFmtId="3" fontId="36" fillId="0" borderId="92" xfId="0" applyNumberFormat="1" applyFont="1" applyFill="1" applyBorder="1" applyAlignment="1">
      <alignment horizontal="center" vertical="center" wrapText="1"/>
    </xf>
    <xf numFmtId="3" fontId="36" fillId="0" borderId="9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11" fillId="0" borderId="31" xfId="64" applyNumberFormat="1" applyFont="1" applyFill="1" applyBorder="1" applyAlignment="1">
      <alignment horizontal="left" vertical="center" wrapText="1"/>
      <protection/>
    </xf>
    <xf numFmtId="3" fontId="11" fillId="0" borderId="32" xfId="64" applyNumberFormat="1" applyFont="1" applyFill="1" applyBorder="1" applyAlignment="1">
      <alignment horizontal="left" vertical="center" wrapText="1"/>
      <protection/>
    </xf>
    <xf numFmtId="3" fontId="11" fillId="0" borderId="32" xfId="64" applyNumberFormat="1" applyFont="1" applyFill="1" applyBorder="1" applyAlignment="1">
      <alignment horizontal="left" wrapText="1"/>
      <protection/>
    </xf>
    <xf numFmtId="3" fontId="10" fillId="0" borderId="93" xfId="64" applyNumberFormat="1" applyFont="1" applyFill="1" applyBorder="1" applyAlignment="1">
      <alignment horizontal="left" wrapText="1"/>
      <protection/>
    </xf>
    <xf numFmtId="3" fontId="11" fillId="0" borderId="94" xfId="64" applyNumberFormat="1" applyFont="1" applyFill="1" applyBorder="1" applyAlignment="1">
      <alignment horizontal="left" wrapText="1"/>
      <protection/>
    </xf>
    <xf numFmtId="3" fontId="11" fillId="0" borderId="45" xfId="64" applyNumberFormat="1" applyFont="1" applyFill="1" applyBorder="1" applyAlignment="1">
      <alignment horizontal="left" wrapText="1"/>
      <protection/>
    </xf>
    <xf numFmtId="3" fontId="11" fillId="0" borderId="93" xfId="64" applyNumberFormat="1" applyFont="1" applyFill="1" applyBorder="1" applyAlignment="1">
      <alignment horizontal="left" wrapText="1"/>
      <protection/>
    </xf>
    <xf numFmtId="3" fontId="11" fillId="0" borderId="31" xfId="64" applyNumberFormat="1" applyFont="1" applyFill="1" applyBorder="1" applyAlignment="1">
      <alignment horizontal="left" wrapText="1"/>
      <protection/>
    </xf>
    <xf numFmtId="3" fontId="5" fillId="0" borderId="0" xfId="64" applyNumberFormat="1" applyFont="1" applyFill="1" applyBorder="1" applyAlignment="1">
      <alignment horizontal="left" wrapText="1"/>
      <protection/>
    </xf>
    <xf numFmtId="3" fontId="5" fillId="0" borderId="23" xfId="64" applyNumberFormat="1" applyFont="1" applyFill="1" applyBorder="1" applyAlignment="1">
      <alignment horizontal="left" wrapText="1"/>
      <protection/>
    </xf>
    <xf numFmtId="3" fontId="5" fillId="0" borderId="93" xfId="64" applyNumberFormat="1" applyFont="1" applyFill="1" applyBorder="1" applyAlignment="1">
      <alignment horizontal="left" wrapText="1"/>
      <protection/>
    </xf>
    <xf numFmtId="3" fontId="10" fillId="0" borderId="23" xfId="64" applyNumberFormat="1" applyFont="1" applyFill="1" applyBorder="1" applyAlignment="1">
      <alignment horizontal="left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horizontal="center" vertical="center" wrapText="1"/>
    </xf>
    <xf numFmtId="3" fontId="5" fillId="0" borderId="45" xfId="64" applyNumberFormat="1" applyFont="1" applyFill="1" applyBorder="1" applyAlignment="1">
      <alignment horizontal="left" wrapText="1"/>
      <protection/>
    </xf>
    <xf numFmtId="3" fontId="5" fillId="0" borderId="26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left"/>
    </xf>
    <xf numFmtId="3" fontId="5" fillId="0" borderId="72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11" fillId="0" borderId="66" xfId="0" applyNumberFormat="1" applyFont="1" applyFill="1" applyBorder="1" applyAlignment="1">
      <alignment horizontal="center" vertical="center" wrapText="1"/>
    </xf>
    <xf numFmtId="3" fontId="11" fillId="0" borderId="72" xfId="0" applyNumberFormat="1" applyFont="1" applyFill="1" applyBorder="1" applyAlignment="1">
      <alignment horizontal="center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8" fillId="0" borderId="87" xfId="61" applyNumberFormat="1" applyFont="1" applyFill="1" applyBorder="1" applyAlignment="1">
      <alignment horizontal="left" wrapText="1"/>
      <protection/>
    </xf>
    <xf numFmtId="3" fontId="8" fillId="0" borderId="95" xfId="61" applyNumberFormat="1" applyFont="1" applyFill="1" applyBorder="1" applyAlignment="1">
      <alignment horizontal="left" wrapText="1"/>
      <protection/>
    </xf>
    <xf numFmtId="3" fontId="8" fillId="0" borderId="96" xfId="61" applyNumberFormat="1" applyFont="1" applyFill="1" applyBorder="1" applyAlignment="1">
      <alignment horizontal="left" wrapText="1"/>
      <protection/>
    </xf>
    <xf numFmtId="0" fontId="8" fillId="0" borderId="87" xfId="0" applyFont="1" applyFill="1" applyBorder="1" applyAlignment="1">
      <alignment horizontal="left" wrapText="1"/>
    </xf>
    <xf numFmtId="0" fontId="8" fillId="0" borderId="95" xfId="0" applyFont="1" applyFill="1" applyBorder="1" applyAlignment="1">
      <alignment horizontal="left" wrapText="1"/>
    </xf>
    <xf numFmtId="0" fontId="8" fillId="0" borderId="96" xfId="0" applyFont="1" applyFill="1" applyBorder="1" applyAlignment="1">
      <alignment horizontal="left" wrapText="1"/>
    </xf>
    <xf numFmtId="3" fontId="40" fillId="0" borderId="97" xfId="61" applyNumberFormat="1" applyFont="1" applyFill="1" applyBorder="1" applyAlignment="1">
      <alignment horizontal="left" wrapText="1"/>
      <protection/>
    </xf>
    <xf numFmtId="3" fontId="40" fillId="0" borderId="98" xfId="61" applyNumberFormat="1" applyFont="1" applyFill="1" applyBorder="1" applyAlignment="1">
      <alignment horizontal="left" wrapText="1"/>
      <protection/>
    </xf>
    <xf numFmtId="3" fontId="40" fillId="0" borderId="99" xfId="61" applyNumberFormat="1" applyFont="1" applyFill="1" applyBorder="1" applyAlignment="1">
      <alignment horizontal="left" wrapText="1"/>
      <protection/>
    </xf>
    <xf numFmtId="3" fontId="8" fillId="0" borderId="100" xfId="61" applyNumberFormat="1" applyFont="1" applyFill="1" applyBorder="1" applyAlignment="1">
      <alignment horizontal="left" wrapText="1"/>
      <protection/>
    </xf>
    <xf numFmtId="3" fontId="36" fillId="0" borderId="0" xfId="61" applyNumberFormat="1" applyFont="1" applyFill="1" applyBorder="1" applyAlignment="1">
      <alignment horizontal="center" vertical="center" textRotation="90"/>
      <protection/>
    </xf>
    <xf numFmtId="3" fontId="11" fillId="0" borderId="64" xfId="61" applyNumberFormat="1" applyFont="1" applyFill="1" applyBorder="1" applyAlignment="1">
      <alignment horizontal="center" vertical="center" textRotation="90"/>
      <protection/>
    </xf>
    <xf numFmtId="3" fontId="11" fillId="0" borderId="42" xfId="61" applyNumberFormat="1" applyFont="1" applyFill="1" applyBorder="1" applyAlignment="1">
      <alignment horizontal="center" vertical="center" textRotation="90"/>
      <protection/>
    </xf>
    <xf numFmtId="3" fontId="11" fillId="0" borderId="61" xfId="61" applyNumberFormat="1" applyFont="1" applyFill="1" applyBorder="1" applyAlignment="1">
      <alignment horizontal="center" vertical="center" textRotation="90"/>
      <protection/>
    </xf>
    <xf numFmtId="3" fontId="9" fillId="0" borderId="78" xfId="61" applyNumberFormat="1" applyFont="1" applyFill="1" applyBorder="1" applyAlignment="1">
      <alignment horizontal="center" vertical="center" wrapText="1"/>
      <protection/>
    </xf>
    <xf numFmtId="3" fontId="39" fillId="0" borderId="49" xfId="0" applyNumberFormat="1" applyFont="1" applyFill="1" applyBorder="1" applyAlignment="1">
      <alignment horizontal="center" vertical="center"/>
    </xf>
    <xf numFmtId="3" fontId="39" fillId="0" borderId="62" xfId="0" applyNumberFormat="1" applyFont="1" applyFill="1" applyBorder="1" applyAlignment="1">
      <alignment horizontal="center" vertical="center"/>
    </xf>
    <xf numFmtId="0" fontId="9" fillId="0" borderId="65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48" xfId="61" applyFont="1" applyFill="1" applyBorder="1" applyAlignment="1">
      <alignment horizontal="center" vertical="center" wrapText="1"/>
      <protection/>
    </xf>
    <xf numFmtId="3" fontId="8" fillId="0" borderId="65" xfId="61" applyNumberFormat="1" applyFont="1" applyFill="1" applyBorder="1" applyAlignment="1">
      <alignment horizontal="center" vertical="center" wrapText="1"/>
      <protection/>
    </xf>
    <xf numFmtId="3" fontId="8" fillId="0" borderId="33" xfId="61" applyNumberFormat="1" applyFont="1" applyFill="1" applyBorder="1" applyAlignment="1">
      <alignment horizontal="center" vertical="center" wrapText="1"/>
      <protection/>
    </xf>
    <xf numFmtId="3" fontId="8" fillId="0" borderId="48" xfId="61" applyNumberFormat="1" applyFont="1" applyFill="1" applyBorder="1" applyAlignment="1">
      <alignment horizontal="center" vertical="center" wrapText="1"/>
      <protection/>
    </xf>
    <xf numFmtId="3" fontId="8" fillId="0" borderId="65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3" fontId="11" fillId="0" borderId="65" xfId="61" applyNumberFormat="1" applyFont="1" applyFill="1" applyBorder="1" applyAlignment="1">
      <alignment horizontal="center" vertical="center" textRotation="90"/>
      <protection/>
    </xf>
    <xf numFmtId="3" fontId="11" fillId="0" borderId="33" xfId="61" applyNumberFormat="1" applyFont="1" applyFill="1" applyBorder="1" applyAlignment="1">
      <alignment horizontal="center" vertical="center" textRotation="90"/>
      <protection/>
    </xf>
    <xf numFmtId="3" fontId="11" fillId="0" borderId="48" xfId="61" applyNumberFormat="1" applyFont="1" applyFill="1" applyBorder="1" applyAlignment="1">
      <alignment horizontal="center" vertical="center" textRotation="90"/>
      <protection/>
    </xf>
    <xf numFmtId="3" fontId="8" fillId="0" borderId="0" xfId="61" applyNumberFormat="1" applyFont="1" applyFill="1" applyAlignment="1">
      <alignment horizontal="right"/>
      <protection/>
    </xf>
    <xf numFmtId="0" fontId="40" fillId="0" borderId="55" xfId="61" applyFont="1" applyFill="1" applyBorder="1" applyAlignment="1">
      <alignment horizontal="left" wrapText="1"/>
      <protection/>
    </xf>
    <xf numFmtId="0" fontId="40" fillId="0" borderId="79" xfId="61" applyFont="1" applyFill="1" applyBorder="1" applyAlignment="1">
      <alignment horizontal="left" wrapText="1"/>
      <protection/>
    </xf>
    <xf numFmtId="3" fontId="9" fillId="0" borderId="0" xfId="61" applyNumberFormat="1" applyFont="1" applyFill="1" applyAlignment="1">
      <alignment horizontal="center" vertical="center"/>
      <protection/>
    </xf>
    <xf numFmtId="3" fontId="8" fillId="0" borderId="0" xfId="61" applyNumberFormat="1" applyFont="1" applyFill="1" applyAlignment="1">
      <alignment horizontal="left"/>
      <protection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0" fontId="7" fillId="0" borderId="42" xfId="63" applyFont="1" applyFill="1" applyBorder="1" applyAlignment="1">
      <alignment horizontal="left" wrapText="1"/>
      <protection/>
    </xf>
    <xf numFmtId="0" fontId="7" fillId="0" borderId="33" xfId="63" applyFont="1" applyFill="1" applyBorder="1" applyAlignment="1">
      <alignment horizontal="left" wrapText="1"/>
      <protection/>
    </xf>
    <xf numFmtId="0" fontId="7" fillId="0" borderId="49" xfId="63" applyFont="1" applyFill="1" applyBorder="1" applyAlignment="1">
      <alignment horizontal="left" wrapText="1"/>
      <protection/>
    </xf>
    <xf numFmtId="0" fontId="5" fillId="0" borderId="42" xfId="63" applyFont="1" applyFill="1" applyBorder="1" applyAlignment="1">
      <alignment horizontal="left" wrapText="1"/>
      <protection/>
    </xf>
    <xf numFmtId="0" fontId="5" fillId="0" borderId="33" xfId="63" applyFont="1" applyFill="1" applyBorder="1" applyAlignment="1">
      <alignment horizontal="left" wrapText="1"/>
      <protection/>
    </xf>
    <xf numFmtId="0" fontId="5" fillId="0" borderId="49" xfId="63" applyFont="1" applyFill="1" applyBorder="1" applyAlignment="1">
      <alignment horizontal="left" wrapText="1"/>
      <protection/>
    </xf>
    <xf numFmtId="3" fontId="11" fillId="0" borderId="101" xfId="65" applyNumberFormat="1" applyFont="1" applyFill="1" applyBorder="1" applyAlignment="1">
      <alignment horizontal="center" vertical="center" wrapText="1"/>
      <protection/>
    </xf>
    <xf numFmtId="3" fontId="11" fillId="0" borderId="102" xfId="65" applyNumberFormat="1" applyFont="1" applyFill="1" applyBorder="1" applyAlignment="1">
      <alignment horizontal="center" vertical="center" wrapText="1"/>
      <protection/>
    </xf>
    <xf numFmtId="3" fontId="11" fillId="0" borderId="103" xfId="65" applyNumberFormat="1" applyFont="1" applyFill="1" applyBorder="1" applyAlignment="1">
      <alignment horizontal="center"/>
      <protection/>
    </xf>
    <xf numFmtId="3" fontId="11" fillId="0" borderId="103" xfId="65" applyNumberFormat="1" applyFont="1" applyFill="1" applyBorder="1" applyAlignment="1">
      <alignment horizontal="center" vertical="center" wrapText="1"/>
      <protection/>
    </xf>
    <xf numFmtId="3" fontId="11" fillId="0" borderId="15" xfId="65" applyNumberFormat="1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left" vertical="center"/>
      <protection/>
    </xf>
    <xf numFmtId="0" fontId="9" fillId="0" borderId="104" xfId="65" applyFont="1" applyFill="1" applyBorder="1" applyAlignment="1">
      <alignment horizontal="center" vertical="center" wrapText="1"/>
      <protection/>
    </xf>
    <xf numFmtId="0" fontId="9" fillId="0" borderId="105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7" fillId="0" borderId="106" xfId="63" applyFont="1" applyFill="1" applyBorder="1" applyAlignment="1">
      <alignment horizontal="left" wrapText="1"/>
      <protection/>
    </xf>
    <xf numFmtId="0" fontId="7" fillId="0" borderId="95" xfId="63" applyFont="1" applyFill="1" applyBorder="1" applyAlignment="1">
      <alignment horizontal="left" wrapText="1"/>
      <protection/>
    </xf>
    <xf numFmtId="0" fontId="7" fillId="0" borderId="96" xfId="63" applyFont="1" applyFill="1" applyBorder="1" applyAlignment="1">
      <alignment horizontal="left" wrapText="1"/>
      <protection/>
    </xf>
    <xf numFmtId="0" fontId="9" fillId="0" borderId="64" xfId="65" applyFont="1" applyFill="1" applyBorder="1" applyAlignment="1">
      <alignment horizontal="left" wrapText="1"/>
      <protection/>
    </xf>
    <xf numFmtId="0" fontId="9" fillId="0" borderId="65" xfId="65" applyFont="1" applyFill="1" applyBorder="1" applyAlignment="1">
      <alignment horizontal="left" wrapText="1"/>
      <protection/>
    </xf>
    <xf numFmtId="0" fontId="9" fillId="0" borderId="78" xfId="65" applyFont="1" applyFill="1" applyBorder="1" applyAlignment="1">
      <alignment horizontal="left" wrapText="1"/>
      <protection/>
    </xf>
    <xf numFmtId="0" fontId="5" fillId="0" borderId="0" xfId="65" applyFont="1" applyFill="1" applyBorder="1" applyAlignment="1">
      <alignment horizontal="left" wrapText="1"/>
      <protection/>
    </xf>
    <xf numFmtId="3" fontId="7" fillId="0" borderId="65" xfId="65" applyNumberFormat="1" applyFont="1" applyFill="1" applyBorder="1" applyAlignment="1">
      <alignment horizontal="center"/>
      <protection/>
    </xf>
    <xf numFmtId="3" fontId="7" fillId="0" borderId="78" xfId="65" applyNumberFormat="1" applyFont="1" applyFill="1" applyBorder="1" applyAlignment="1">
      <alignment horizontal="center"/>
      <protection/>
    </xf>
    <xf numFmtId="0" fontId="11" fillId="0" borderId="64" xfId="65" applyFont="1" applyFill="1" applyBorder="1" applyAlignment="1">
      <alignment horizontal="center" vertical="center" wrapText="1"/>
      <protection/>
    </xf>
    <xf numFmtId="0" fontId="11" fillId="0" borderId="5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ál_2007.évi konc. összefoglaló bevétel" xfId="61"/>
    <cellStyle name="Normál_2012. évi KONCEPCIÓ_2011_11_04" xfId="62"/>
    <cellStyle name="Normál_Beruházási tábla 2007" xfId="63"/>
    <cellStyle name="Normál_Intézményi bevétel-kiadás" xfId="64"/>
    <cellStyle name="Normál_Városfejlesztési Iroda - 2008. kv. tervezé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4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3.625" style="582" bestFit="1" customWidth="1"/>
    <col min="2" max="2" width="3.75390625" style="192" customWidth="1"/>
    <col min="3" max="3" width="4.125" style="193" customWidth="1"/>
    <col min="4" max="4" width="81.25390625" style="194" bestFit="1" customWidth="1"/>
    <col min="5" max="5" width="15.25390625" style="206" bestFit="1" customWidth="1"/>
    <col min="6" max="6" width="10.25390625" style="192" hidden="1" customWidth="1"/>
    <col min="7" max="10" width="0" style="192" hidden="1" customWidth="1"/>
    <col min="11" max="16384" width="9.125" style="192" customWidth="1"/>
  </cols>
  <sheetData>
    <row r="1" spans="1:5" s="112" customFormat="1" ht="31.5" customHeight="1">
      <c r="A1" s="582"/>
      <c r="B1" s="840" t="s">
        <v>448</v>
      </c>
      <c r="C1" s="840"/>
      <c r="D1" s="840"/>
      <c r="E1" s="191"/>
    </row>
    <row r="2" spans="1:5" s="112" customFormat="1" ht="19.5" customHeight="1">
      <c r="A2" s="582"/>
      <c r="B2" s="841" t="s">
        <v>200</v>
      </c>
      <c r="C2" s="841"/>
      <c r="D2" s="841"/>
      <c r="E2" s="841"/>
    </row>
    <row r="3" spans="1:5" s="112" customFormat="1" ht="16.5">
      <c r="A3" s="582"/>
      <c r="B3" s="842" t="s">
        <v>201</v>
      </c>
      <c r="C3" s="842"/>
      <c r="D3" s="842"/>
      <c r="E3" s="842"/>
    </row>
    <row r="4" spans="1:5" s="112" customFormat="1" ht="16.5">
      <c r="A4" s="582"/>
      <c r="B4" s="842" t="s">
        <v>458</v>
      </c>
      <c r="C4" s="842"/>
      <c r="D4" s="842"/>
      <c r="E4" s="842"/>
    </row>
    <row r="5" spans="3:5" ht="16.5">
      <c r="C5" s="193" t="s">
        <v>202</v>
      </c>
      <c r="E5" s="195" t="s">
        <v>101</v>
      </c>
    </row>
    <row r="6" spans="1:5" s="196" customFormat="1" ht="17.25" thickBot="1">
      <c r="A6" s="582"/>
      <c r="C6" s="130"/>
      <c r="D6" s="197" t="s">
        <v>350</v>
      </c>
      <c r="E6" s="198" t="s">
        <v>351</v>
      </c>
    </row>
    <row r="7" spans="1:5" s="113" customFormat="1" ht="30" customHeight="1" thickBot="1">
      <c r="A7" s="582"/>
      <c r="B7" s="199"/>
      <c r="C7" s="200"/>
      <c r="D7" s="201" t="s">
        <v>102</v>
      </c>
      <c r="E7" s="202" t="s">
        <v>93</v>
      </c>
    </row>
    <row r="8" spans="1:4" ht="39.75" customHeight="1">
      <c r="A8" s="582">
        <v>1</v>
      </c>
      <c r="B8" s="203" t="s">
        <v>173</v>
      </c>
      <c r="C8" s="204"/>
      <c r="D8" s="205" t="s">
        <v>203</v>
      </c>
    </row>
    <row r="9" spans="1:5" s="207" customFormat="1" ht="24.75" customHeight="1">
      <c r="A9" s="582">
        <v>2</v>
      </c>
      <c r="C9" s="208" t="s">
        <v>144</v>
      </c>
      <c r="D9" s="209" t="s">
        <v>427</v>
      </c>
      <c r="E9" s="210"/>
    </row>
    <row r="10" spans="1:5" s="207" customFormat="1" ht="34.5" customHeight="1">
      <c r="A10" s="213">
        <v>3</v>
      </c>
      <c r="C10" s="208"/>
      <c r="D10" s="194" t="s">
        <v>711</v>
      </c>
      <c r="E10" s="210">
        <v>81336</v>
      </c>
    </row>
    <row r="11" spans="1:5" s="193" customFormat="1" ht="17.25">
      <c r="A11" s="582">
        <v>4</v>
      </c>
      <c r="C11" s="217"/>
      <c r="D11" s="214" t="s">
        <v>799</v>
      </c>
      <c r="E11" s="763">
        <v>30167</v>
      </c>
    </row>
    <row r="12" spans="1:5" s="193" customFormat="1" ht="21.75" customHeight="1">
      <c r="A12" s="582">
        <v>5</v>
      </c>
      <c r="C12" s="217"/>
      <c r="D12" s="214"/>
      <c r="E12" s="215">
        <f>SUM(E10:E11)</f>
        <v>111503</v>
      </c>
    </row>
    <row r="13" spans="1:4" s="207" customFormat="1" ht="17.25">
      <c r="A13" s="582">
        <v>6</v>
      </c>
      <c r="C13" s="208"/>
      <c r="D13" s="224" t="s">
        <v>789</v>
      </c>
    </row>
    <row r="14" spans="1:5" s="207" customFormat="1" ht="17.25">
      <c r="A14" s="582">
        <v>7</v>
      </c>
      <c r="C14" s="208"/>
      <c r="D14" s="194" t="s">
        <v>790</v>
      </c>
      <c r="E14" s="210">
        <v>18462</v>
      </c>
    </row>
    <row r="15" spans="1:5" s="193" customFormat="1" ht="19.5" customHeight="1">
      <c r="A15" s="582">
        <v>8</v>
      </c>
      <c r="C15" s="217"/>
      <c r="D15" s="214" t="s">
        <v>795</v>
      </c>
      <c r="E15" s="215">
        <v>1350</v>
      </c>
    </row>
    <row r="16" spans="1:5" s="193" customFormat="1" ht="18" customHeight="1">
      <c r="A16" s="582">
        <v>9</v>
      </c>
      <c r="C16" s="217"/>
      <c r="D16" s="214" t="s">
        <v>797</v>
      </c>
      <c r="E16" s="763">
        <v>1852</v>
      </c>
    </row>
    <row r="17" spans="1:5" s="193" customFormat="1" ht="24.75" customHeight="1">
      <c r="A17" s="582">
        <v>10</v>
      </c>
      <c r="C17" s="217"/>
      <c r="D17" s="214"/>
      <c r="E17" s="215">
        <f>SUM(E14:E16)</f>
        <v>21664</v>
      </c>
    </row>
    <row r="18" spans="1:5" s="112" customFormat="1" ht="24.75" customHeight="1">
      <c r="A18" s="582">
        <v>11</v>
      </c>
      <c r="C18" s="216"/>
      <c r="D18" s="812" t="s">
        <v>801</v>
      </c>
      <c r="E18" s="813">
        <v>39507</v>
      </c>
    </row>
    <row r="19" spans="1:5" s="112" customFormat="1" ht="24.75" customHeight="1">
      <c r="A19" s="582">
        <v>12</v>
      </c>
      <c r="C19" s="216"/>
      <c r="D19" s="812" t="s">
        <v>257</v>
      </c>
      <c r="E19" s="761">
        <v>333218</v>
      </c>
    </row>
    <row r="20" spans="1:5" s="207" customFormat="1" ht="24.75" customHeight="1">
      <c r="A20" s="582">
        <v>13</v>
      </c>
      <c r="C20" s="208" t="s">
        <v>145</v>
      </c>
      <c r="D20" s="209" t="s">
        <v>631</v>
      </c>
      <c r="E20" s="210"/>
    </row>
    <row r="21" spans="1:5" s="207" customFormat="1" ht="17.25">
      <c r="A21" s="582">
        <v>14</v>
      </c>
      <c r="C21" s="208"/>
      <c r="D21" s="194" t="s">
        <v>799</v>
      </c>
      <c r="E21" s="572">
        <v>-30167</v>
      </c>
    </row>
    <row r="22" spans="1:5" s="207" customFormat="1" ht="33.75">
      <c r="A22" s="213">
        <v>15</v>
      </c>
      <c r="C22" s="208"/>
      <c r="D22" s="194" t="s">
        <v>873</v>
      </c>
      <c r="E22" s="572">
        <v>1270</v>
      </c>
    </row>
    <row r="23" spans="1:5" s="207" customFormat="1" ht="33.75">
      <c r="A23" s="213">
        <v>16</v>
      </c>
      <c r="C23" s="208"/>
      <c r="D23" s="194" t="s">
        <v>18</v>
      </c>
      <c r="E23" s="762">
        <v>2500</v>
      </c>
    </row>
    <row r="24" spans="1:8" ht="18" customHeight="1">
      <c r="A24" s="582">
        <v>17</v>
      </c>
      <c r="D24" s="192"/>
      <c r="E24" s="573">
        <f>SUM(E21:E23)</f>
        <v>-26397</v>
      </c>
      <c r="F24" s="428"/>
      <c r="G24" s="428"/>
      <c r="H24" s="428"/>
    </row>
    <row r="25" spans="1:5" s="207" customFormat="1" ht="24.75" customHeight="1">
      <c r="A25" s="582">
        <v>18</v>
      </c>
      <c r="C25" s="208"/>
      <c r="D25" s="209" t="s">
        <v>632</v>
      </c>
      <c r="E25" s="210"/>
    </row>
    <row r="26" spans="1:5" s="207" customFormat="1" ht="17.25">
      <c r="A26" s="582">
        <v>19</v>
      </c>
      <c r="C26" s="208"/>
      <c r="D26" s="224" t="s">
        <v>508</v>
      </c>
      <c r="E26" s="572">
        <v>3750</v>
      </c>
    </row>
    <row r="27" spans="1:8" ht="18" customHeight="1">
      <c r="A27" s="582">
        <v>20</v>
      </c>
      <c r="D27" s="227" t="s">
        <v>831</v>
      </c>
      <c r="E27" s="566">
        <v>6950</v>
      </c>
      <c r="F27" s="428"/>
      <c r="G27" s="428"/>
      <c r="H27" s="428"/>
    </row>
    <row r="28" spans="1:8" ht="33.75">
      <c r="A28" s="213">
        <v>21</v>
      </c>
      <c r="D28" s="224" t="s">
        <v>830</v>
      </c>
      <c r="E28" s="192">
        <v>-2914</v>
      </c>
      <c r="F28" s="428"/>
      <c r="G28" s="428"/>
      <c r="H28" s="428"/>
    </row>
    <row r="29" spans="1:8" ht="18">
      <c r="A29" s="582">
        <v>22</v>
      </c>
      <c r="D29" s="225" t="s">
        <v>315</v>
      </c>
      <c r="E29" s="566">
        <v>2464</v>
      </c>
      <c r="F29" s="428"/>
      <c r="G29" s="428"/>
      <c r="H29" s="428"/>
    </row>
    <row r="30" spans="1:8" ht="37.5" customHeight="1">
      <c r="A30" s="213">
        <v>23</v>
      </c>
      <c r="D30" s="224" t="s">
        <v>828</v>
      </c>
      <c r="E30" s="566">
        <v>1000</v>
      </c>
      <c r="F30" s="428"/>
      <c r="G30" s="428"/>
      <c r="H30" s="428"/>
    </row>
    <row r="31" spans="1:8" ht="33" customHeight="1">
      <c r="A31" s="213">
        <v>24</v>
      </c>
      <c r="D31" s="226" t="s">
        <v>829</v>
      </c>
      <c r="E31" s="427">
        <v>430</v>
      </c>
      <c r="F31" s="428"/>
      <c r="G31" s="428"/>
      <c r="H31" s="428"/>
    </row>
    <row r="32" spans="1:8" ht="18">
      <c r="A32" s="582">
        <v>25</v>
      </c>
      <c r="E32" s="566">
        <f>SUM(E26:E31)</f>
        <v>11680</v>
      </c>
      <c r="F32" s="428"/>
      <c r="G32" s="428"/>
      <c r="H32" s="428"/>
    </row>
    <row r="33" spans="1:8" ht="24.75" customHeight="1">
      <c r="A33" s="582">
        <v>26</v>
      </c>
      <c r="D33" s="209" t="s">
        <v>364</v>
      </c>
      <c r="E33" s="566"/>
      <c r="F33" s="428"/>
      <c r="G33" s="428"/>
      <c r="H33" s="428"/>
    </row>
    <row r="34" spans="1:8" ht="17.25" customHeight="1">
      <c r="A34" s="582">
        <v>27</v>
      </c>
      <c r="D34" s="194" t="s">
        <v>870</v>
      </c>
      <c r="E34" s="566">
        <v>-27500</v>
      </c>
      <c r="F34" s="428"/>
      <c r="G34" s="428"/>
      <c r="H34" s="428"/>
    </row>
    <row r="35" spans="1:8" ht="27" customHeight="1">
      <c r="A35" s="582">
        <v>28</v>
      </c>
      <c r="D35" s="209" t="s">
        <v>100</v>
      </c>
      <c r="E35" s="566"/>
      <c r="F35" s="428"/>
      <c r="G35" s="428"/>
      <c r="H35" s="428"/>
    </row>
    <row r="36" spans="1:8" ht="17.25" customHeight="1">
      <c r="A36" s="582">
        <v>29</v>
      </c>
      <c r="D36" s="194" t="s">
        <v>871</v>
      </c>
      <c r="E36" s="566">
        <v>27500</v>
      </c>
      <c r="F36" s="428"/>
      <c r="G36" s="428"/>
      <c r="H36" s="428"/>
    </row>
    <row r="37" spans="1:8" ht="17.25" customHeight="1">
      <c r="A37" s="582">
        <v>30</v>
      </c>
      <c r="D37" s="194" t="s">
        <v>741</v>
      </c>
      <c r="E37" s="566">
        <v>18000</v>
      </c>
      <c r="F37" s="428"/>
      <c r="G37" s="428"/>
      <c r="H37" s="428"/>
    </row>
    <row r="38" spans="1:8" ht="17.25" customHeight="1">
      <c r="A38" s="582">
        <v>31</v>
      </c>
      <c r="D38" s="194" t="s">
        <v>58</v>
      </c>
      <c r="E38" s="427">
        <v>1973</v>
      </c>
      <c r="F38" s="428"/>
      <c r="G38" s="428"/>
      <c r="H38" s="428"/>
    </row>
    <row r="39" spans="1:8" ht="17.25" customHeight="1">
      <c r="A39" s="582">
        <v>32</v>
      </c>
      <c r="E39" s="566">
        <f>SUM(E36:E38)</f>
        <v>47473</v>
      </c>
      <c r="F39" s="428"/>
      <c r="G39" s="428"/>
      <c r="H39" s="428"/>
    </row>
    <row r="40" spans="1:8" ht="18">
      <c r="A40" s="582">
        <v>33</v>
      </c>
      <c r="D40" s="209" t="s">
        <v>846</v>
      </c>
      <c r="E40" s="566"/>
      <c r="F40" s="428"/>
      <c r="G40" s="428"/>
      <c r="H40" s="428"/>
    </row>
    <row r="41" spans="1:8" ht="18">
      <c r="A41" s="582">
        <v>34</v>
      </c>
      <c r="D41" s="194" t="s">
        <v>847</v>
      </c>
      <c r="E41" s="566">
        <v>4000</v>
      </c>
      <c r="F41" s="428"/>
      <c r="G41" s="428"/>
      <c r="H41" s="428"/>
    </row>
    <row r="42" spans="1:8" ht="18">
      <c r="A42" s="582">
        <v>35</v>
      </c>
      <c r="D42" s="194" t="s">
        <v>715</v>
      </c>
      <c r="E42" s="566">
        <v>3120</v>
      </c>
      <c r="F42" s="428"/>
      <c r="G42" s="428"/>
      <c r="H42" s="428"/>
    </row>
    <row r="43" spans="1:8" ht="36" customHeight="1">
      <c r="A43" s="213">
        <v>36</v>
      </c>
      <c r="D43" s="811" t="s">
        <v>395</v>
      </c>
      <c r="E43" s="427">
        <v>-1245</v>
      </c>
      <c r="F43" s="428"/>
      <c r="G43" s="428"/>
      <c r="H43" s="428"/>
    </row>
    <row r="44" spans="1:8" ht="16.5" customHeight="1">
      <c r="A44" s="582">
        <v>37</v>
      </c>
      <c r="D44" s="811"/>
      <c r="E44" s="566">
        <f>SUM(E41:E43)</f>
        <v>5875</v>
      </c>
      <c r="F44" s="428"/>
      <c r="G44" s="428"/>
      <c r="H44" s="428"/>
    </row>
    <row r="45" spans="1:8" ht="27" customHeight="1">
      <c r="A45" s="582">
        <v>38</v>
      </c>
      <c r="D45" s="209" t="s">
        <v>524</v>
      </c>
      <c r="E45" s="566"/>
      <c r="F45" s="428"/>
      <c r="G45" s="428"/>
      <c r="H45" s="428"/>
    </row>
    <row r="46" spans="1:8" ht="18">
      <c r="A46" s="582">
        <v>39</v>
      </c>
      <c r="D46" s="194" t="s">
        <v>827</v>
      </c>
      <c r="E46" s="566">
        <v>2534</v>
      </c>
      <c r="F46" s="428"/>
      <c r="G46" s="428"/>
      <c r="H46" s="428"/>
    </row>
    <row r="47" spans="1:8" ht="27" customHeight="1">
      <c r="A47" s="582">
        <v>40</v>
      </c>
      <c r="D47" s="209" t="s">
        <v>526</v>
      </c>
      <c r="E47" s="566"/>
      <c r="F47" s="428"/>
      <c r="G47" s="428"/>
      <c r="H47" s="428"/>
    </row>
    <row r="48" spans="1:8" ht="18" customHeight="1">
      <c r="A48" s="582">
        <v>41</v>
      </c>
      <c r="D48" s="194" t="s">
        <v>832</v>
      </c>
      <c r="E48" s="427">
        <v>2000</v>
      </c>
      <c r="F48" s="428"/>
      <c r="G48" s="428"/>
      <c r="H48" s="428"/>
    </row>
    <row r="49" spans="1:8" ht="18" customHeight="1">
      <c r="A49" s="582">
        <v>42</v>
      </c>
      <c r="E49" s="573">
        <f>SUM(E46:E48)</f>
        <v>4534</v>
      </c>
      <c r="F49" s="428"/>
      <c r="G49" s="428"/>
      <c r="H49" s="428"/>
    </row>
    <row r="50" spans="1:9" ht="34.5" customHeight="1">
      <c r="A50" s="582">
        <v>43</v>
      </c>
      <c r="D50" s="209" t="s">
        <v>396</v>
      </c>
      <c r="E50" s="573"/>
      <c r="F50" s="428"/>
      <c r="G50" s="428">
        <v>164517</v>
      </c>
      <c r="H50" s="428">
        <v>-497735</v>
      </c>
      <c r="I50" s="192">
        <f>SUM(G50:H50)</f>
        <v>-333218</v>
      </c>
    </row>
    <row r="51" spans="1:8" s="193" customFormat="1" ht="45" customHeight="1" thickBot="1">
      <c r="A51" s="213">
        <v>44</v>
      </c>
      <c r="D51" s="214" t="s">
        <v>397</v>
      </c>
      <c r="E51" s="814">
        <v>-2429</v>
      </c>
      <c r="F51" s="815"/>
      <c r="G51" s="815">
        <v>333218</v>
      </c>
      <c r="H51" s="815"/>
    </row>
    <row r="52" spans="1:7" s="112" customFormat="1" ht="31.5" customHeight="1" thickBot="1">
      <c r="A52" s="583">
        <v>45</v>
      </c>
      <c r="B52" s="199" t="s">
        <v>173</v>
      </c>
      <c r="C52" s="221"/>
      <c r="D52" s="222" t="s">
        <v>204</v>
      </c>
      <c r="E52" s="223">
        <f>E51+E49+E44+E32+E24+E18+E17+E12+E19+E39+E34</f>
        <v>519128</v>
      </c>
      <c r="G52" s="112">
        <f>SUM(G50:G51)</f>
        <v>497735</v>
      </c>
    </row>
    <row r="53" spans="1:4" ht="31.5" customHeight="1">
      <c r="A53" s="582">
        <v>46</v>
      </c>
      <c r="B53" s="203" t="s">
        <v>174</v>
      </c>
      <c r="C53" s="204"/>
      <c r="D53" s="205" t="s">
        <v>205</v>
      </c>
    </row>
    <row r="54" spans="1:4" ht="17.25">
      <c r="A54" s="582">
        <v>47</v>
      </c>
      <c r="C54" s="217" t="s">
        <v>144</v>
      </c>
      <c r="D54" s="209" t="s">
        <v>160</v>
      </c>
    </row>
    <row r="55" spans="1:5" ht="34.5">
      <c r="A55" s="213">
        <v>48</v>
      </c>
      <c r="C55" s="217"/>
      <c r="D55" s="225" t="s">
        <v>712</v>
      </c>
      <c r="E55" s="212">
        <v>953</v>
      </c>
    </row>
    <row r="56" spans="1:5" ht="17.25">
      <c r="A56" s="582">
        <v>49</v>
      </c>
      <c r="C56" s="217"/>
      <c r="D56" s="218" t="s">
        <v>220</v>
      </c>
      <c r="E56" s="206">
        <v>70731</v>
      </c>
    </row>
    <row r="57" spans="1:5" ht="33">
      <c r="A57" s="213">
        <v>50</v>
      </c>
      <c r="C57" s="217"/>
      <c r="D57" s="225" t="s">
        <v>792</v>
      </c>
      <c r="E57" s="212">
        <v>1866</v>
      </c>
    </row>
    <row r="58" spans="1:5" ht="17.25">
      <c r="A58" s="582">
        <v>51</v>
      </c>
      <c r="C58" s="217"/>
      <c r="D58" s="218" t="s">
        <v>793</v>
      </c>
      <c r="E58" s="212">
        <v>81336</v>
      </c>
    </row>
    <row r="59" spans="1:5" ht="17.25">
      <c r="A59" s="582">
        <v>52</v>
      </c>
      <c r="C59" s="217"/>
      <c r="D59" s="225" t="s">
        <v>713</v>
      </c>
      <c r="E59" s="212">
        <v>39507</v>
      </c>
    </row>
    <row r="60" spans="1:5" ht="17.25">
      <c r="A60" s="582">
        <v>53</v>
      </c>
      <c r="C60" s="217"/>
      <c r="D60" s="218" t="s">
        <v>868</v>
      </c>
      <c r="E60" s="212">
        <v>-1530</v>
      </c>
    </row>
    <row r="61" spans="1:5" ht="17.25">
      <c r="A61" s="582">
        <v>54</v>
      </c>
      <c r="C61" s="217"/>
      <c r="D61" s="218" t="s">
        <v>60</v>
      </c>
      <c r="E61" s="212">
        <v>1530</v>
      </c>
    </row>
    <row r="62" spans="1:5" ht="17.25">
      <c r="A62" s="582">
        <v>55</v>
      </c>
      <c r="C62" s="217"/>
      <c r="D62" s="696" t="s">
        <v>802</v>
      </c>
      <c r="E62" s="212">
        <v>-13000</v>
      </c>
    </row>
    <row r="63" spans="1:5" ht="17.25">
      <c r="A63" s="582">
        <v>56</v>
      </c>
      <c r="C63" s="217"/>
      <c r="D63" s="218" t="s">
        <v>803</v>
      </c>
      <c r="E63" s="212">
        <v>13000</v>
      </c>
    </row>
    <row r="64" spans="1:5" ht="18" customHeight="1">
      <c r="A64" s="582">
        <v>57</v>
      </c>
      <c r="C64" s="217"/>
      <c r="D64" s="225" t="s">
        <v>804</v>
      </c>
      <c r="E64" s="212">
        <v>-7600</v>
      </c>
    </row>
    <row r="65" spans="1:5" ht="17.25">
      <c r="A65" s="582">
        <v>58</v>
      </c>
      <c r="C65" s="217"/>
      <c r="D65" s="218" t="s">
        <v>805</v>
      </c>
      <c r="E65" s="212">
        <v>7600</v>
      </c>
    </row>
    <row r="66" spans="1:5" ht="17.25">
      <c r="A66" s="582">
        <v>59</v>
      </c>
      <c r="C66" s="217"/>
      <c r="D66" s="225" t="s">
        <v>806</v>
      </c>
      <c r="E66" s="212">
        <v>-100</v>
      </c>
    </row>
    <row r="67" spans="1:5" ht="17.25">
      <c r="A67" s="582">
        <v>60</v>
      </c>
      <c r="C67" s="217"/>
      <c r="D67" s="218" t="s">
        <v>805</v>
      </c>
      <c r="E67" s="212">
        <v>100</v>
      </c>
    </row>
    <row r="68" spans="1:5" ht="17.25">
      <c r="A68" s="582">
        <v>61</v>
      </c>
      <c r="C68" s="217"/>
      <c r="D68" s="225" t="s">
        <v>807</v>
      </c>
      <c r="E68" s="212">
        <v>-3000</v>
      </c>
    </row>
    <row r="69" spans="1:5" ht="17.25">
      <c r="A69" s="582">
        <v>62</v>
      </c>
      <c r="C69" s="217"/>
      <c r="D69" s="218" t="s">
        <v>805</v>
      </c>
      <c r="E69" s="212">
        <v>3000</v>
      </c>
    </row>
    <row r="70" spans="1:5" ht="17.25">
      <c r="A70" s="582">
        <v>63</v>
      </c>
      <c r="C70" s="217"/>
      <c r="D70" s="225" t="s">
        <v>808</v>
      </c>
      <c r="E70" s="212">
        <v>-4801</v>
      </c>
    </row>
    <row r="71" spans="1:5" ht="17.25">
      <c r="A71" s="582">
        <v>64</v>
      </c>
      <c r="C71" s="217"/>
      <c r="D71" s="218" t="s">
        <v>805</v>
      </c>
      <c r="E71" s="212">
        <v>4801</v>
      </c>
    </row>
    <row r="72" spans="1:5" ht="17.25">
      <c r="A72" s="582">
        <v>65</v>
      </c>
      <c r="C72" s="217"/>
      <c r="D72" s="224" t="s">
        <v>809</v>
      </c>
      <c r="E72" s="212">
        <v>-186000</v>
      </c>
    </row>
    <row r="73" spans="1:5" ht="17.25">
      <c r="A73" s="582">
        <v>66</v>
      </c>
      <c r="C73" s="217"/>
      <c r="D73" s="218" t="s">
        <v>805</v>
      </c>
      <c r="E73" s="212">
        <v>186000</v>
      </c>
    </row>
    <row r="74" spans="1:5" ht="17.25">
      <c r="A74" s="582">
        <v>67</v>
      </c>
      <c r="C74" s="217"/>
      <c r="D74" s="225" t="s">
        <v>810</v>
      </c>
      <c r="E74" s="212">
        <v>-2300</v>
      </c>
    </row>
    <row r="75" spans="1:5" ht="17.25">
      <c r="A75" s="582">
        <v>68</v>
      </c>
      <c r="C75" s="217"/>
      <c r="D75" s="218" t="s">
        <v>805</v>
      </c>
      <c r="E75" s="212">
        <v>2300</v>
      </c>
    </row>
    <row r="76" spans="1:5" ht="17.25">
      <c r="A76" s="582">
        <v>69</v>
      </c>
      <c r="C76" s="217"/>
      <c r="D76" s="224" t="s">
        <v>811</v>
      </c>
      <c r="E76" s="212">
        <v>-46000</v>
      </c>
    </row>
    <row r="77" spans="1:5" ht="17.25">
      <c r="A77" s="582">
        <v>70</v>
      </c>
      <c r="C77" s="217"/>
      <c r="D77" s="218" t="s">
        <v>805</v>
      </c>
      <c r="E77" s="212">
        <v>46000</v>
      </c>
    </row>
    <row r="78" spans="1:5" ht="17.25">
      <c r="A78" s="582">
        <v>71</v>
      </c>
      <c r="C78" s="217"/>
      <c r="D78" s="224" t="s">
        <v>812</v>
      </c>
      <c r="E78" s="212">
        <v>-40000</v>
      </c>
    </row>
    <row r="79" spans="1:5" ht="17.25" customHeight="1">
      <c r="A79" s="582">
        <v>72</v>
      </c>
      <c r="C79" s="217"/>
      <c r="D79" s="218" t="s">
        <v>805</v>
      </c>
      <c r="E79" s="212">
        <v>40000</v>
      </c>
    </row>
    <row r="80" spans="1:5" ht="17.25">
      <c r="A80" s="582">
        <v>73</v>
      </c>
      <c r="C80" s="217"/>
      <c r="D80" s="224" t="s">
        <v>813</v>
      </c>
      <c r="E80" s="212">
        <v>-165</v>
      </c>
    </row>
    <row r="81" spans="1:5" ht="17.25">
      <c r="A81" s="582">
        <v>74</v>
      </c>
      <c r="C81" s="217"/>
      <c r="D81" s="218" t="s">
        <v>805</v>
      </c>
      <c r="E81" s="212">
        <v>165</v>
      </c>
    </row>
    <row r="82" spans="1:5" ht="17.25">
      <c r="A82" s="582">
        <v>75</v>
      </c>
      <c r="C82" s="217"/>
      <c r="D82" s="225" t="s">
        <v>814</v>
      </c>
      <c r="E82" s="212">
        <v>-369</v>
      </c>
    </row>
    <row r="83" spans="1:5" ht="17.25">
      <c r="A83" s="582">
        <v>76</v>
      </c>
      <c r="C83" s="217"/>
      <c r="D83" s="218" t="s">
        <v>805</v>
      </c>
      <c r="E83" s="212">
        <v>369</v>
      </c>
    </row>
    <row r="84" spans="1:5" ht="17.25" customHeight="1">
      <c r="A84" s="582">
        <v>77</v>
      </c>
      <c r="C84" s="217"/>
      <c r="D84" s="225" t="s">
        <v>815</v>
      </c>
      <c r="E84" s="212">
        <v>-19000</v>
      </c>
    </row>
    <row r="85" spans="1:5" ht="17.25">
      <c r="A85" s="582">
        <v>78</v>
      </c>
      <c r="C85" s="217"/>
      <c r="D85" s="218" t="s">
        <v>805</v>
      </c>
      <c r="E85" s="212">
        <v>19000</v>
      </c>
    </row>
    <row r="86" spans="1:5" ht="17.25">
      <c r="A86" s="582">
        <v>79</v>
      </c>
      <c r="C86" s="217"/>
      <c r="D86" s="225" t="s">
        <v>816</v>
      </c>
      <c r="E86" s="212">
        <v>-500</v>
      </c>
    </row>
    <row r="87" spans="1:9" s="217" customFormat="1" ht="17.25" customHeight="1">
      <c r="A87" s="582">
        <v>80</v>
      </c>
      <c r="D87" s="218" t="s">
        <v>805</v>
      </c>
      <c r="E87" s="206">
        <v>500</v>
      </c>
      <c r="H87" s="425"/>
      <c r="I87" s="425"/>
    </row>
    <row r="88" spans="1:5" ht="17.25">
      <c r="A88" s="582">
        <v>81</v>
      </c>
      <c r="C88" s="217"/>
      <c r="D88" s="225" t="s">
        <v>861</v>
      </c>
      <c r="E88" s="212">
        <v>2534</v>
      </c>
    </row>
    <row r="89" spans="1:5" ht="17.25">
      <c r="A89" s="582">
        <v>82</v>
      </c>
      <c r="C89" s="217"/>
      <c r="D89" s="218" t="s">
        <v>855</v>
      </c>
      <c r="E89" s="212">
        <v>-190</v>
      </c>
    </row>
    <row r="90" spans="1:5" ht="17.25">
      <c r="A90" s="582">
        <v>83</v>
      </c>
      <c r="C90" s="217"/>
      <c r="D90" s="218" t="s">
        <v>740</v>
      </c>
      <c r="E90" s="212">
        <v>190</v>
      </c>
    </row>
    <row r="91" spans="1:5" ht="33">
      <c r="A91" s="213">
        <v>84</v>
      </c>
      <c r="C91" s="217"/>
      <c r="D91" s="225" t="s">
        <v>862</v>
      </c>
      <c r="E91" s="212">
        <v>1270</v>
      </c>
    </row>
    <row r="92" spans="1:5" ht="17.25">
      <c r="A92" s="582">
        <v>85</v>
      </c>
      <c r="C92" s="217"/>
      <c r="D92" s="218" t="s">
        <v>26</v>
      </c>
      <c r="E92" s="212">
        <v>-250</v>
      </c>
    </row>
    <row r="93" spans="1:5" ht="17.25">
      <c r="A93" s="582">
        <v>86</v>
      </c>
      <c r="C93" s="217"/>
      <c r="D93" s="218" t="s">
        <v>855</v>
      </c>
      <c r="E93" s="212">
        <v>-120</v>
      </c>
    </row>
    <row r="94" spans="1:5" ht="17.25">
      <c r="A94" s="582">
        <v>87</v>
      </c>
      <c r="C94" s="217"/>
      <c r="D94" s="218" t="s">
        <v>856</v>
      </c>
      <c r="E94" s="212">
        <v>120</v>
      </c>
    </row>
    <row r="95" spans="1:5" ht="17.25">
      <c r="A95" s="582">
        <v>88</v>
      </c>
      <c r="C95" s="217"/>
      <c r="D95" s="225" t="s">
        <v>863</v>
      </c>
      <c r="E95" s="212">
        <v>1300</v>
      </c>
    </row>
    <row r="96" spans="1:5" ht="33">
      <c r="A96" s="213">
        <v>89</v>
      </c>
      <c r="C96" s="217"/>
      <c r="D96" s="218" t="s">
        <v>27</v>
      </c>
      <c r="E96" s="212">
        <v>-19</v>
      </c>
    </row>
    <row r="97" spans="1:5" ht="33">
      <c r="A97" s="213">
        <v>90</v>
      </c>
      <c r="C97" s="217"/>
      <c r="D97" s="218" t="s">
        <v>37</v>
      </c>
      <c r="E97" s="212">
        <v>-15</v>
      </c>
    </row>
    <row r="98" spans="1:5" ht="17.25">
      <c r="A98" s="582">
        <v>91</v>
      </c>
      <c r="C98" s="217"/>
      <c r="D98" s="225" t="s">
        <v>406</v>
      </c>
      <c r="E98" s="212">
        <v>1200</v>
      </c>
    </row>
    <row r="99" spans="1:5" ht="33">
      <c r="A99" s="213">
        <v>92</v>
      </c>
      <c r="C99" s="217"/>
      <c r="D99" s="218" t="s">
        <v>739</v>
      </c>
      <c r="E99" s="212">
        <v>-1650</v>
      </c>
    </row>
    <row r="100" spans="1:5" ht="33">
      <c r="A100" s="213">
        <v>93</v>
      </c>
      <c r="C100" s="217"/>
      <c r="D100" s="225" t="s">
        <v>864</v>
      </c>
      <c r="E100" s="212">
        <v>-100</v>
      </c>
    </row>
    <row r="101" spans="1:5" ht="17.25">
      <c r="A101" s="582">
        <v>94</v>
      </c>
      <c r="C101" s="217"/>
      <c r="D101" s="225" t="s">
        <v>865</v>
      </c>
      <c r="E101" s="212">
        <v>100</v>
      </c>
    </row>
    <row r="102" spans="1:5" ht="17.25">
      <c r="A102" s="582">
        <v>95</v>
      </c>
      <c r="C102" s="217"/>
      <c r="D102" s="218" t="s">
        <v>23</v>
      </c>
      <c r="E102" s="212">
        <v>250</v>
      </c>
    </row>
    <row r="103" spans="1:5" ht="33">
      <c r="A103" s="213">
        <v>96</v>
      </c>
      <c r="C103" s="217"/>
      <c r="D103" s="218" t="s">
        <v>47</v>
      </c>
      <c r="E103" s="212">
        <v>-50</v>
      </c>
    </row>
    <row r="104" spans="1:5" ht="33">
      <c r="A104" s="213">
        <v>97</v>
      </c>
      <c r="C104" s="217"/>
      <c r="D104" s="225" t="s">
        <v>854</v>
      </c>
      <c r="E104" s="212">
        <v>-15</v>
      </c>
    </row>
    <row r="105" spans="1:5" ht="33">
      <c r="A105" s="213">
        <v>98</v>
      </c>
      <c r="C105" s="217"/>
      <c r="D105" s="218" t="s">
        <v>38</v>
      </c>
      <c r="E105" s="212">
        <v>-381</v>
      </c>
    </row>
    <row r="106" spans="1:5" ht="17.25">
      <c r="A106" s="582">
        <v>99</v>
      </c>
      <c r="C106" s="217"/>
      <c r="D106" s="218" t="s">
        <v>39</v>
      </c>
      <c r="E106" s="212">
        <v>-30</v>
      </c>
    </row>
    <row r="107" spans="1:5" ht="17.25">
      <c r="A107" s="582">
        <v>100</v>
      </c>
      <c r="C107" s="217"/>
      <c r="D107" s="218" t="s">
        <v>855</v>
      </c>
      <c r="E107" s="212">
        <v>-60</v>
      </c>
    </row>
    <row r="108" spans="1:5" ht="17.25">
      <c r="A108" s="582">
        <v>101</v>
      </c>
      <c r="C108" s="217"/>
      <c r="D108" s="218" t="s">
        <v>856</v>
      </c>
      <c r="E108" s="212">
        <v>60</v>
      </c>
    </row>
    <row r="109" spans="1:5" ht="18" customHeight="1">
      <c r="A109" s="582">
        <v>102</v>
      </c>
      <c r="C109" s="217"/>
      <c r="D109" s="225" t="s">
        <v>857</v>
      </c>
      <c r="E109" s="212">
        <v>-760</v>
      </c>
    </row>
    <row r="110" spans="1:5" ht="17.25">
      <c r="A110" s="582">
        <v>103</v>
      </c>
      <c r="C110" s="217"/>
      <c r="D110" s="225" t="s">
        <v>817</v>
      </c>
      <c r="E110" s="212">
        <v>1973</v>
      </c>
    </row>
    <row r="111" spans="1:5" ht="17.25">
      <c r="A111" s="582">
        <v>104</v>
      </c>
      <c r="C111" s="217"/>
      <c r="D111" s="225" t="s">
        <v>818</v>
      </c>
      <c r="E111" s="212">
        <v>-500</v>
      </c>
    </row>
    <row r="112" spans="1:5" ht="18" customHeight="1">
      <c r="A112" s="582">
        <v>105</v>
      </c>
      <c r="C112" s="217"/>
      <c r="D112" s="218" t="s">
        <v>60</v>
      </c>
      <c r="E112" s="212">
        <v>500</v>
      </c>
    </row>
    <row r="113" spans="1:5" ht="19.5" customHeight="1">
      <c r="A113" s="582">
        <v>106</v>
      </c>
      <c r="C113" s="217"/>
      <c r="D113" s="696" t="s">
        <v>860</v>
      </c>
      <c r="E113" s="212">
        <v>-5000</v>
      </c>
    </row>
    <row r="114" spans="1:5" ht="17.25">
      <c r="A114" s="582">
        <v>107</v>
      </c>
      <c r="C114" s="217"/>
      <c r="D114" s="225" t="s">
        <v>402</v>
      </c>
      <c r="E114" s="212">
        <v>-14723</v>
      </c>
    </row>
    <row r="115" spans="1:5" ht="33">
      <c r="A115" s="213">
        <v>108</v>
      </c>
      <c r="C115" s="217"/>
      <c r="D115" s="226" t="s">
        <v>738</v>
      </c>
      <c r="E115" s="212">
        <v>14723</v>
      </c>
    </row>
    <row r="116" spans="1:5" ht="17.25">
      <c r="A116" s="582">
        <v>109</v>
      </c>
      <c r="C116" s="217"/>
      <c r="D116" s="696" t="s">
        <v>859</v>
      </c>
      <c r="E116" s="212">
        <v>-10</v>
      </c>
    </row>
    <row r="117" spans="1:5" ht="17.25">
      <c r="A117" s="582">
        <v>110</v>
      </c>
      <c r="C117" s="217"/>
      <c r="D117" s="218" t="s">
        <v>858</v>
      </c>
      <c r="E117" s="212">
        <v>10</v>
      </c>
    </row>
    <row r="118" spans="1:5" ht="17.25">
      <c r="A118" s="582">
        <v>111</v>
      </c>
      <c r="C118" s="217"/>
      <c r="D118" s="696" t="s">
        <v>867</v>
      </c>
      <c r="E118" s="212">
        <v>-76</v>
      </c>
    </row>
    <row r="119" spans="1:5" ht="17.25">
      <c r="A119" s="582">
        <v>112</v>
      </c>
      <c r="C119" s="217"/>
      <c r="D119" s="218" t="s">
        <v>737</v>
      </c>
      <c r="E119" s="212">
        <v>76</v>
      </c>
    </row>
    <row r="120" spans="1:5" ht="17.25">
      <c r="A120" s="582">
        <v>113</v>
      </c>
      <c r="C120" s="217"/>
      <c r="D120" s="218" t="s">
        <v>872</v>
      </c>
      <c r="E120" s="212">
        <v>2921</v>
      </c>
    </row>
    <row r="121" spans="1:5" ht="18" customHeight="1">
      <c r="A121" s="582">
        <v>114</v>
      </c>
      <c r="C121" s="217"/>
      <c r="D121" s="696" t="s">
        <v>866</v>
      </c>
      <c r="E121" s="212">
        <v>-1100</v>
      </c>
    </row>
    <row r="122" spans="1:5" ht="17.25">
      <c r="A122" s="582">
        <v>115</v>
      </c>
      <c r="C122" s="217"/>
      <c r="D122" s="218" t="s">
        <v>60</v>
      </c>
      <c r="E122" s="212">
        <v>1100</v>
      </c>
    </row>
    <row r="123" spans="1:5" ht="17.25">
      <c r="A123" s="582">
        <v>116</v>
      </c>
      <c r="C123" s="217"/>
      <c r="D123" s="696" t="s">
        <v>716</v>
      </c>
      <c r="E123" s="212">
        <v>8916</v>
      </c>
    </row>
    <row r="124" spans="1:5" ht="17.25">
      <c r="A124" s="582">
        <v>117</v>
      </c>
      <c r="C124" s="217"/>
      <c r="D124" s="696" t="s">
        <v>293</v>
      </c>
      <c r="E124" s="212">
        <v>19100</v>
      </c>
    </row>
    <row r="125" spans="1:5" ht="17.25">
      <c r="A125" s="582">
        <v>118</v>
      </c>
      <c r="C125" s="217"/>
      <c r="D125" s="696" t="s">
        <v>742</v>
      </c>
      <c r="E125" s="219">
        <v>18000</v>
      </c>
    </row>
    <row r="126" spans="1:5" ht="17.25">
      <c r="A126" s="582">
        <v>119</v>
      </c>
      <c r="C126" s="217"/>
      <c r="D126" s="218"/>
      <c r="E126" s="234">
        <f>SUM(E55:E125)</f>
        <v>243687</v>
      </c>
    </row>
    <row r="127" spans="1:5" ht="17.25">
      <c r="A127" s="582">
        <v>120</v>
      </c>
      <c r="C127" s="217"/>
      <c r="D127" s="225" t="s">
        <v>664</v>
      </c>
      <c r="E127" s="212"/>
    </row>
    <row r="128" spans="1:5" ht="18" customHeight="1">
      <c r="A128" s="582">
        <v>121</v>
      </c>
      <c r="C128" s="217"/>
      <c r="D128" s="821" t="s">
        <v>717</v>
      </c>
      <c r="E128" s="212">
        <v>100</v>
      </c>
    </row>
    <row r="129" spans="1:5" ht="30">
      <c r="A129" s="582">
        <v>122</v>
      </c>
      <c r="C129" s="217"/>
      <c r="D129" s="821" t="s">
        <v>235</v>
      </c>
      <c r="E129" s="212">
        <v>100</v>
      </c>
    </row>
    <row r="130" spans="1:5" ht="30">
      <c r="A130" s="582">
        <v>123</v>
      </c>
      <c r="C130" s="217"/>
      <c r="D130" s="821" t="s">
        <v>236</v>
      </c>
      <c r="E130" s="212">
        <v>100</v>
      </c>
    </row>
    <row r="131" spans="1:5" ht="30">
      <c r="A131" s="582">
        <v>124</v>
      </c>
      <c r="C131" s="217"/>
      <c r="D131" s="821" t="s">
        <v>237</v>
      </c>
      <c r="E131" s="212">
        <v>100</v>
      </c>
    </row>
    <row r="132" spans="1:5" ht="30">
      <c r="A132" s="582">
        <v>125</v>
      </c>
      <c r="C132" s="217"/>
      <c r="D132" s="821" t="s">
        <v>239</v>
      </c>
      <c r="E132" s="212">
        <v>100</v>
      </c>
    </row>
    <row r="133" spans="1:5" ht="30">
      <c r="A133" s="582">
        <v>126</v>
      </c>
      <c r="C133" s="217"/>
      <c r="D133" s="821" t="s">
        <v>240</v>
      </c>
      <c r="E133" s="212">
        <v>100</v>
      </c>
    </row>
    <row r="134" spans="1:5" ht="17.25">
      <c r="A134" s="213">
        <v>127</v>
      </c>
      <c r="C134" s="217"/>
      <c r="D134" s="821" t="s">
        <v>718</v>
      </c>
      <c r="E134" s="212">
        <v>50</v>
      </c>
    </row>
    <row r="135" spans="1:5" ht="30">
      <c r="A135" s="582">
        <v>128</v>
      </c>
      <c r="C135" s="217"/>
      <c r="D135" s="821" t="s">
        <v>241</v>
      </c>
      <c r="E135" s="212">
        <v>100</v>
      </c>
    </row>
    <row r="136" spans="1:5" ht="30">
      <c r="A136" s="582">
        <v>129</v>
      </c>
      <c r="C136" s="217"/>
      <c r="D136" s="821" t="s">
        <v>242</v>
      </c>
      <c r="E136" s="212">
        <v>100</v>
      </c>
    </row>
    <row r="137" spans="1:5" ht="17.25">
      <c r="A137" s="213">
        <v>130</v>
      </c>
      <c r="C137" s="217"/>
      <c r="D137" s="821" t="s">
        <v>719</v>
      </c>
      <c r="E137" s="212">
        <v>40</v>
      </c>
    </row>
    <row r="138" spans="1:5" ht="17.25">
      <c r="A138" s="582">
        <v>131</v>
      </c>
      <c r="C138" s="217"/>
      <c r="D138" s="821" t="s">
        <v>720</v>
      </c>
      <c r="E138" s="212">
        <v>100</v>
      </c>
    </row>
    <row r="139" spans="1:5" ht="30">
      <c r="A139" s="582">
        <v>132</v>
      </c>
      <c r="C139" s="217"/>
      <c r="D139" s="821" t="s">
        <v>243</v>
      </c>
      <c r="E139" s="212">
        <v>100</v>
      </c>
    </row>
    <row r="140" spans="1:5" ht="17.25">
      <c r="A140" s="582">
        <v>133</v>
      </c>
      <c r="C140" s="217"/>
      <c r="D140" s="821" t="s">
        <v>721</v>
      </c>
      <c r="E140" s="212">
        <v>50</v>
      </c>
    </row>
    <row r="141" spans="1:5" ht="17.25">
      <c r="A141" s="582">
        <v>134</v>
      </c>
      <c r="C141" s="217"/>
      <c r="D141" s="821" t="s">
        <v>244</v>
      </c>
      <c r="E141" s="219">
        <v>100</v>
      </c>
    </row>
    <row r="142" spans="1:5" s="425" customFormat="1" ht="17.25">
      <c r="A142" s="582">
        <v>135</v>
      </c>
      <c r="C142" s="217"/>
      <c r="D142" s="250"/>
      <c r="E142" s="211">
        <f>SUM(E128:E141)</f>
        <v>1240</v>
      </c>
    </row>
    <row r="143" spans="1:9" s="217" customFormat="1" ht="33" customHeight="1">
      <c r="A143" s="582">
        <v>136</v>
      </c>
      <c r="D143" s="764" t="s">
        <v>206</v>
      </c>
      <c r="E143" s="211"/>
      <c r="H143" s="425"/>
      <c r="I143" s="425"/>
    </row>
    <row r="144" spans="1:5" s="193" customFormat="1" ht="17.25">
      <c r="A144" s="582">
        <v>137</v>
      </c>
      <c r="C144" s="217"/>
      <c r="D144" s="192" t="s">
        <v>735</v>
      </c>
      <c r="E144" s="206">
        <v>3</v>
      </c>
    </row>
    <row r="145" spans="1:5" ht="17.25">
      <c r="A145" s="582">
        <v>138</v>
      </c>
      <c r="C145" s="217"/>
      <c r="D145" s="192" t="s">
        <v>736</v>
      </c>
      <c r="E145" s="219">
        <v>600</v>
      </c>
    </row>
    <row r="146" spans="1:5" s="217" customFormat="1" ht="27.75" customHeight="1">
      <c r="A146" s="213">
        <v>139</v>
      </c>
      <c r="D146" s="250"/>
      <c r="E146" s="215">
        <f>SUM(E144:E145)</f>
        <v>603</v>
      </c>
    </row>
    <row r="147" spans="1:5" s="112" customFormat="1" ht="27.75" customHeight="1" thickBot="1">
      <c r="A147" s="582">
        <v>140</v>
      </c>
      <c r="B147" s="229"/>
      <c r="C147" s="230"/>
      <c r="D147" s="426" t="s">
        <v>207</v>
      </c>
      <c r="E147" s="231">
        <f>E146+E142</f>
        <v>1843</v>
      </c>
    </row>
    <row r="148" spans="1:5" s="216" customFormat="1" ht="27.75" customHeight="1" thickBot="1" thickTop="1">
      <c r="A148" s="582">
        <v>141</v>
      </c>
      <c r="B148" s="230"/>
      <c r="C148" s="230"/>
      <c r="D148" s="426" t="s">
        <v>208</v>
      </c>
      <c r="E148" s="235">
        <f>E147+E126</f>
        <v>245530</v>
      </c>
    </row>
    <row r="149" spans="1:5" s="216" customFormat="1" ht="27.75" customHeight="1" thickTop="1">
      <c r="A149" s="582">
        <v>142</v>
      </c>
      <c r="B149" s="252"/>
      <c r="C149" s="252"/>
      <c r="D149" s="816" t="s">
        <v>221</v>
      </c>
      <c r="E149" s="761"/>
    </row>
    <row r="150" spans="1:4" ht="17.25">
      <c r="A150" s="582">
        <v>143</v>
      </c>
      <c r="C150" s="208" t="s">
        <v>145</v>
      </c>
      <c r="D150" s="209" t="s">
        <v>223</v>
      </c>
    </row>
    <row r="151" spans="1:5" ht="33" customHeight="1">
      <c r="A151" s="213">
        <v>144</v>
      </c>
      <c r="C151" s="208"/>
      <c r="D151" s="194" t="s">
        <v>254</v>
      </c>
      <c r="E151" s="206">
        <v>-1593</v>
      </c>
    </row>
    <row r="152" spans="1:5" ht="17.25" customHeight="1">
      <c r="A152" s="582">
        <v>145</v>
      </c>
      <c r="C152" s="208"/>
      <c r="D152" s="194" t="s">
        <v>416</v>
      </c>
      <c r="E152" s="206">
        <v>311</v>
      </c>
    </row>
    <row r="153" spans="1:5" ht="17.25" customHeight="1">
      <c r="A153" s="582">
        <v>146</v>
      </c>
      <c r="C153" s="208"/>
      <c r="D153" s="194" t="s">
        <v>417</v>
      </c>
      <c r="E153" s="206">
        <v>641</v>
      </c>
    </row>
    <row r="154" spans="1:5" ht="17.25" customHeight="1">
      <c r="A154" s="582">
        <v>147</v>
      </c>
      <c r="C154" s="208"/>
      <c r="D154" s="194" t="s">
        <v>418</v>
      </c>
      <c r="E154" s="206">
        <v>641</v>
      </c>
    </row>
    <row r="155" spans="1:5" ht="17.25" customHeight="1">
      <c r="A155" s="582">
        <v>148</v>
      </c>
      <c r="C155" s="208"/>
      <c r="D155" s="194" t="s">
        <v>421</v>
      </c>
      <c r="E155" s="206">
        <v>356</v>
      </c>
    </row>
    <row r="156" spans="1:8" ht="36" customHeight="1">
      <c r="A156" s="213">
        <v>149</v>
      </c>
      <c r="C156" s="208"/>
      <c r="D156" s="424" t="s">
        <v>408</v>
      </c>
      <c r="E156" s="765">
        <v>-28000</v>
      </c>
      <c r="F156" s="424"/>
      <c r="G156" s="424"/>
      <c r="H156" s="424"/>
    </row>
    <row r="157" spans="1:5" ht="17.25">
      <c r="A157" s="582">
        <v>150</v>
      </c>
      <c r="C157" s="208"/>
      <c r="D157" s="236" t="s">
        <v>0</v>
      </c>
      <c r="E157" s="237">
        <v>10000</v>
      </c>
    </row>
    <row r="158" spans="1:5" s="228" customFormat="1" ht="17.25">
      <c r="A158" s="582">
        <v>151</v>
      </c>
      <c r="C158" s="423"/>
      <c r="D158" s="236" t="s">
        <v>222</v>
      </c>
      <c r="E158" s="237">
        <v>10000</v>
      </c>
    </row>
    <row r="159" spans="1:5" s="228" customFormat="1" ht="17.25">
      <c r="A159" s="582">
        <v>152</v>
      </c>
      <c r="C159" s="423"/>
      <c r="D159" s="236" t="s">
        <v>1</v>
      </c>
      <c r="E159" s="237">
        <v>15000</v>
      </c>
    </row>
    <row r="160" spans="1:5" s="228" customFormat="1" ht="33.75">
      <c r="A160" s="582">
        <v>153</v>
      </c>
      <c r="C160" s="423"/>
      <c r="D160" s="236" t="s">
        <v>2</v>
      </c>
      <c r="E160" s="237">
        <v>3000</v>
      </c>
    </row>
    <row r="161" spans="1:5" s="228" customFormat="1" ht="17.25">
      <c r="A161" s="582">
        <v>154</v>
      </c>
      <c r="C161" s="423"/>
      <c r="D161" s="236" t="s">
        <v>3</v>
      </c>
      <c r="E161" s="237">
        <v>1000</v>
      </c>
    </row>
    <row r="162" spans="1:5" s="228" customFormat="1" ht="33.75">
      <c r="A162" s="582">
        <v>155</v>
      </c>
      <c r="C162" s="423"/>
      <c r="D162" s="236" t="s">
        <v>4</v>
      </c>
      <c r="E162" s="237">
        <v>6000</v>
      </c>
    </row>
    <row r="163" spans="1:5" s="228" customFormat="1" ht="17.25">
      <c r="A163" s="582">
        <v>156</v>
      </c>
      <c r="C163" s="423"/>
      <c r="D163" s="236" t="s">
        <v>5</v>
      </c>
      <c r="E163" s="237">
        <v>5000</v>
      </c>
    </row>
    <row r="164" spans="1:8" s="228" customFormat="1" ht="17.25">
      <c r="A164" s="582">
        <v>157</v>
      </c>
      <c r="C164" s="423"/>
      <c r="D164" s="236" t="s">
        <v>6</v>
      </c>
      <c r="E164" s="237">
        <v>350</v>
      </c>
      <c r="F164" s="424"/>
      <c r="G164" s="424"/>
      <c r="H164" s="424"/>
    </row>
    <row r="165" spans="1:8" s="228" customFormat="1" ht="17.25">
      <c r="A165" s="582">
        <v>158</v>
      </c>
      <c r="C165" s="423"/>
      <c r="D165" s="236" t="s">
        <v>7</v>
      </c>
      <c r="E165" s="237">
        <v>1000</v>
      </c>
      <c r="F165" s="424"/>
      <c r="G165" s="424"/>
      <c r="H165" s="424"/>
    </row>
    <row r="166" spans="1:8" s="228" customFormat="1" ht="17.25">
      <c r="A166" s="582">
        <v>159</v>
      </c>
      <c r="C166" s="423"/>
      <c r="D166" s="236" t="s">
        <v>9</v>
      </c>
      <c r="E166" s="237">
        <v>23563</v>
      </c>
      <c r="F166" s="424"/>
      <c r="G166" s="424"/>
      <c r="H166" s="424"/>
    </row>
    <row r="167" spans="1:8" s="228" customFormat="1" ht="33.75">
      <c r="A167" s="213">
        <v>160</v>
      </c>
      <c r="C167" s="423"/>
      <c r="D167" s="236" t="s">
        <v>8</v>
      </c>
      <c r="E167" s="237">
        <v>128</v>
      </c>
      <c r="F167" s="424"/>
      <c r="G167" s="424"/>
      <c r="H167" s="424"/>
    </row>
    <row r="168" spans="1:8" s="228" customFormat="1" ht="17.25">
      <c r="A168" s="582">
        <v>161</v>
      </c>
      <c r="C168" s="423"/>
      <c r="D168" s="236" t="s">
        <v>10</v>
      </c>
      <c r="E168" s="237">
        <v>15033</v>
      </c>
      <c r="F168" s="424"/>
      <c r="G168" s="424"/>
      <c r="H168" s="424"/>
    </row>
    <row r="169" spans="1:8" s="228" customFormat="1" ht="33.75">
      <c r="A169" s="582">
        <v>162</v>
      </c>
      <c r="C169" s="423"/>
      <c r="D169" s="236" t="s">
        <v>11</v>
      </c>
      <c r="E169" s="237">
        <v>1800</v>
      </c>
      <c r="F169" s="424"/>
      <c r="G169" s="424"/>
      <c r="H169" s="424"/>
    </row>
    <row r="170" spans="1:8" s="228" customFormat="1" ht="17.25">
      <c r="A170" s="582">
        <v>163</v>
      </c>
      <c r="C170" s="423"/>
      <c r="D170" s="236" t="s">
        <v>12</v>
      </c>
      <c r="E170" s="237">
        <v>500</v>
      </c>
      <c r="F170" s="424"/>
      <c r="G170" s="424"/>
      <c r="H170" s="424"/>
    </row>
    <row r="171" spans="1:8" s="228" customFormat="1" ht="33.75">
      <c r="A171" s="213">
        <v>164</v>
      </c>
      <c r="C171" s="423"/>
      <c r="D171" s="236" t="s">
        <v>13</v>
      </c>
      <c r="E171" s="237">
        <v>650</v>
      </c>
      <c r="F171" s="424"/>
      <c r="G171" s="424"/>
      <c r="H171" s="424"/>
    </row>
    <row r="172" spans="1:8" s="228" customFormat="1" ht="17.25">
      <c r="A172" s="582">
        <v>165</v>
      </c>
      <c r="C172" s="423"/>
      <c r="D172" s="236" t="s">
        <v>415</v>
      </c>
      <c r="E172" s="237">
        <v>-650</v>
      </c>
      <c r="F172" s="424"/>
      <c r="G172" s="424"/>
      <c r="H172" s="424"/>
    </row>
    <row r="173" spans="1:8" s="228" customFormat="1" ht="17.25">
      <c r="A173" s="582">
        <v>166</v>
      </c>
      <c r="C173" s="423"/>
      <c r="D173" s="236" t="s">
        <v>14</v>
      </c>
      <c r="E173" s="237">
        <v>2525</v>
      </c>
      <c r="F173" s="424"/>
      <c r="G173" s="424"/>
      <c r="H173" s="424"/>
    </row>
    <row r="174" spans="1:8" s="228" customFormat="1" ht="17.25">
      <c r="A174" s="582">
        <v>167</v>
      </c>
      <c r="C174" s="423"/>
      <c r="D174" s="236" t="s">
        <v>15</v>
      </c>
      <c r="E174" s="237">
        <v>6000</v>
      </c>
      <c r="F174" s="424"/>
      <c r="G174" s="424"/>
      <c r="H174" s="424"/>
    </row>
    <row r="175" spans="1:8" s="228" customFormat="1" ht="33.75">
      <c r="A175" s="582">
        <v>168</v>
      </c>
      <c r="C175" s="423"/>
      <c r="D175" s="236" t="s">
        <v>16</v>
      </c>
      <c r="E175" s="237">
        <v>6000</v>
      </c>
      <c r="F175" s="424"/>
      <c r="G175" s="424"/>
      <c r="H175" s="424"/>
    </row>
    <row r="176" spans="1:8" s="228" customFormat="1" ht="17.25">
      <c r="A176" s="582">
        <v>169</v>
      </c>
      <c r="C176" s="423"/>
      <c r="D176" s="731" t="s">
        <v>17</v>
      </c>
      <c r="E176" s="576">
        <v>4000</v>
      </c>
      <c r="F176" s="424"/>
      <c r="G176" s="424"/>
      <c r="H176" s="424"/>
    </row>
    <row r="177" spans="1:5" s="252" customFormat="1" ht="30" customHeight="1">
      <c r="A177" s="582">
        <v>170</v>
      </c>
      <c r="D177" s="574" t="s">
        <v>685</v>
      </c>
      <c r="E177" s="575">
        <f>SUM(E157:E176)+E156+E155+E154+E153+E152+E151</f>
        <v>83255</v>
      </c>
    </row>
    <row r="178" spans="1:4" ht="30" customHeight="1">
      <c r="A178" s="582">
        <v>171</v>
      </c>
      <c r="C178" s="208" t="s">
        <v>647</v>
      </c>
      <c r="D178" s="209" t="s">
        <v>875</v>
      </c>
    </row>
    <row r="179" spans="1:5" s="714" customFormat="1" ht="15.75" customHeight="1">
      <c r="A179" s="582">
        <v>172</v>
      </c>
      <c r="D179" s="424" t="s">
        <v>252</v>
      </c>
      <c r="E179" s="716">
        <v>17000</v>
      </c>
    </row>
    <row r="180" spans="1:5" s="228" customFormat="1" ht="33">
      <c r="A180" s="213">
        <v>173</v>
      </c>
      <c r="C180" s="714"/>
      <c r="D180" s="424" t="s">
        <v>734</v>
      </c>
      <c r="E180" s="716">
        <v>15000</v>
      </c>
    </row>
    <row r="181" spans="1:5" s="228" customFormat="1" ht="33">
      <c r="A181" s="213">
        <v>174</v>
      </c>
      <c r="C181" s="714"/>
      <c r="D181" s="424" t="s">
        <v>253</v>
      </c>
      <c r="E181" s="716">
        <v>30000</v>
      </c>
    </row>
    <row r="182" spans="1:5" s="228" customFormat="1" ht="16.5">
      <c r="A182" s="582">
        <v>175</v>
      </c>
      <c r="C182" s="714"/>
      <c r="D182" s="766" t="s">
        <v>473</v>
      </c>
      <c r="E182" s="715"/>
    </row>
    <row r="183" spans="1:5" s="228" customFormat="1" ht="33">
      <c r="A183" s="213">
        <v>176</v>
      </c>
      <c r="C183" s="714"/>
      <c r="D183" s="717" t="s">
        <v>229</v>
      </c>
      <c r="E183" s="715">
        <v>1000</v>
      </c>
    </row>
    <row r="184" spans="1:5" s="228" customFormat="1" ht="16.5">
      <c r="A184" s="582">
        <v>177</v>
      </c>
      <c r="C184" s="714"/>
      <c r="D184" s="717" t="s">
        <v>415</v>
      </c>
      <c r="E184" s="715">
        <v>-1000</v>
      </c>
    </row>
    <row r="185" spans="1:5" s="228" customFormat="1" ht="16.5">
      <c r="A185" s="582">
        <v>178</v>
      </c>
      <c r="C185" s="714"/>
      <c r="D185" s="766" t="s">
        <v>553</v>
      </c>
      <c r="E185" s="715"/>
    </row>
    <row r="186" spans="1:5" s="228" customFormat="1" ht="16.5">
      <c r="A186" s="582">
        <v>179</v>
      </c>
      <c r="C186" s="714"/>
      <c r="D186" s="717" t="s">
        <v>230</v>
      </c>
      <c r="E186" s="718">
        <v>1050</v>
      </c>
    </row>
    <row r="187" spans="1:5" s="228" customFormat="1" ht="16.5">
      <c r="A187" s="582">
        <v>180</v>
      </c>
      <c r="C187" s="714"/>
      <c r="D187" s="717" t="s">
        <v>415</v>
      </c>
      <c r="E187" s="718">
        <v>-1050</v>
      </c>
    </row>
    <row r="188" spans="1:5" s="228" customFormat="1" ht="49.5">
      <c r="A188" s="213">
        <v>181</v>
      </c>
      <c r="C188" s="714"/>
      <c r="D188" s="717" t="s">
        <v>231</v>
      </c>
      <c r="E188" s="719">
        <v>3000</v>
      </c>
    </row>
    <row r="189" spans="1:5" s="228" customFormat="1" ht="16.5">
      <c r="A189" s="582">
        <v>182</v>
      </c>
      <c r="C189" s="714"/>
      <c r="D189" s="717" t="s">
        <v>415</v>
      </c>
      <c r="E189" s="719">
        <v>-3000</v>
      </c>
    </row>
    <row r="190" spans="1:5" s="228" customFormat="1" ht="16.5">
      <c r="A190" s="582">
        <v>183</v>
      </c>
      <c r="C190" s="714"/>
      <c r="D190" s="766" t="s">
        <v>306</v>
      </c>
      <c r="E190" s="718"/>
    </row>
    <row r="191" spans="1:5" s="228" customFormat="1" ht="16.5">
      <c r="A191" s="582">
        <v>184</v>
      </c>
      <c r="C191" s="714"/>
      <c r="D191" s="717" t="s">
        <v>232</v>
      </c>
      <c r="E191" s="720">
        <v>600</v>
      </c>
    </row>
    <row r="192" spans="1:5" s="228" customFormat="1" ht="16.5">
      <c r="A192" s="582">
        <v>185</v>
      </c>
      <c r="C192" s="714"/>
      <c r="D192" s="717" t="s">
        <v>415</v>
      </c>
      <c r="E192" s="720">
        <v>-600</v>
      </c>
    </row>
    <row r="193" spans="1:5" s="228" customFormat="1" ht="16.5">
      <c r="A193" s="582">
        <v>186</v>
      </c>
      <c r="C193" s="714"/>
      <c r="D193" s="766" t="s">
        <v>482</v>
      </c>
      <c r="E193" s="718"/>
    </row>
    <row r="194" spans="1:5" s="228" customFormat="1" ht="16.5">
      <c r="A194" s="582">
        <v>187</v>
      </c>
      <c r="C194" s="714"/>
      <c r="D194" s="717" t="s">
        <v>233</v>
      </c>
      <c r="E194" s="720">
        <v>500</v>
      </c>
    </row>
    <row r="195" spans="1:5" s="228" customFormat="1" ht="16.5">
      <c r="A195" s="582">
        <v>188</v>
      </c>
      <c r="C195" s="714"/>
      <c r="D195" s="717" t="s">
        <v>415</v>
      </c>
      <c r="E195" s="720">
        <v>-500</v>
      </c>
    </row>
    <row r="196" spans="1:5" s="228" customFormat="1" ht="16.5">
      <c r="A196" s="582">
        <v>189</v>
      </c>
      <c r="C196" s="714"/>
      <c r="D196" s="766" t="s">
        <v>307</v>
      </c>
      <c r="E196" s="715"/>
    </row>
    <row r="197" spans="1:5" s="228" customFormat="1" ht="16.5">
      <c r="A197" s="582">
        <v>190</v>
      </c>
      <c r="C197" s="714"/>
      <c r="D197" s="717" t="s">
        <v>234</v>
      </c>
      <c r="E197" s="718">
        <v>480</v>
      </c>
    </row>
    <row r="198" spans="1:5" s="228" customFormat="1" ht="16.5">
      <c r="A198" s="582">
        <v>191</v>
      </c>
      <c r="C198" s="714"/>
      <c r="D198" s="717" t="s">
        <v>415</v>
      </c>
      <c r="E198" s="718">
        <v>-480</v>
      </c>
    </row>
    <row r="199" spans="1:5" s="228" customFormat="1" ht="16.5">
      <c r="A199" s="582">
        <v>192</v>
      </c>
      <c r="C199" s="714"/>
      <c r="D199" s="766" t="s">
        <v>765</v>
      </c>
      <c r="E199" s="715"/>
    </row>
    <row r="200" spans="1:5" s="228" customFormat="1" ht="16.5">
      <c r="A200" s="582">
        <v>193</v>
      </c>
      <c r="C200" s="714"/>
      <c r="D200" s="717" t="s">
        <v>245</v>
      </c>
      <c r="E200" s="718">
        <v>6000</v>
      </c>
    </row>
    <row r="201" spans="1:5" s="228" customFormat="1" ht="16.5">
      <c r="A201" s="582">
        <v>194</v>
      </c>
      <c r="C201" s="714"/>
      <c r="D201" s="717" t="s">
        <v>246</v>
      </c>
      <c r="E201" s="718">
        <v>2195</v>
      </c>
    </row>
    <row r="202" spans="1:5" s="228" customFormat="1" ht="16.5">
      <c r="A202" s="582">
        <v>195</v>
      </c>
      <c r="C202" s="714"/>
      <c r="D202" s="717" t="s">
        <v>415</v>
      </c>
      <c r="E202" s="718">
        <v>-2195</v>
      </c>
    </row>
    <row r="203" spans="1:5" s="228" customFormat="1" ht="16.5">
      <c r="A203" s="582">
        <v>196</v>
      </c>
      <c r="C203" s="714"/>
      <c r="D203" s="766" t="s">
        <v>308</v>
      </c>
      <c r="E203" s="715"/>
    </row>
    <row r="204" spans="1:5" s="228" customFormat="1" ht="16.5">
      <c r="A204" s="582">
        <v>197</v>
      </c>
      <c r="C204" s="714"/>
      <c r="D204" s="717" t="s">
        <v>247</v>
      </c>
      <c r="E204" s="718">
        <v>4500</v>
      </c>
    </row>
    <row r="205" spans="1:5" s="228" customFormat="1" ht="16.5">
      <c r="A205" s="582">
        <v>198</v>
      </c>
      <c r="C205" s="714"/>
      <c r="D205" s="717" t="s">
        <v>415</v>
      </c>
      <c r="E205" s="718">
        <v>-4500</v>
      </c>
    </row>
    <row r="206" spans="1:5" s="228" customFormat="1" ht="16.5">
      <c r="A206" s="582">
        <v>199</v>
      </c>
      <c r="C206" s="714"/>
      <c r="D206" s="766" t="s">
        <v>543</v>
      </c>
      <c r="E206" s="718"/>
    </row>
    <row r="207" spans="1:5" s="228" customFormat="1" ht="16.5">
      <c r="A207" s="582">
        <v>200</v>
      </c>
      <c r="C207" s="714"/>
      <c r="D207" s="717" t="s">
        <v>248</v>
      </c>
      <c r="E207" s="718">
        <v>1060</v>
      </c>
    </row>
    <row r="208" spans="1:5" s="228" customFormat="1" ht="18" customHeight="1">
      <c r="A208" s="582">
        <v>201</v>
      </c>
      <c r="C208" s="714"/>
      <c r="D208" s="717" t="s">
        <v>424</v>
      </c>
      <c r="E208" s="718">
        <v>-1060</v>
      </c>
    </row>
    <row r="209" spans="1:5" s="228" customFormat="1" ht="16.5">
      <c r="A209" s="582">
        <v>202</v>
      </c>
      <c r="C209" s="714"/>
      <c r="D209" s="766" t="s">
        <v>475</v>
      </c>
      <c r="E209" s="715"/>
    </row>
    <row r="210" spans="1:5" s="228" customFormat="1" ht="16.5">
      <c r="A210" s="582">
        <v>203</v>
      </c>
      <c r="C210" s="714"/>
      <c r="D210" s="571" t="s">
        <v>476</v>
      </c>
      <c r="E210" s="715"/>
    </row>
    <row r="211" spans="1:5" s="228" customFormat="1" ht="16.5">
      <c r="A211" s="582">
        <v>204</v>
      </c>
      <c r="C211" s="714"/>
      <c r="D211" s="717" t="s">
        <v>249</v>
      </c>
      <c r="E211" s="720">
        <v>370</v>
      </c>
    </row>
    <row r="212" spans="1:5" s="228" customFormat="1" ht="16.5">
      <c r="A212" s="582">
        <v>205</v>
      </c>
      <c r="C212" s="714"/>
      <c r="D212" s="717" t="s">
        <v>415</v>
      </c>
      <c r="E212" s="720">
        <v>-370</v>
      </c>
    </row>
    <row r="213" spans="1:5" s="228" customFormat="1" ht="16.5">
      <c r="A213" s="582">
        <v>206</v>
      </c>
      <c r="C213" s="714"/>
      <c r="D213" s="766" t="s">
        <v>191</v>
      </c>
      <c r="E213" s="715"/>
    </row>
    <row r="214" spans="1:5" s="228" customFormat="1" ht="16.5">
      <c r="A214" s="582">
        <v>207</v>
      </c>
      <c r="C214" s="714"/>
      <c r="D214" s="717" t="s">
        <v>250</v>
      </c>
      <c r="E214" s="720">
        <v>10000</v>
      </c>
    </row>
    <row r="215" spans="1:5" s="228" customFormat="1" ht="16.5">
      <c r="A215" s="582">
        <v>208</v>
      </c>
      <c r="C215" s="714"/>
      <c r="D215" s="717" t="s">
        <v>20</v>
      </c>
      <c r="E215" s="720">
        <v>24348</v>
      </c>
    </row>
    <row r="216" spans="1:5" s="228" customFormat="1" ht="16.5">
      <c r="A216" s="582">
        <v>209</v>
      </c>
      <c r="C216" s="714"/>
      <c r="D216" s="766" t="s">
        <v>478</v>
      </c>
      <c r="E216" s="715"/>
    </row>
    <row r="217" spans="1:5" s="228" customFormat="1" ht="16.5">
      <c r="A217" s="582">
        <v>210</v>
      </c>
      <c r="C217" s="714"/>
      <c r="D217" s="717" t="s">
        <v>251</v>
      </c>
      <c r="E217" s="720">
        <v>9707</v>
      </c>
    </row>
    <row r="218" spans="1:5" s="228" customFormat="1" ht="16.5">
      <c r="A218" s="582">
        <v>211</v>
      </c>
      <c r="C218" s="714"/>
      <c r="D218" s="717" t="s">
        <v>415</v>
      </c>
      <c r="E218" s="720">
        <v>-9707</v>
      </c>
    </row>
    <row r="219" spans="1:5" s="228" customFormat="1" ht="16.5">
      <c r="A219" s="582">
        <v>212</v>
      </c>
      <c r="C219" s="714"/>
      <c r="D219" s="766" t="s">
        <v>153</v>
      </c>
      <c r="E219" s="715"/>
    </row>
    <row r="220" spans="1:5" s="228" customFormat="1" ht="16.5">
      <c r="A220" s="582">
        <v>213</v>
      </c>
      <c r="C220" s="714"/>
      <c r="D220" s="571" t="s">
        <v>533</v>
      </c>
      <c r="E220" s="715"/>
    </row>
    <row r="221" spans="1:5" s="228" customFormat="1" ht="16.5">
      <c r="A221" s="582">
        <v>214</v>
      </c>
      <c r="C221" s="714"/>
      <c r="D221" s="717" t="s">
        <v>534</v>
      </c>
      <c r="E221" s="720">
        <v>1220</v>
      </c>
    </row>
    <row r="222" spans="1:5" s="228" customFormat="1" ht="16.5">
      <c r="A222" s="582">
        <v>215</v>
      </c>
      <c r="C222" s="714"/>
      <c r="D222" s="819" t="s">
        <v>287</v>
      </c>
      <c r="E222" s="715">
        <v>25000</v>
      </c>
    </row>
    <row r="223" spans="1:5" s="228" customFormat="1" ht="16.5">
      <c r="A223" s="582">
        <v>216</v>
      </c>
      <c r="C223" s="714"/>
      <c r="D223" s="820" t="s">
        <v>567</v>
      </c>
      <c r="E223" s="715">
        <v>5000</v>
      </c>
    </row>
    <row r="224" spans="1:5" s="228" customFormat="1" ht="16.5">
      <c r="A224" s="582">
        <v>217</v>
      </c>
      <c r="C224" s="714"/>
      <c r="D224" s="820" t="s">
        <v>566</v>
      </c>
      <c r="E224" s="715">
        <v>5000</v>
      </c>
    </row>
    <row r="225" spans="1:5" s="228" customFormat="1" ht="16.5">
      <c r="A225" s="582">
        <v>218</v>
      </c>
      <c r="C225" s="714"/>
      <c r="D225" s="820" t="s">
        <v>479</v>
      </c>
      <c r="E225" s="715">
        <v>3000</v>
      </c>
    </row>
    <row r="226" spans="1:5" s="228" customFormat="1" ht="16.5">
      <c r="A226" s="582">
        <v>219</v>
      </c>
      <c r="C226" s="714"/>
      <c r="D226" s="766" t="s">
        <v>481</v>
      </c>
      <c r="E226" s="721">
        <v>900</v>
      </c>
    </row>
    <row r="227" spans="1:5" s="252" customFormat="1" ht="27.75" customHeight="1">
      <c r="A227" s="213">
        <v>220</v>
      </c>
      <c r="D227" s="574" t="s">
        <v>686</v>
      </c>
      <c r="E227" s="575">
        <f>SUM(E179:E226)</f>
        <v>142468</v>
      </c>
    </row>
    <row r="228" spans="1:5" s="112" customFormat="1" ht="27.75" customHeight="1" thickBot="1">
      <c r="A228" s="583">
        <v>221</v>
      </c>
      <c r="B228" s="229"/>
      <c r="C228" s="239"/>
      <c r="D228" s="240" t="s">
        <v>209</v>
      </c>
      <c r="E228" s="235">
        <f>SUM(E227,E177)</f>
        <v>225723</v>
      </c>
    </row>
    <row r="229" spans="1:5" s="242" customFormat="1" ht="33" customHeight="1" thickTop="1">
      <c r="A229" s="582">
        <v>222</v>
      </c>
      <c r="C229" s="243" t="s">
        <v>648</v>
      </c>
      <c r="D229" s="244" t="s">
        <v>210</v>
      </c>
      <c r="E229" s="245"/>
    </row>
    <row r="230" spans="1:5" s="203" customFormat="1" ht="17.25">
      <c r="A230" s="582">
        <v>223</v>
      </c>
      <c r="C230" s="246"/>
      <c r="D230" s="570" t="s">
        <v>224</v>
      </c>
      <c r="E230" s="206">
        <v>14181</v>
      </c>
    </row>
    <row r="231" spans="1:5" s="203" customFormat="1" ht="33.75">
      <c r="A231" s="213">
        <v>224</v>
      </c>
      <c r="C231" s="246"/>
      <c r="D231" s="264" t="s">
        <v>733</v>
      </c>
      <c r="E231" s="206">
        <v>1350</v>
      </c>
    </row>
    <row r="232" spans="1:5" s="203" customFormat="1" ht="17.25">
      <c r="A232" s="582">
        <v>225</v>
      </c>
      <c r="C232" s="246"/>
      <c r="D232" s="717" t="s">
        <v>28</v>
      </c>
      <c r="E232" s="206">
        <v>19</v>
      </c>
    </row>
    <row r="233" spans="1:5" s="203" customFormat="1" ht="17.25">
      <c r="A233" s="582">
        <v>226</v>
      </c>
      <c r="C233" s="246"/>
      <c r="D233" s="717" t="s">
        <v>29</v>
      </c>
      <c r="E233" s="206">
        <v>15</v>
      </c>
    </row>
    <row r="234" spans="1:5" s="203" customFormat="1" ht="17.25">
      <c r="A234" s="582">
        <v>227</v>
      </c>
      <c r="C234" s="246"/>
      <c r="D234" s="717" t="s">
        <v>32</v>
      </c>
      <c r="E234" s="206">
        <v>15</v>
      </c>
    </row>
    <row r="235" spans="1:5" s="203" customFormat="1" ht="17.25">
      <c r="A235" s="582">
        <v>228</v>
      </c>
      <c r="C235" s="246"/>
      <c r="D235" s="717" t="s">
        <v>31</v>
      </c>
      <c r="E235" s="206">
        <v>381</v>
      </c>
    </row>
    <row r="236" spans="1:5" s="203" customFormat="1" ht="17.25">
      <c r="A236" s="582">
        <v>229</v>
      </c>
      <c r="C236" s="246"/>
      <c r="D236" s="717" t="s">
        <v>33</v>
      </c>
      <c r="E236" s="206">
        <v>760</v>
      </c>
    </row>
    <row r="237" spans="1:5" s="203" customFormat="1" ht="17.25">
      <c r="A237" s="582">
        <v>230</v>
      </c>
      <c r="C237" s="246"/>
      <c r="D237" s="717" t="s">
        <v>48</v>
      </c>
      <c r="E237" s="206">
        <v>50</v>
      </c>
    </row>
    <row r="238" spans="1:5" s="203" customFormat="1" ht="17.25">
      <c r="A238" s="582">
        <v>231</v>
      </c>
      <c r="C238" s="246"/>
      <c r="D238" s="717" t="s">
        <v>67</v>
      </c>
      <c r="E238" s="206">
        <v>1264</v>
      </c>
    </row>
    <row r="239" spans="1:7" s="203" customFormat="1" ht="17.25">
      <c r="A239" s="582">
        <v>232</v>
      </c>
      <c r="C239" s="246"/>
      <c r="D239" s="757" t="s">
        <v>314</v>
      </c>
      <c r="E239" s="616"/>
      <c r="F239" s="616"/>
      <c r="G239" s="616"/>
    </row>
    <row r="240" spans="1:5" s="203" customFormat="1" ht="17.25">
      <c r="A240" s="582">
        <v>233</v>
      </c>
      <c r="C240" s="246"/>
      <c r="D240" s="717" t="s">
        <v>824</v>
      </c>
      <c r="E240" s="206">
        <v>-74405</v>
      </c>
    </row>
    <row r="241" spans="1:5" s="203" customFormat="1" ht="17.25">
      <c r="A241" s="582">
        <v>234</v>
      </c>
      <c r="C241" s="246"/>
      <c r="D241" s="757" t="s">
        <v>34</v>
      </c>
      <c r="E241" s="206">
        <v>30</v>
      </c>
    </row>
    <row r="242" spans="1:5" ht="17.25">
      <c r="A242" s="582">
        <v>235</v>
      </c>
      <c r="C242" s="241"/>
      <c r="D242" s="757" t="s">
        <v>36</v>
      </c>
      <c r="E242" s="206">
        <v>1500</v>
      </c>
    </row>
    <row r="243" spans="1:5" ht="17.25">
      <c r="A243" s="582">
        <v>236</v>
      </c>
      <c r="C243" s="241"/>
      <c r="D243" s="717" t="s">
        <v>35</v>
      </c>
      <c r="E243" s="206">
        <v>150</v>
      </c>
    </row>
    <row r="244" spans="1:5" ht="33">
      <c r="A244" s="213">
        <v>237</v>
      </c>
      <c r="C244" s="241"/>
      <c r="D244" s="757" t="s">
        <v>62</v>
      </c>
      <c r="E244" s="206">
        <v>6950</v>
      </c>
    </row>
    <row r="245" spans="1:5" ht="17.25">
      <c r="A245" s="582">
        <v>238</v>
      </c>
      <c r="C245" s="241"/>
      <c r="D245" s="225" t="s">
        <v>64</v>
      </c>
      <c r="E245" s="206">
        <v>-245</v>
      </c>
    </row>
    <row r="246" spans="1:4" ht="17.25">
      <c r="A246" s="582">
        <v>239</v>
      </c>
      <c r="C246" s="241"/>
      <c r="D246" s="225" t="s">
        <v>66</v>
      </c>
    </row>
    <row r="247" spans="1:5" ht="17.25">
      <c r="A247" s="582">
        <v>240</v>
      </c>
      <c r="C247" s="241"/>
      <c r="D247" s="218" t="s">
        <v>732</v>
      </c>
      <c r="E247" s="206">
        <v>-2914</v>
      </c>
    </row>
    <row r="248" spans="1:5" ht="33">
      <c r="A248" s="213">
        <v>241</v>
      </c>
      <c r="C248" s="241"/>
      <c r="D248" s="225" t="s">
        <v>833</v>
      </c>
      <c r="E248" s="206">
        <v>3430</v>
      </c>
    </row>
    <row r="249" spans="1:5" ht="17.25">
      <c r="A249" s="582">
        <v>242</v>
      </c>
      <c r="C249" s="241"/>
      <c r="D249" s="218" t="s">
        <v>834</v>
      </c>
      <c r="E249" s="206">
        <v>-6689</v>
      </c>
    </row>
    <row r="250" spans="1:5" ht="17.25">
      <c r="A250" s="582">
        <v>243</v>
      </c>
      <c r="C250" s="241"/>
      <c r="D250" s="218" t="s">
        <v>835</v>
      </c>
      <c r="E250" s="206">
        <v>3000</v>
      </c>
    </row>
    <row r="251" spans="1:5" ht="17.25">
      <c r="A251" s="582">
        <v>244</v>
      </c>
      <c r="C251" s="241"/>
      <c r="D251" s="218" t="s">
        <v>836</v>
      </c>
      <c r="E251" s="206">
        <v>729</v>
      </c>
    </row>
    <row r="252" spans="1:5" ht="17.25">
      <c r="A252" s="582">
        <v>245</v>
      </c>
      <c r="C252" s="241"/>
      <c r="D252" s="218" t="s">
        <v>848</v>
      </c>
      <c r="E252" s="206">
        <v>4000</v>
      </c>
    </row>
    <row r="253" spans="1:5" ht="17.25">
      <c r="A253" s="582">
        <v>246</v>
      </c>
      <c r="C253" s="241"/>
      <c r="D253" s="218" t="s">
        <v>797</v>
      </c>
      <c r="E253" s="206">
        <v>1852</v>
      </c>
    </row>
    <row r="254" spans="1:5" ht="48">
      <c r="A254" s="583">
        <v>247</v>
      </c>
      <c r="C254" s="241"/>
      <c r="D254" s="225" t="s">
        <v>714</v>
      </c>
      <c r="E254" s="206">
        <v>8120</v>
      </c>
    </row>
    <row r="255" spans="1:5" ht="17.25">
      <c r="A255" s="582">
        <v>248</v>
      </c>
      <c r="C255" s="241"/>
      <c r="D255" s="218" t="s">
        <v>849</v>
      </c>
      <c r="E255" s="206">
        <v>-1850</v>
      </c>
    </row>
    <row r="256" spans="1:5" ht="33">
      <c r="A256" s="213">
        <v>249</v>
      </c>
      <c r="C256" s="241"/>
      <c r="D256" s="225" t="s">
        <v>399</v>
      </c>
      <c r="E256" s="206">
        <v>-100</v>
      </c>
    </row>
    <row r="257" spans="1:5" ht="36" customHeight="1">
      <c r="A257" s="582">
        <v>250</v>
      </c>
      <c r="C257" s="241"/>
      <c r="D257" s="225" t="s">
        <v>851</v>
      </c>
      <c r="E257" s="206">
        <v>-25463</v>
      </c>
    </row>
    <row r="258" spans="1:5" ht="17.25">
      <c r="A258" s="582">
        <v>251</v>
      </c>
      <c r="C258" s="241"/>
      <c r="D258" s="218" t="s">
        <v>423</v>
      </c>
      <c r="E258" s="219">
        <v>21193</v>
      </c>
    </row>
    <row r="259" spans="1:5" ht="17.25">
      <c r="A259" s="582">
        <v>252</v>
      </c>
      <c r="C259" s="241"/>
      <c r="D259" s="248"/>
      <c r="E259" s="234">
        <f>SUM(E230:E258)</f>
        <v>-42677</v>
      </c>
    </row>
    <row r="260" spans="1:4" ht="24.75" customHeight="1">
      <c r="A260" s="582">
        <v>253</v>
      </c>
      <c r="C260" s="241"/>
      <c r="D260" s="249" t="s">
        <v>683</v>
      </c>
    </row>
    <row r="261" spans="1:5" ht="17.25">
      <c r="A261" s="582">
        <v>254</v>
      </c>
      <c r="C261" s="241"/>
      <c r="D261" s="227" t="s">
        <v>791</v>
      </c>
      <c r="E261" s="206">
        <v>1462</v>
      </c>
    </row>
    <row r="262" spans="1:5" ht="21" customHeight="1">
      <c r="A262" s="582">
        <v>255</v>
      </c>
      <c r="C262" s="241"/>
      <c r="D262" s="218" t="s">
        <v>514</v>
      </c>
      <c r="E262" s="206">
        <v>-3699</v>
      </c>
    </row>
    <row r="263" spans="1:5" ht="17.25">
      <c r="A263" s="582">
        <v>256</v>
      </c>
      <c r="C263" s="241"/>
      <c r="D263" s="218" t="s">
        <v>869</v>
      </c>
      <c r="E263" s="206">
        <v>-2921</v>
      </c>
    </row>
    <row r="264" spans="1:5" ht="33.75">
      <c r="A264" s="213">
        <v>257</v>
      </c>
      <c r="B264" s="232"/>
      <c r="C264" s="241"/>
      <c r="D264" s="218" t="s">
        <v>509</v>
      </c>
      <c r="E264" s="219">
        <v>3750</v>
      </c>
    </row>
    <row r="265" spans="1:5" ht="24.75" customHeight="1">
      <c r="A265" s="582">
        <v>258</v>
      </c>
      <c r="B265" s="232"/>
      <c r="C265" s="241"/>
      <c r="D265" s="248"/>
      <c r="E265" s="234">
        <f>SUM(E261:E264)</f>
        <v>-1408</v>
      </c>
    </row>
    <row r="266" spans="1:4" ht="24.75" customHeight="1">
      <c r="A266" s="582">
        <v>259</v>
      </c>
      <c r="C266" s="241"/>
      <c r="D266" s="249" t="s">
        <v>413</v>
      </c>
    </row>
    <row r="267" spans="1:5" ht="49.5">
      <c r="A267" s="213">
        <v>260</v>
      </c>
      <c r="C267" s="241"/>
      <c r="D267" s="194" t="s">
        <v>407</v>
      </c>
      <c r="E267" s="206">
        <v>28000</v>
      </c>
    </row>
    <row r="268" spans="1:5" ht="18.75" customHeight="1">
      <c r="A268" s="582">
        <v>261</v>
      </c>
      <c r="C268" s="241"/>
      <c r="D268" s="192" t="s">
        <v>400</v>
      </c>
      <c r="E268" s="206">
        <v>100</v>
      </c>
    </row>
    <row r="269" spans="1:5" ht="21.75" customHeight="1">
      <c r="A269" s="582">
        <v>262</v>
      </c>
      <c r="C269" s="241"/>
      <c r="D269" s="192" t="s">
        <v>850</v>
      </c>
      <c r="E269" s="206">
        <v>1850</v>
      </c>
    </row>
    <row r="270" spans="1:5" ht="17.25">
      <c r="A270" s="582">
        <v>263</v>
      </c>
      <c r="C270" s="241"/>
      <c r="D270" s="192" t="s">
        <v>63</v>
      </c>
      <c r="E270" s="206">
        <v>245</v>
      </c>
    </row>
    <row r="271" spans="1:5" ht="17.25">
      <c r="A271" s="582">
        <v>264</v>
      </c>
      <c r="C271" s="241"/>
      <c r="D271" s="192" t="s">
        <v>68</v>
      </c>
      <c r="E271" s="206">
        <v>853</v>
      </c>
    </row>
    <row r="272" spans="1:5" ht="17.25">
      <c r="A272" s="582">
        <v>265</v>
      </c>
      <c r="C272" s="241"/>
      <c r="D272" s="817" t="s">
        <v>69</v>
      </c>
      <c r="E272" s="238">
        <v>347</v>
      </c>
    </row>
    <row r="273" spans="1:5" ht="33">
      <c r="A273" s="213">
        <v>266</v>
      </c>
      <c r="C273" s="241"/>
      <c r="D273" s="194" t="s">
        <v>469</v>
      </c>
      <c r="E273" s="206">
        <v>2960</v>
      </c>
    </row>
    <row r="274" spans="1:5" ht="17.25">
      <c r="A274" s="582">
        <v>267</v>
      </c>
      <c r="C274" s="241"/>
      <c r="D274" s="192" t="s">
        <v>225</v>
      </c>
      <c r="E274" s="219">
        <v>4270</v>
      </c>
    </row>
    <row r="275" spans="1:5" ht="17.25">
      <c r="A275" s="582">
        <v>268</v>
      </c>
      <c r="C275" s="241"/>
      <c r="D275" s="247"/>
      <c r="E275" s="211">
        <f>SUM(E267:E274)</f>
        <v>38625</v>
      </c>
    </row>
    <row r="276" spans="1:5" ht="17.25">
      <c r="A276" s="582">
        <v>269</v>
      </c>
      <c r="C276" s="241"/>
      <c r="D276" s="249" t="s">
        <v>414</v>
      </c>
      <c r="E276" s="211"/>
    </row>
    <row r="277" spans="1:5" s="193" customFormat="1" ht="33" customHeight="1">
      <c r="A277" s="213">
        <v>270</v>
      </c>
      <c r="C277" s="241"/>
      <c r="D277" s="193" t="s">
        <v>226</v>
      </c>
      <c r="E277" s="215">
        <v>408</v>
      </c>
    </row>
    <row r="278" spans="1:5" s="112" customFormat="1" ht="27.75" customHeight="1" thickBot="1">
      <c r="A278" s="583">
        <v>271</v>
      </c>
      <c r="B278" s="230"/>
      <c r="C278" s="230"/>
      <c r="D278" s="251" t="s">
        <v>499</v>
      </c>
      <c r="E278" s="235">
        <f>SUM(E265,E259)+E275+E277</f>
        <v>-5052</v>
      </c>
    </row>
    <row r="279" spans="1:5" s="112" customFormat="1" ht="27.75" customHeight="1" thickTop="1">
      <c r="A279" s="582">
        <v>272</v>
      </c>
      <c r="B279" s="252"/>
      <c r="C279" s="582" t="s">
        <v>146</v>
      </c>
      <c r="D279" s="249" t="s">
        <v>211</v>
      </c>
      <c r="E279" s="206"/>
    </row>
    <row r="280" spans="1:5" s="112" customFormat="1" ht="17.25">
      <c r="A280" s="582">
        <v>273</v>
      </c>
      <c r="B280" s="252"/>
      <c r="C280" s="252"/>
      <c r="D280" s="192" t="s">
        <v>513</v>
      </c>
      <c r="E280" s="211">
        <v>-24317</v>
      </c>
    </row>
    <row r="281" spans="1:5" s="563" customFormat="1" ht="17.25">
      <c r="A281" s="582">
        <v>274</v>
      </c>
      <c r="B281" s="252"/>
      <c r="C281" s="252"/>
      <c r="D281" s="258" t="s">
        <v>466</v>
      </c>
      <c r="E281" s="234">
        <v>-142582</v>
      </c>
    </row>
    <row r="282" spans="1:5" s="112" customFormat="1" ht="17.25">
      <c r="A282" s="582">
        <v>275</v>
      </c>
      <c r="B282" s="252"/>
      <c r="C282" s="252"/>
      <c r="D282" s="571" t="s">
        <v>642</v>
      </c>
      <c r="E282" s="211">
        <v>-111549</v>
      </c>
    </row>
    <row r="283" spans="1:5" s="112" customFormat="1" ht="27.75" customHeight="1">
      <c r="A283" s="582">
        <v>276</v>
      </c>
      <c r="B283" s="252"/>
      <c r="C283" s="252"/>
      <c r="D283" s="249" t="s">
        <v>212</v>
      </c>
      <c r="E283" s="206"/>
    </row>
    <row r="284" spans="1:5" s="112" customFormat="1" ht="17.25">
      <c r="A284" s="582">
        <v>277</v>
      </c>
      <c r="B284" s="252"/>
      <c r="C284" s="252"/>
      <c r="D284" s="249" t="s">
        <v>666</v>
      </c>
      <c r="E284" s="206"/>
    </row>
    <row r="285" spans="1:5" s="112" customFormat="1" ht="17.25" customHeight="1">
      <c r="A285" s="582">
        <v>278</v>
      </c>
      <c r="B285" s="252"/>
      <c r="C285" s="252"/>
      <c r="D285" s="247" t="s">
        <v>722</v>
      </c>
      <c r="E285" s="206">
        <v>-3</v>
      </c>
    </row>
    <row r="286" spans="1:5" s="112" customFormat="1" ht="17.25">
      <c r="A286" s="582">
        <v>279</v>
      </c>
      <c r="B286" s="252"/>
      <c r="C286" s="252"/>
      <c r="D286" s="247" t="s">
        <v>723</v>
      </c>
      <c r="E286" s="206">
        <v>-600</v>
      </c>
    </row>
    <row r="287" spans="1:5" s="112" customFormat="1" ht="33" customHeight="1">
      <c r="A287" s="582">
        <v>280</v>
      </c>
      <c r="B287" s="252"/>
      <c r="C287" s="252"/>
      <c r="D287" s="249" t="s">
        <v>667</v>
      </c>
      <c r="E287" s="206"/>
    </row>
    <row r="288" spans="1:5" s="112" customFormat="1" ht="17.25">
      <c r="A288" s="582">
        <v>281</v>
      </c>
      <c r="B288" s="252"/>
      <c r="C288" s="252"/>
      <c r="D288" s="247" t="s">
        <v>722</v>
      </c>
      <c r="E288" s="206">
        <v>-100</v>
      </c>
    </row>
    <row r="289" spans="1:5" s="112" customFormat="1" ht="17.25">
      <c r="A289" s="582">
        <v>282</v>
      </c>
      <c r="B289" s="252"/>
      <c r="C289" s="252"/>
      <c r="D289" s="247" t="s">
        <v>724</v>
      </c>
      <c r="E289" s="206">
        <v>-100</v>
      </c>
    </row>
    <row r="290" spans="1:5" s="112" customFormat="1" ht="17.25">
      <c r="A290" s="582">
        <v>283</v>
      </c>
      <c r="B290" s="252"/>
      <c r="C290" s="252"/>
      <c r="D290" s="247" t="s">
        <v>725</v>
      </c>
      <c r="E290" s="206">
        <v>-100</v>
      </c>
    </row>
    <row r="291" spans="1:5" s="112" customFormat="1" ht="17.25">
      <c r="A291" s="582">
        <v>284</v>
      </c>
      <c r="B291" s="252"/>
      <c r="C291" s="252"/>
      <c r="D291" s="247" t="s">
        <v>726</v>
      </c>
      <c r="E291" s="206">
        <v>-100</v>
      </c>
    </row>
    <row r="292" spans="1:5" s="112" customFormat="1" ht="17.25">
      <c r="A292" s="582">
        <v>285</v>
      </c>
      <c r="B292" s="252"/>
      <c r="C292" s="252"/>
      <c r="D292" s="247" t="s">
        <v>727</v>
      </c>
      <c r="E292" s="206">
        <v>-100</v>
      </c>
    </row>
    <row r="293" spans="1:5" s="112" customFormat="1" ht="17.25">
      <c r="A293" s="582">
        <v>286</v>
      </c>
      <c r="B293" s="252"/>
      <c r="C293" s="252"/>
      <c r="D293" s="247" t="s">
        <v>728</v>
      </c>
      <c r="E293" s="206">
        <v>-100</v>
      </c>
    </row>
    <row r="294" spans="1:5" s="112" customFormat="1" ht="17.25">
      <c r="A294" s="582">
        <v>287</v>
      </c>
      <c r="B294" s="252"/>
      <c r="C294" s="252"/>
      <c r="D294" s="247" t="s">
        <v>729</v>
      </c>
      <c r="E294" s="206">
        <v>-150</v>
      </c>
    </row>
    <row r="295" spans="1:5" s="112" customFormat="1" ht="17.25">
      <c r="A295" s="582">
        <v>288</v>
      </c>
      <c r="B295" s="252"/>
      <c r="C295" s="252"/>
      <c r="D295" s="247" t="s">
        <v>730</v>
      </c>
      <c r="E295" s="206">
        <v>-100</v>
      </c>
    </row>
    <row r="296" spans="1:5" s="112" customFormat="1" ht="17.25">
      <c r="A296" s="582">
        <v>289</v>
      </c>
      <c r="B296" s="252"/>
      <c r="C296" s="252"/>
      <c r="D296" s="247" t="s">
        <v>731</v>
      </c>
      <c r="E296" s="206">
        <v>-240</v>
      </c>
    </row>
    <row r="297" spans="1:5" s="112" customFormat="1" ht="17.25">
      <c r="A297" s="582">
        <v>290</v>
      </c>
      <c r="B297" s="252"/>
      <c r="C297" s="252"/>
      <c r="D297" s="247" t="s">
        <v>723</v>
      </c>
      <c r="E297" s="219">
        <v>-150</v>
      </c>
    </row>
    <row r="298" spans="1:5" s="193" customFormat="1" ht="24.75" customHeight="1">
      <c r="A298" s="213">
        <v>291</v>
      </c>
      <c r="B298" s="241"/>
      <c r="C298" s="241"/>
      <c r="D298" s="580" t="s">
        <v>213</v>
      </c>
      <c r="E298" s="220">
        <f>SUM(E286:E297)+E285</f>
        <v>-1843</v>
      </c>
    </row>
    <row r="299" spans="1:5" s="112" customFormat="1" ht="33" customHeight="1">
      <c r="A299" s="583">
        <v>292</v>
      </c>
      <c r="B299" s="768"/>
      <c r="C299" s="768"/>
      <c r="D299" s="769" t="s">
        <v>214</v>
      </c>
      <c r="E299" s="770">
        <f>E298+E281+E280+E282</f>
        <v>-280291</v>
      </c>
    </row>
    <row r="300" spans="1:5" s="112" customFormat="1" ht="33" customHeight="1" thickBot="1">
      <c r="A300" s="583">
        <v>293</v>
      </c>
      <c r="B300" s="767"/>
      <c r="C300" s="767"/>
      <c r="D300" s="771" t="s">
        <v>507</v>
      </c>
      <c r="E300" s="772">
        <v>333218</v>
      </c>
    </row>
    <row r="301" spans="1:5" s="112" customFormat="1" ht="33" customHeight="1" thickBot="1" thickTop="1">
      <c r="A301" s="583">
        <v>294</v>
      </c>
      <c r="B301" s="577"/>
      <c r="C301" s="581"/>
      <c r="D301" s="578" t="s">
        <v>215</v>
      </c>
      <c r="E301" s="579">
        <f>SUM(E299,E278,E228,E148)+E300</f>
        <v>519128</v>
      </c>
    </row>
    <row r="318" spans="2:5" ht="17.25">
      <c r="B318" s="255"/>
      <c r="C318" s="256"/>
      <c r="D318" s="257"/>
      <c r="E318" s="254"/>
    </row>
    <row r="319" spans="2:5" ht="17.25">
      <c r="B319" s="255"/>
      <c r="C319" s="256"/>
      <c r="D319" s="257"/>
      <c r="E319" s="254"/>
    </row>
    <row r="320" spans="2:5" ht="17.25">
      <c r="B320" s="255"/>
      <c r="C320" s="256"/>
      <c r="D320" s="257"/>
      <c r="E320" s="254"/>
    </row>
    <row r="321" spans="2:5" ht="17.25">
      <c r="B321" s="255"/>
      <c r="C321" s="256"/>
      <c r="D321" s="257"/>
      <c r="E321" s="254"/>
    </row>
    <row r="322" spans="2:5" ht="17.25">
      <c r="B322" s="255"/>
      <c r="C322" s="256"/>
      <c r="D322" s="257"/>
      <c r="E322" s="254"/>
    </row>
    <row r="323" spans="2:5" ht="16.5">
      <c r="B323" s="228"/>
      <c r="C323" s="233"/>
      <c r="D323" s="258"/>
      <c r="E323" s="212"/>
    </row>
    <row r="324" ht="16.5">
      <c r="C324" s="233"/>
    </row>
    <row r="325" ht="16.5">
      <c r="C325" s="233"/>
    </row>
    <row r="326" ht="16.5">
      <c r="C326" s="233"/>
    </row>
    <row r="327" ht="16.5">
      <c r="C327" s="233"/>
    </row>
    <row r="328" ht="16.5">
      <c r="C328" s="233"/>
    </row>
    <row r="329" ht="16.5">
      <c r="C329" s="233"/>
    </row>
    <row r="330" ht="16.5">
      <c r="C330" s="233"/>
    </row>
    <row r="341" spans="2:5" ht="16.5">
      <c r="B341" s="259"/>
      <c r="C341" s="260"/>
      <c r="D341" s="261"/>
      <c r="E341" s="212"/>
    </row>
    <row r="391" spans="2:5" ht="16.5">
      <c r="B391" s="228"/>
      <c r="C391" s="233"/>
      <c r="D391" s="258"/>
      <c r="E391" s="262"/>
    </row>
    <row r="392" spans="2:5" ht="16.5">
      <c r="B392" s="259"/>
      <c r="C392" s="260"/>
      <c r="D392" s="261"/>
      <c r="E392" s="212"/>
    </row>
    <row r="393" spans="2:5" ht="16.5">
      <c r="B393" s="228"/>
      <c r="C393" s="260"/>
      <c r="D393" s="261"/>
      <c r="E393" s="263"/>
    </row>
    <row r="394" spans="2:5" ht="16.5">
      <c r="B394" s="259"/>
      <c r="C394" s="260"/>
      <c r="D394" s="261"/>
      <c r="E394" s="212"/>
    </row>
    <row r="395" spans="2:5" ht="16.5">
      <c r="B395" s="228"/>
      <c r="C395" s="233"/>
      <c r="D395" s="258"/>
      <c r="E395" s="212"/>
    </row>
    <row r="396" spans="2:5" ht="17.25">
      <c r="B396" s="255"/>
      <c r="C396" s="256"/>
      <c r="D396" s="257"/>
      <c r="E396" s="212"/>
    </row>
    <row r="397" spans="2:5" ht="16.5">
      <c r="B397" s="228"/>
      <c r="C397" s="233"/>
      <c r="D397" s="264"/>
      <c r="E397" s="212"/>
    </row>
    <row r="398" spans="2:5" ht="17.25">
      <c r="B398" s="228"/>
      <c r="C398" s="241"/>
      <c r="D398" s="265"/>
      <c r="E398" s="212"/>
    </row>
    <row r="399" spans="2:5" ht="16.5">
      <c r="B399" s="228"/>
      <c r="C399" s="233"/>
      <c r="D399" s="258"/>
      <c r="E399" s="212"/>
    </row>
    <row r="444" spans="2:5" ht="16.5">
      <c r="B444" s="228"/>
      <c r="C444" s="233"/>
      <c r="D444" s="258"/>
      <c r="E444" s="262"/>
    </row>
    <row r="445" spans="2:5" ht="16.5">
      <c r="B445" s="259"/>
      <c r="C445" s="260"/>
      <c r="D445" s="261"/>
      <c r="E445" s="212"/>
    </row>
    <row r="446" spans="2:5" ht="16.5">
      <c r="B446" s="228"/>
      <c r="C446" s="260"/>
      <c r="D446" s="261"/>
      <c r="E446" s="263"/>
    </row>
    <row r="447" spans="2:5" ht="16.5">
      <c r="B447" s="259"/>
      <c r="C447" s="260"/>
      <c r="D447" s="261"/>
      <c r="E447" s="212"/>
    </row>
    <row r="448" spans="2:5" ht="16.5">
      <c r="B448" s="228"/>
      <c r="C448" s="233"/>
      <c r="D448" s="258"/>
      <c r="E448" s="212"/>
    </row>
    <row r="464" ht="16.5">
      <c r="C464" s="233"/>
    </row>
    <row r="485" spans="2:5" ht="16.5">
      <c r="B485" s="228"/>
      <c r="C485" s="233"/>
      <c r="D485" s="258"/>
      <c r="E485" s="212"/>
    </row>
    <row r="486" spans="2:5" ht="17.25">
      <c r="B486" s="228"/>
      <c r="C486" s="241"/>
      <c r="D486" s="265"/>
      <c r="E486" s="234"/>
    </row>
    <row r="487" spans="2:5" ht="17.25">
      <c r="B487" s="228"/>
      <c r="C487" s="241"/>
      <c r="D487" s="265"/>
      <c r="E487" s="234"/>
    </row>
    <row r="488" spans="2:5" ht="16.5">
      <c r="B488" s="228"/>
      <c r="C488" s="233"/>
      <c r="D488" s="258"/>
      <c r="E488" s="212"/>
    </row>
    <row r="489" spans="2:5" ht="17.25">
      <c r="B489" s="228"/>
      <c r="C489" s="241"/>
      <c r="D489" s="265"/>
      <c r="E489" s="212"/>
    </row>
    <row r="490" spans="2:5" ht="16.5">
      <c r="B490" s="228"/>
      <c r="C490" s="233"/>
      <c r="D490" s="258"/>
      <c r="E490" s="212"/>
    </row>
    <row r="491" spans="2:5" ht="16.5">
      <c r="B491" s="228"/>
      <c r="C491" s="233"/>
      <c r="D491" s="258"/>
      <c r="E491" s="212"/>
    </row>
    <row r="492" spans="2:5" ht="16.5">
      <c r="B492" s="228"/>
      <c r="C492" s="233"/>
      <c r="D492" s="258"/>
      <c r="E492" s="212"/>
    </row>
    <row r="493" spans="2:5" ht="16.5">
      <c r="B493" s="228"/>
      <c r="C493" s="233"/>
      <c r="D493" s="258"/>
      <c r="E493" s="212"/>
    </row>
    <row r="494" spans="2:5" ht="16.5">
      <c r="B494" s="228"/>
      <c r="C494" s="233"/>
      <c r="D494" s="258"/>
      <c r="E494" s="212"/>
    </row>
    <row r="495" spans="2:5" ht="17.25">
      <c r="B495" s="228"/>
      <c r="C495" s="241"/>
      <c r="D495" s="265"/>
      <c r="E495" s="234"/>
    </row>
    <row r="496" spans="2:5" ht="16.5">
      <c r="B496" s="228"/>
      <c r="C496" s="233"/>
      <c r="D496" s="258"/>
      <c r="E496" s="212"/>
    </row>
    <row r="497" spans="2:5" ht="16.5">
      <c r="B497" s="228"/>
      <c r="C497" s="233"/>
      <c r="D497" s="258"/>
      <c r="E497" s="212"/>
    </row>
    <row r="498" spans="2:5" ht="16.5">
      <c r="B498" s="228"/>
      <c r="C498" s="233"/>
      <c r="D498" s="258"/>
      <c r="E498" s="262"/>
    </row>
    <row r="499" spans="2:5" ht="16.5">
      <c r="B499" s="259"/>
      <c r="C499" s="260"/>
      <c r="D499" s="261"/>
      <c r="E499" s="212"/>
    </row>
    <row r="500" spans="2:5" ht="16.5">
      <c r="B500" s="228"/>
      <c r="C500" s="260"/>
      <c r="D500" s="261"/>
      <c r="E500" s="263"/>
    </row>
    <row r="501" spans="2:5" ht="16.5">
      <c r="B501" s="259"/>
      <c r="C501" s="260"/>
      <c r="D501" s="261"/>
      <c r="E501" s="212"/>
    </row>
    <row r="502" spans="2:5" ht="16.5">
      <c r="B502" s="228"/>
      <c r="C502" s="233"/>
      <c r="D502" s="258"/>
      <c r="E502" s="212"/>
    </row>
    <row r="503" spans="2:5" ht="17.25">
      <c r="B503" s="228"/>
      <c r="C503" s="241"/>
      <c r="D503" s="265"/>
      <c r="E503" s="212"/>
    </row>
    <row r="504" spans="2:5" ht="16.5">
      <c r="B504" s="228"/>
      <c r="C504" s="233"/>
      <c r="D504" s="258"/>
      <c r="E504" s="212"/>
    </row>
    <row r="505" spans="2:5" ht="16.5">
      <c r="B505" s="228"/>
      <c r="C505" s="233"/>
      <c r="D505" s="258"/>
      <c r="E505" s="212"/>
    </row>
    <row r="506" spans="2:5" ht="16.5">
      <c r="B506" s="228"/>
      <c r="C506" s="233"/>
      <c r="D506" s="258"/>
      <c r="E506" s="212"/>
    </row>
    <row r="507" spans="2:5" ht="16.5">
      <c r="B507" s="228"/>
      <c r="C507" s="233"/>
      <c r="D507" s="258"/>
      <c r="E507" s="212"/>
    </row>
    <row r="508" spans="2:5" ht="17.25">
      <c r="B508" s="228"/>
      <c r="C508" s="241"/>
      <c r="D508" s="265"/>
      <c r="E508" s="234"/>
    </row>
    <row r="509" spans="2:5" ht="16.5">
      <c r="B509" s="228"/>
      <c r="C509" s="233"/>
      <c r="D509" s="258"/>
      <c r="E509" s="212"/>
    </row>
    <row r="510" spans="2:5" ht="17.25">
      <c r="B510" s="228"/>
      <c r="C510" s="241"/>
      <c r="D510" s="265"/>
      <c r="E510" s="212"/>
    </row>
    <row r="511" spans="2:5" ht="16.5">
      <c r="B511" s="228"/>
      <c r="C511" s="233"/>
      <c r="D511" s="258"/>
      <c r="E511" s="212"/>
    </row>
    <row r="512" spans="2:5" ht="16.5">
      <c r="B512" s="228"/>
      <c r="C512" s="233"/>
      <c r="D512" s="258"/>
      <c r="E512" s="212"/>
    </row>
    <row r="513" spans="2:5" ht="16.5">
      <c r="B513" s="228"/>
      <c r="C513" s="233"/>
      <c r="D513" s="258"/>
      <c r="E513" s="212"/>
    </row>
    <row r="514" spans="2:5" ht="16.5">
      <c r="B514" s="228"/>
      <c r="C514" s="233"/>
      <c r="D514" s="258"/>
      <c r="E514" s="212"/>
    </row>
    <row r="515" spans="2:5" ht="16.5">
      <c r="B515" s="228"/>
      <c r="C515" s="233"/>
      <c r="D515" s="258"/>
      <c r="E515" s="212"/>
    </row>
    <row r="516" spans="2:5" ht="16.5">
      <c r="B516" s="228"/>
      <c r="C516" s="233"/>
      <c r="D516" s="258"/>
      <c r="E516" s="212"/>
    </row>
    <row r="517" spans="2:5" ht="16.5">
      <c r="B517" s="228"/>
      <c r="C517" s="233"/>
      <c r="D517" s="258"/>
      <c r="E517" s="212"/>
    </row>
    <row r="518" spans="2:5" ht="16.5">
      <c r="B518" s="228"/>
      <c r="C518" s="233"/>
      <c r="D518" s="258"/>
      <c r="E518" s="212"/>
    </row>
    <row r="519" spans="2:5" ht="16.5">
      <c r="B519" s="228"/>
      <c r="C519" s="233"/>
      <c r="D519" s="258"/>
      <c r="E519" s="212"/>
    </row>
    <row r="520" spans="2:5" ht="16.5">
      <c r="B520" s="228"/>
      <c r="C520" s="233"/>
      <c r="D520" s="258"/>
      <c r="E520" s="212"/>
    </row>
    <row r="521" spans="2:5" ht="16.5">
      <c r="B521" s="228"/>
      <c r="C521" s="233"/>
      <c r="D521" s="258"/>
      <c r="E521" s="212"/>
    </row>
    <row r="522" spans="2:5" ht="16.5">
      <c r="B522" s="228"/>
      <c r="C522" s="233"/>
      <c r="D522" s="258"/>
      <c r="E522" s="212"/>
    </row>
    <row r="523" spans="2:5" ht="16.5">
      <c r="B523" s="228"/>
      <c r="C523" s="233"/>
      <c r="D523" s="258"/>
      <c r="E523" s="212"/>
    </row>
    <row r="524" spans="2:5" ht="16.5">
      <c r="B524" s="228"/>
      <c r="C524" s="233"/>
      <c r="D524" s="258"/>
      <c r="E524" s="212"/>
    </row>
    <row r="525" spans="2:5" ht="17.25">
      <c r="B525" s="228"/>
      <c r="C525" s="241"/>
      <c r="D525" s="265"/>
      <c r="E525" s="234"/>
    </row>
    <row r="526" spans="2:5" ht="16.5">
      <c r="B526" s="228"/>
      <c r="C526" s="233"/>
      <c r="D526" s="258"/>
      <c r="E526" s="212"/>
    </row>
    <row r="527" spans="2:5" ht="17.25">
      <c r="B527" s="228"/>
      <c r="C527" s="241"/>
      <c r="D527" s="265"/>
      <c r="E527" s="212"/>
    </row>
    <row r="528" spans="2:5" ht="16.5">
      <c r="B528" s="228"/>
      <c r="C528" s="233"/>
      <c r="D528" s="258"/>
      <c r="E528" s="212"/>
    </row>
    <row r="529" spans="2:5" ht="16.5">
      <c r="B529" s="228"/>
      <c r="C529" s="233"/>
      <c r="D529" s="258"/>
      <c r="E529" s="212"/>
    </row>
    <row r="530" spans="2:5" ht="16.5">
      <c r="B530" s="228"/>
      <c r="C530" s="233"/>
      <c r="D530" s="258"/>
      <c r="E530" s="212"/>
    </row>
    <row r="531" spans="2:5" ht="16.5">
      <c r="B531" s="228"/>
      <c r="C531" s="233"/>
      <c r="D531" s="258"/>
      <c r="E531" s="212"/>
    </row>
    <row r="532" spans="2:5" ht="16.5">
      <c r="B532" s="228"/>
      <c r="C532" s="233"/>
      <c r="D532" s="258"/>
      <c r="E532" s="212"/>
    </row>
    <row r="533" spans="2:5" ht="16.5">
      <c r="B533" s="228"/>
      <c r="C533" s="233"/>
      <c r="D533" s="258"/>
      <c r="E533" s="212"/>
    </row>
    <row r="534" spans="2:5" ht="16.5">
      <c r="B534" s="228"/>
      <c r="C534" s="233"/>
      <c r="D534" s="258"/>
      <c r="E534" s="212"/>
    </row>
    <row r="535" spans="2:5" ht="16.5">
      <c r="B535" s="228"/>
      <c r="C535" s="233"/>
      <c r="D535" s="258"/>
      <c r="E535" s="212"/>
    </row>
    <row r="536" spans="2:5" ht="16.5">
      <c r="B536" s="228"/>
      <c r="C536" s="233"/>
      <c r="D536" s="258"/>
      <c r="E536" s="212"/>
    </row>
    <row r="537" spans="2:5" ht="16.5">
      <c r="B537" s="228"/>
      <c r="C537" s="233"/>
      <c r="D537" s="258"/>
      <c r="E537" s="212"/>
    </row>
    <row r="538" spans="2:5" ht="16.5">
      <c r="B538" s="228"/>
      <c r="C538" s="233"/>
      <c r="D538" s="258"/>
      <c r="E538" s="212"/>
    </row>
    <row r="539" spans="2:5" ht="16.5">
      <c r="B539" s="228"/>
      <c r="C539" s="233"/>
      <c r="D539" s="258"/>
      <c r="E539" s="212"/>
    </row>
    <row r="540" spans="2:5" ht="16.5">
      <c r="B540" s="228"/>
      <c r="C540" s="233"/>
      <c r="D540" s="258"/>
      <c r="E540" s="212"/>
    </row>
    <row r="541" spans="2:5" ht="16.5">
      <c r="B541" s="228"/>
      <c r="C541" s="233"/>
      <c r="D541" s="258"/>
      <c r="E541" s="212"/>
    </row>
    <row r="542" spans="2:5" ht="16.5">
      <c r="B542" s="228"/>
      <c r="C542" s="233"/>
      <c r="D542" s="258"/>
      <c r="E542" s="212"/>
    </row>
    <row r="543" spans="2:5" ht="16.5">
      <c r="B543" s="228"/>
      <c r="C543" s="233"/>
      <c r="D543" s="258"/>
      <c r="E543" s="212"/>
    </row>
    <row r="544" spans="2:5" ht="16.5">
      <c r="B544" s="228"/>
      <c r="C544" s="233"/>
      <c r="D544" s="258"/>
      <c r="E544" s="212"/>
    </row>
    <row r="545" spans="2:5" ht="16.5">
      <c r="B545" s="228"/>
      <c r="C545" s="233"/>
      <c r="D545" s="258"/>
      <c r="E545" s="212"/>
    </row>
    <row r="546" spans="2:5" ht="16.5">
      <c r="B546" s="228"/>
      <c r="C546" s="233"/>
      <c r="D546" s="258"/>
      <c r="E546" s="212"/>
    </row>
    <row r="547" spans="2:5" ht="16.5">
      <c r="B547" s="228"/>
      <c r="C547" s="233"/>
      <c r="D547" s="258"/>
      <c r="E547" s="212"/>
    </row>
    <row r="548" spans="2:5" ht="16.5">
      <c r="B548" s="228"/>
      <c r="C548" s="233"/>
      <c r="D548" s="258"/>
      <c r="E548" s="212"/>
    </row>
    <row r="549" spans="2:5" ht="16.5">
      <c r="B549" s="228"/>
      <c r="C549" s="233"/>
      <c r="D549" s="258"/>
      <c r="E549" s="212"/>
    </row>
    <row r="550" spans="2:5" ht="16.5">
      <c r="B550" s="228"/>
      <c r="C550" s="233"/>
      <c r="D550" s="258"/>
      <c r="E550" s="212"/>
    </row>
    <row r="551" spans="2:5" ht="16.5">
      <c r="B551" s="228"/>
      <c r="C551" s="233"/>
      <c r="D551" s="258"/>
      <c r="E551" s="212"/>
    </row>
    <row r="552" spans="2:5" ht="16.5">
      <c r="B552" s="228"/>
      <c r="C552" s="233"/>
      <c r="D552" s="258"/>
      <c r="E552" s="212"/>
    </row>
    <row r="553" spans="2:5" ht="16.5">
      <c r="B553" s="228"/>
      <c r="C553" s="233"/>
      <c r="D553" s="258"/>
      <c r="E553" s="212"/>
    </row>
    <row r="554" spans="2:5" ht="16.5">
      <c r="B554" s="228"/>
      <c r="C554" s="233"/>
      <c r="D554" s="258"/>
      <c r="E554" s="212"/>
    </row>
    <row r="555" spans="2:5" ht="16.5">
      <c r="B555" s="228"/>
      <c r="C555" s="233"/>
      <c r="D555" s="258"/>
      <c r="E555" s="212"/>
    </row>
    <row r="556" spans="2:5" ht="16.5">
      <c r="B556" s="228"/>
      <c r="C556" s="233"/>
      <c r="D556" s="258"/>
      <c r="E556" s="212"/>
    </row>
    <row r="557" spans="2:5" ht="16.5">
      <c r="B557" s="228"/>
      <c r="C557" s="233"/>
      <c r="D557" s="258"/>
      <c r="E557" s="266"/>
    </row>
    <row r="558" spans="2:5" ht="17.25">
      <c r="B558" s="228"/>
      <c r="C558" s="241"/>
      <c r="D558" s="265"/>
      <c r="E558" s="234"/>
    </row>
    <row r="559" spans="2:5" ht="16.5">
      <c r="B559" s="228"/>
      <c r="C559" s="233"/>
      <c r="D559" s="258"/>
      <c r="E559" s="212"/>
    </row>
    <row r="560" spans="2:5" ht="17.25">
      <c r="B560" s="228"/>
      <c r="C560" s="241"/>
      <c r="D560" s="265"/>
      <c r="E560" s="212"/>
    </row>
    <row r="561" spans="2:5" ht="16.5">
      <c r="B561" s="228"/>
      <c r="C561" s="233"/>
      <c r="D561" s="264"/>
      <c r="E561" s="212"/>
    </row>
    <row r="562" spans="2:5" ht="16.5">
      <c r="B562" s="228"/>
      <c r="C562" s="233"/>
      <c r="D562" s="258"/>
      <c r="E562" s="212"/>
    </row>
    <row r="563" spans="2:5" ht="16.5">
      <c r="B563" s="228"/>
      <c r="C563" s="233"/>
      <c r="D563" s="258"/>
      <c r="E563" s="212"/>
    </row>
    <row r="564" spans="2:5" ht="16.5">
      <c r="B564" s="228"/>
      <c r="C564" s="233"/>
      <c r="D564" s="258"/>
      <c r="E564" s="212"/>
    </row>
    <row r="565" spans="2:5" ht="16.5">
      <c r="B565" s="228"/>
      <c r="C565" s="233"/>
      <c r="D565" s="258"/>
      <c r="E565" s="212"/>
    </row>
    <row r="566" spans="2:5" ht="16.5">
      <c r="B566" s="228"/>
      <c r="C566" s="233"/>
      <c r="D566" s="258"/>
      <c r="E566" s="212"/>
    </row>
    <row r="567" spans="2:5" ht="16.5">
      <c r="B567" s="228"/>
      <c r="C567" s="233"/>
      <c r="D567" s="258"/>
      <c r="E567" s="212"/>
    </row>
    <row r="568" spans="2:5" ht="16.5">
      <c r="B568" s="228"/>
      <c r="C568" s="233"/>
      <c r="D568" s="258"/>
      <c r="E568" s="212"/>
    </row>
    <row r="569" spans="2:5" ht="16.5">
      <c r="B569" s="228"/>
      <c r="C569" s="233"/>
      <c r="D569" s="258"/>
      <c r="E569" s="212"/>
    </row>
    <row r="570" spans="2:5" ht="16.5">
      <c r="B570" s="228"/>
      <c r="C570" s="233"/>
      <c r="D570" s="258"/>
      <c r="E570" s="212"/>
    </row>
    <row r="571" spans="2:5" ht="16.5">
      <c r="B571" s="228"/>
      <c r="C571" s="233"/>
      <c r="D571" s="258"/>
      <c r="E571" s="212"/>
    </row>
    <row r="572" spans="2:5" ht="16.5">
      <c r="B572" s="228"/>
      <c r="C572" s="233"/>
      <c r="D572" s="258"/>
      <c r="E572" s="212"/>
    </row>
    <row r="573" spans="2:5" ht="16.5">
      <c r="B573" s="228"/>
      <c r="C573" s="233"/>
      <c r="D573" s="258"/>
      <c r="E573" s="212"/>
    </row>
    <row r="574" spans="2:5" ht="16.5">
      <c r="B574" s="228"/>
      <c r="C574" s="233"/>
      <c r="D574" s="258"/>
      <c r="E574" s="212"/>
    </row>
    <row r="575" spans="2:5" ht="16.5">
      <c r="B575" s="228"/>
      <c r="C575" s="233"/>
      <c r="D575" s="258"/>
      <c r="E575" s="212"/>
    </row>
    <row r="576" spans="2:5" ht="17.25">
      <c r="B576" s="228"/>
      <c r="C576" s="241"/>
      <c r="D576" s="265"/>
      <c r="E576" s="234"/>
    </row>
    <row r="577" spans="2:5" ht="16.5">
      <c r="B577" s="228"/>
      <c r="C577" s="233"/>
      <c r="D577" s="264"/>
      <c r="E577" s="212"/>
    </row>
    <row r="583" ht="16.5">
      <c r="D583" s="224"/>
    </row>
    <row r="591" ht="16.5">
      <c r="E591" s="267"/>
    </row>
    <row r="597" spans="2:5" ht="16.5">
      <c r="B597" s="228"/>
      <c r="C597" s="233"/>
      <c r="D597" s="258"/>
      <c r="E597" s="262"/>
    </row>
    <row r="598" spans="2:5" ht="16.5">
      <c r="B598" s="259"/>
      <c r="C598" s="260"/>
      <c r="D598" s="261"/>
      <c r="E598" s="212"/>
    </row>
    <row r="599" spans="2:5" ht="16.5">
      <c r="B599" s="228"/>
      <c r="C599" s="260"/>
      <c r="D599" s="261"/>
      <c r="E599" s="263"/>
    </row>
    <row r="600" spans="2:5" ht="16.5">
      <c r="B600" s="259"/>
      <c r="C600" s="260"/>
      <c r="D600" s="261"/>
      <c r="E600" s="212"/>
    </row>
    <row r="601" spans="2:5" ht="16.5">
      <c r="B601" s="228"/>
      <c r="C601" s="233"/>
      <c r="D601" s="258"/>
      <c r="E601" s="212"/>
    </row>
    <row r="602" ht="16.5">
      <c r="D602" s="224"/>
    </row>
    <row r="611" ht="16.5">
      <c r="E611" s="267"/>
    </row>
    <row r="615" spans="2:5" ht="17.25">
      <c r="B615" s="228"/>
      <c r="C615" s="233"/>
      <c r="D615" s="265"/>
      <c r="E615" s="234"/>
    </row>
    <row r="616" spans="2:5" ht="17.25">
      <c r="B616" s="228"/>
      <c r="C616" s="233"/>
      <c r="D616" s="265"/>
      <c r="E616" s="234"/>
    </row>
    <row r="617" spans="2:5" ht="16.5">
      <c r="B617" s="228"/>
      <c r="C617" s="233"/>
      <c r="D617" s="258"/>
      <c r="E617" s="212"/>
    </row>
    <row r="634" spans="4:5" ht="17.25">
      <c r="D634" s="268"/>
      <c r="E634" s="211"/>
    </row>
    <row r="636" spans="4:5" ht="16.5">
      <c r="D636" s="264"/>
      <c r="E636" s="212"/>
    </row>
    <row r="637" spans="4:5" ht="16.5">
      <c r="D637" s="258"/>
      <c r="E637" s="212"/>
    </row>
    <row r="638" spans="4:5" ht="16.5">
      <c r="D638" s="258"/>
      <c r="E638" s="212"/>
    </row>
    <row r="639" spans="4:5" ht="16.5">
      <c r="D639" s="258"/>
      <c r="E639" s="212"/>
    </row>
    <row r="640" spans="4:5" ht="16.5">
      <c r="D640" s="258"/>
      <c r="E640" s="212"/>
    </row>
    <row r="641" spans="4:5" ht="16.5">
      <c r="D641" s="258"/>
      <c r="E641" s="212"/>
    </row>
    <row r="642" spans="4:5" ht="16.5">
      <c r="D642" s="258"/>
      <c r="E642" s="212"/>
    </row>
    <row r="643" spans="4:5" ht="16.5">
      <c r="D643" s="258"/>
      <c r="E643" s="212"/>
    </row>
    <row r="644" spans="4:5" ht="16.5">
      <c r="D644" s="258"/>
      <c r="E644" s="212"/>
    </row>
    <row r="645" spans="4:5" ht="16.5">
      <c r="D645" s="258"/>
      <c r="E645" s="212"/>
    </row>
    <row r="646" spans="4:5" ht="16.5">
      <c r="D646" s="258"/>
      <c r="E646" s="212"/>
    </row>
    <row r="647" spans="4:5" ht="16.5">
      <c r="D647" s="258"/>
      <c r="E647" s="266"/>
    </row>
    <row r="648" spans="4:5" ht="16.5">
      <c r="D648" s="258"/>
      <c r="E648" s="212"/>
    </row>
    <row r="649" spans="4:5" ht="16.5">
      <c r="D649" s="258"/>
      <c r="E649" s="212"/>
    </row>
    <row r="650" spans="2:5" ht="16.5">
      <c r="B650" s="228"/>
      <c r="C650" s="233"/>
      <c r="D650" s="258"/>
      <c r="E650" s="262"/>
    </row>
    <row r="651" spans="2:5" ht="16.5">
      <c r="B651" s="259"/>
      <c r="C651" s="260"/>
      <c r="D651" s="261"/>
      <c r="E651" s="212"/>
    </row>
    <row r="652" spans="2:5" ht="16.5">
      <c r="B652" s="228"/>
      <c r="C652" s="260"/>
      <c r="D652" s="261"/>
      <c r="E652" s="263"/>
    </row>
    <row r="653" spans="2:5" ht="16.5">
      <c r="B653" s="259"/>
      <c r="C653" s="260"/>
      <c r="D653" s="261"/>
      <c r="E653" s="212"/>
    </row>
    <row r="654" spans="2:5" ht="16.5">
      <c r="B654" s="228"/>
      <c r="C654" s="233"/>
      <c r="D654" s="258"/>
      <c r="E654" s="212"/>
    </row>
    <row r="655" ht="17.25">
      <c r="D655" s="268"/>
    </row>
    <row r="657" ht="16.5">
      <c r="D657" s="224"/>
    </row>
    <row r="704" spans="2:5" ht="16.5">
      <c r="B704" s="228"/>
      <c r="C704" s="233"/>
      <c r="D704" s="258"/>
      <c r="E704" s="262"/>
    </row>
    <row r="705" spans="2:5" ht="16.5">
      <c r="B705" s="259"/>
      <c r="C705" s="260"/>
      <c r="D705" s="261"/>
      <c r="E705" s="212"/>
    </row>
    <row r="706" spans="2:5" ht="16.5">
      <c r="B706" s="228"/>
      <c r="C706" s="260"/>
      <c r="D706" s="261"/>
      <c r="E706" s="263"/>
    </row>
    <row r="707" spans="2:5" ht="16.5">
      <c r="B707" s="259"/>
      <c r="C707" s="260"/>
      <c r="D707" s="261"/>
      <c r="E707" s="212"/>
    </row>
    <row r="708" spans="2:5" ht="16.5">
      <c r="B708" s="228"/>
      <c r="C708" s="233"/>
      <c r="D708" s="258"/>
      <c r="E708" s="212"/>
    </row>
    <row r="709" spans="2:5" ht="16.5">
      <c r="B709" s="228"/>
      <c r="C709" s="233"/>
      <c r="D709" s="258"/>
      <c r="E709" s="266"/>
    </row>
    <row r="710" spans="4:5" ht="16.5">
      <c r="D710" s="258"/>
      <c r="E710" s="212"/>
    </row>
    <row r="711" spans="4:5" ht="16.5">
      <c r="D711" s="258"/>
      <c r="E711" s="212"/>
    </row>
    <row r="712" spans="4:5" ht="16.5">
      <c r="D712" s="258"/>
      <c r="E712" s="212"/>
    </row>
    <row r="713" spans="4:5" ht="16.5">
      <c r="D713" s="258"/>
      <c r="E713" s="212"/>
    </row>
    <row r="714" spans="4:5" ht="17.25">
      <c r="D714" s="265"/>
      <c r="E714" s="234"/>
    </row>
    <row r="715" spans="4:5" ht="16.5">
      <c r="D715" s="258"/>
      <c r="E715" s="212"/>
    </row>
    <row r="716" spans="4:5" ht="16.5">
      <c r="D716" s="258"/>
      <c r="E716" s="212"/>
    </row>
    <row r="717" spans="4:5" ht="16.5">
      <c r="D717" s="264"/>
      <c r="E717" s="212"/>
    </row>
    <row r="718" spans="4:5" ht="16.5">
      <c r="D718" s="258"/>
      <c r="E718" s="212"/>
    </row>
    <row r="719" spans="4:5" ht="16.5">
      <c r="D719" s="258"/>
      <c r="E719" s="212"/>
    </row>
    <row r="720" spans="4:5" ht="16.5">
      <c r="D720" s="258"/>
      <c r="E720" s="212"/>
    </row>
    <row r="721" spans="4:5" ht="16.5">
      <c r="D721" s="258"/>
      <c r="E721" s="212"/>
    </row>
    <row r="722" spans="4:5" ht="16.5">
      <c r="D722" s="258"/>
      <c r="E722" s="212"/>
    </row>
    <row r="723" spans="4:5" ht="16.5">
      <c r="D723" s="258"/>
      <c r="E723" s="212"/>
    </row>
    <row r="724" spans="4:5" ht="16.5">
      <c r="D724" s="258"/>
      <c r="E724" s="212"/>
    </row>
    <row r="725" spans="4:5" ht="16.5">
      <c r="D725" s="264"/>
      <c r="E725" s="212"/>
    </row>
    <row r="741" spans="4:5" ht="16.5">
      <c r="D741" s="258"/>
      <c r="E741" s="212"/>
    </row>
    <row r="744" spans="1:5" s="203" customFormat="1" ht="17.25">
      <c r="A744" s="582"/>
      <c r="C744" s="204"/>
      <c r="D744" s="205"/>
      <c r="E744" s="253"/>
    </row>
  </sheetData>
  <sheetProtection/>
  <mergeCells count="4">
    <mergeCell ref="B1:D1"/>
    <mergeCell ref="B2:E2"/>
    <mergeCell ref="B3:E3"/>
    <mergeCell ref="B4:E4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headerFooter alignWithMargins="0">
    <oddFooter>&amp;R&amp;P</oddFooter>
  </headerFooter>
  <rowBreaks count="1" manualBreakCount="1">
    <brk id="3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BreakPreview" zoomScaleSheetLayoutView="100" zoomScalePageLayoutView="0" workbookViewId="0" topLeftCell="A1">
      <selection activeCell="B3" sqref="B3:F3"/>
    </sheetView>
  </sheetViews>
  <sheetFormatPr defaultColWidth="31.25390625" defaultRowHeight="12.75"/>
  <cols>
    <col min="1" max="1" width="3.00390625" style="698" bestFit="1" customWidth="1"/>
    <col min="2" max="2" width="39.125" style="112" customWidth="1"/>
    <col min="3" max="3" width="14.625" style="733" bestFit="1" customWidth="1"/>
    <col min="4" max="4" width="10.75390625" style="733" bestFit="1" customWidth="1"/>
    <col min="5" max="5" width="14.00390625" style="733" bestFit="1" customWidth="1"/>
    <col min="6" max="6" width="28.75390625" style="734" customWidth="1"/>
    <col min="7" max="7" width="12.125" style="112" customWidth="1"/>
    <col min="8" max="8" width="12.875" style="112" customWidth="1"/>
    <col min="9" max="16384" width="31.25390625" style="112" customWidth="1"/>
  </cols>
  <sheetData>
    <row r="1" spans="2:4" ht="16.5">
      <c r="B1" s="968" t="s">
        <v>456</v>
      </c>
      <c r="C1" s="968"/>
      <c r="D1" s="732"/>
    </row>
    <row r="2" spans="2:6" ht="17.25">
      <c r="B2" s="841" t="s">
        <v>650</v>
      </c>
      <c r="C2" s="841"/>
      <c r="D2" s="841"/>
      <c r="E2" s="841"/>
      <c r="F2" s="841"/>
    </row>
    <row r="3" spans="2:6" ht="17.25">
      <c r="B3" s="841" t="s">
        <v>651</v>
      </c>
      <c r="C3" s="841"/>
      <c r="D3" s="841"/>
      <c r="E3" s="841"/>
      <c r="F3" s="841"/>
    </row>
    <row r="4" spans="2:6" ht="17.25" thickBot="1">
      <c r="B4" s="698" t="s">
        <v>350</v>
      </c>
      <c r="C4" s="735" t="s">
        <v>351</v>
      </c>
      <c r="D4" s="735" t="s">
        <v>352</v>
      </c>
      <c r="E4" s="735" t="s">
        <v>353</v>
      </c>
      <c r="F4" s="698" t="s">
        <v>354</v>
      </c>
    </row>
    <row r="5" spans="2:6" ht="50.25" thickBot="1">
      <c r="B5" s="736" t="s">
        <v>102</v>
      </c>
      <c r="C5" s="737" t="s">
        <v>652</v>
      </c>
      <c r="D5" s="737" t="s">
        <v>305</v>
      </c>
      <c r="E5" s="737" t="s">
        <v>652</v>
      </c>
      <c r="F5" s="738" t="s">
        <v>653</v>
      </c>
    </row>
    <row r="6" spans="1:6" ht="24.75" customHeight="1">
      <c r="A6" s="698">
        <v>1</v>
      </c>
      <c r="B6" s="969" t="s">
        <v>494</v>
      </c>
      <c r="C6" s="970"/>
      <c r="D6" s="739"/>
      <c r="E6" s="739"/>
      <c r="F6" s="740"/>
    </row>
    <row r="7" spans="1:6" ht="24.75" customHeight="1">
      <c r="A7" s="698">
        <v>2</v>
      </c>
      <c r="B7" s="741" t="s">
        <v>654</v>
      </c>
      <c r="C7" s="739">
        <v>33.5</v>
      </c>
      <c r="D7" s="739"/>
      <c r="E7" s="739">
        <f aca="true" t="shared" si="0" ref="E7:E12">C7</f>
        <v>33.5</v>
      </c>
      <c r="F7" s="740"/>
    </row>
    <row r="8" spans="1:6" ht="24.75" customHeight="1">
      <c r="A8" s="698">
        <v>3</v>
      </c>
      <c r="B8" s="741" t="s">
        <v>552</v>
      </c>
      <c r="C8" s="739">
        <v>62.5</v>
      </c>
      <c r="D8" s="739"/>
      <c r="E8" s="739">
        <f t="shared" si="0"/>
        <v>62.5</v>
      </c>
      <c r="F8" s="740"/>
    </row>
    <row r="9" spans="1:6" s="113" customFormat="1" ht="24.75" customHeight="1">
      <c r="A9" s="698">
        <v>4</v>
      </c>
      <c r="B9" s="741" t="s">
        <v>655</v>
      </c>
      <c r="C9" s="739">
        <v>75.5</v>
      </c>
      <c r="D9" s="739"/>
      <c r="E9" s="739">
        <f t="shared" si="0"/>
        <v>75.5</v>
      </c>
      <c r="F9" s="740"/>
    </row>
    <row r="10" spans="1:6" ht="24.75" customHeight="1">
      <c r="A10" s="698">
        <v>5</v>
      </c>
      <c r="B10" s="741" t="s">
        <v>306</v>
      </c>
      <c r="C10" s="739">
        <v>54</v>
      </c>
      <c r="D10" s="739"/>
      <c r="E10" s="739">
        <f t="shared" si="0"/>
        <v>54</v>
      </c>
      <c r="F10" s="740"/>
    </row>
    <row r="11" spans="1:6" ht="24.75" customHeight="1">
      <c r="A11" s="698">
        <v>6</v>
      </c>
      <c r="B11" s="741" t="s">
        <v>656</v>
      </c>
      <c r="C11" s="739">
        <v>55.5</v>
      </c>
      <c r="D11" s="739"/>
      <c r="E11" s="739">
        <f t="shared" si="0"/>
        <v>55.5</v>
      </c>
      <c r="F11" s="740"/>
    </row>
    <row r="12" spans="1:6" s="113" customFormat="1" ht="24.75" customHeight="1">
      <c r="A12" s="698">
        <v>7</v>
      </c>
      <c r="B12" s="741" t="s">
        <v>307</v>
      </c>
      <c r="C12" s="739">
        <v>28</v>
      </c>
      <c r="D12" s="739"/>
      <c r="E12" s="739">
        <f t="shared" si="0"/>
        <v>28</v>
      </c>
      <c r="F12" s="740"/>
    </row>
    <row r="13" spans="1:6" ht="24.75" customHeight="1">
      <c r="A13" s="698">
        <v>8</v>
      </c>
      <c r="B13" s="742" t="s">
        <v>311</v>
      </c>
      <c r="C13" s="739">
        <v>60</v>
      </c>
      <c r="D13" s="739">
        <v>-1</v>
      </c>
      <c r="E13" s="739">
        <f aca="true" t="shared" si="1" ref="E13:E24">C13+D13</f>
        <v>59</v>
      </c>
      <c r="F13" s="740" t="s">
        <v>422</v>
      </c>
    </row>
    <row r="14" spans="1:6" ht="24.75" customHeight="1">
      <c r="A14" s="698">
        <v>9</v>
      </c>
      <c r="B14" s="742" t="s">
        <v>312</v>
      </c>
      <c r="C14" s="739">
        <v>170</v>
      </c>
      <c r="D14" s="739"/>
      <c r="E14" s="739">
        <f t="shared" si="1"/>
        <v>170</v>
      </c>
      <c r="F14" s="740"/>
    </row>
    <row r="15" spans="1:6" ht="31.5" customHeight="1">
      <c r="A15" s="130">
        <v>10</v>
      </c>
      <c r="B15" s="743" t="s">
        <v>314</v>
      </c>
      <c r="C15" s="739">
        <v>47.5</v>
      </c>
      <c r="D15" s="739"/>
      <c r="E15" s="739">
        <f t="shared" si="1"/>
        <v>47.5</v>
      </c>
      <c r="F15" s="740"/>
    </row>
    <row r="16" spans="1:6" ht="33">
      <c r="A16" s="130">
        <v>11</v>
      </c>
      <c r="B16" s="743" t="s">
        <v>495</v>
      </c>
      <c r="C16" s="739">
        <v>12.25</v>
      </c>
      <c r="D16" s="739"/>
      <c r="E16" s="739">
        <f t="shared" si="1"/>
        <v>12.25</v>
      </c>
      <c r="F16" s="740"/>
    </row>
    <row r="17" spans="1:6" ht="24.75" customHeight="1">
      <c r="A17" s="698">
        <v>12</v>
      </c>
      <c r="B17" s="742" t="s">
        <v>315</v>
      </c>
      <c r="C17" s="739">
        <v>26.25</v>
      </c>
      <c r="D17" s="739"/>
      <c r="E17" s="739">
        <f t="shared" si="1"/>
        <v>26.25</v>
      </c>
      <c r="F17" s="740"/>
    </row>
    <row r="18" spans="1:6" ht="24.75" customHeight="1">
      <c r="A18" s="698">
        <v>13</v>
      </c>
      <c r="B18" s="742" t="s">
        <v>152</v>
      </c>
      <c r="C18" s="739">
        <v>20</v>
      </c>
      <c r="D18" s="739"/>
      <c r="E18" s="739">
        <f t="shared" si="1"/>
        <v>20</v>
      </c>
      <c r="F18" s="740"/>
    </row>
    <row r="19" spans="1:6" ht="33">
      <c r="A19" s="130">
        <v>14</v>
      </c>
      <c r="B19" s="743" t="s">
        <v>316</v>
      </c>
      <c r="C19" s="739">
        <v>20</v>
      </c>
      <c r="D19" s="739"/>
      <c r="E19" s="739">
        <f t="shared" si="1"/>
        <v>20</v>
      </c>
      <c r="F19" s="740"/>
    </row>
    <row r="20" spans="1:6" ht="24.75" customHeight="1">
      <c r="A20" s="698">
        <v>15</v>
      </c>
      <c r="B20" s="743" t="s">
        <v>496</v>
      </c>
      <c r="C20" s="744">
        <v>134</v>
      </c>
      <c r="D20" s="744"/>
      <c r="E20" s="739">
        <f t="shared" si="1"/>
        <v>134</v>
      </c>
      <c r="F20" s="740"/>
    </row>
    <row r="21" spans="1:6" ht="24.75" customHeight="1">
      <c r="A21" s="698">
        <v>16</v>
      </c>
      <c r="B21" s="743" t="s">
        <v>497</v>
      </c>
      <c r="C21" s="739">
        <v>50</v>
      </c>
      <c r="D21" s="739"/>
      <c r="E21" s="739">
        <f t="shared" si="1"/>
        <v>50</v>
      </c>
      <c r="F21" s="740"/>
    </row>
    <row r="22" spans="1:6" ht="24.75" customHeight="1">
      <c r="A22" s="698">
        <v>17</v>
      </c>
      <c r="B22" s="743" t="s">
        <v>498</v>
      </c>
      <c r="C22" s="739">
        <v>47.6</v>
      </c>
      <c r="D22" s="739"/>
      <c r="E22" s="739">
        <f t="shared" si="1"/>
        <v>47.6</v>
      </c>
      <c r="F22" s="740"/>
    </row>
    <row r="23" spans="1:6" ht="49.5">
      <c r="A23" s="130">
        <v>18</v>
      </c>
      <c r="B23" s="743" t="s">
        <v>657</v>
      </c>
      <c r="C23" s="739">
        <v>6.75</v>
      </c>
      <c r="D23" s="739"/>
      <c r="E23" s="739">
        <f t="shared" si="1"/>
        <v>6.75</v>
      </c>
      <c r="F23" s="745"/>
    </row>
    <row r="24" spans="1:6" ht="24.75" customHeight="1" thickBot="1">
      <c r="A24" s="698">
        <v>19</v>
      </c>
      <c r="B24" s="743" t="s">
        <v>658</v>
      </c>
      <c r="C24" s="739">
        <v>102</v>
      </c>
      <c r="D24" s="739"/>
      <c r="E24" s="739">
        <f t="shared" si="1"/>
        <v>102</v>
      </c>
      <c r="F24" s="740"/>
    </row>
    <row r="25" spans="1:6" ht="18" thickBot="1">
      <c r="A25" s="698">
        <v>20</v>
      </c>
      <c r="B25" s="746" t="s">
        <v>499</v>
      </c>
      <c r="C25" s="747">
        <f>SUM(C7:C24)</f>
        <v>1005.35</v>
      </c>
      <c r="D25" s="747">
        <f>SUM(D7:D24)</f>
        <v>-1</v>
      </c>
      <c r="E25" s="747">
        <f>SUM(E7:E24)</f>
        <v>1004.35</v>
      </c>
      <c r="F25" s="748"/>
    </row>
    <row r="26" spans="1:6" ht="24.75" customHeight="1">
      <c r="A26" s="698">
        <v>21</v>
      </c>
      <c r="B26" s="749" t="s">
        <v>535</v>
      </c>
      <c r="C26" s="750">
        <v>201</v>
      </c>
      <c r="D26" s="750"/>
      <c r="E26" s="750">
        <f>C26+D26</f>
        <v>201</v>
      </c>
      <c r="F26" s="751"/>
    </row>
    <row r="27" spans="1:6" ht="50.25" thickBot="1">
      <c r="A27" s="130">
        <v>22</v>
      </c>
      <c r="B27" s="743" t="s">
        <v>659</v>
      </c>
      <c r="C27" s="739">
        <v>12.125</v>
      </c>
      <c r="D27" s="744"/>
      <c r="E27" s="744">
        <f>C27+D27</f>
        <v>12.125</v>
      </c>
      <c r="F27" s="745"/>
    </row>
    <row r="28" spans="1:6" ht="18" thickBot="1">
      <c r="A28" s="698">
        <v>23</v>
      </c>
      <c r="B28" s="746" t="s">
        <v>184</v>
      </c>
      <c r="C28" s="747">
        <f>SUM(C25:C27)</f>
        <v>1218.475</v>
      </c>
      <c r="D28" s="747">
        <f>SUM(D25:D27)</f>
        <v>-1</v>
      </c>
      <c r="E28" s="747">
        <f>SUM(E25:E27)</f>
        <v>1217.475</v>
      </c>
      <c r="F28" s="748"/>
    </row>
    <row r="32" ht="16.5">
      <c r="F32" s="698"/>
    </row>
    <row r="33" spans="2:6" ht="16.5">
      <c r="B33" s="563"/>
      <c r="C33" s="739"/>
      <c r="D33" s="739"/>
      <c r="E33" s="739"/>
      <c r="F33" s="752"/>
    </row>
    <row r="34" spans="2:6" ht="16.5">
      <c r="B34" s="753"/>
      <c r="C34" s="754"/>
      <c r="D34" s="754"/>
      <c r="E34" s="754"/>
      <c r="F34" s="752"/>
    </row>
    <row r="35" spans="2:6" ht="16.5">
      <c r="B35" s="753"/>
      <c r="C35" s="754"/>
      <c r="D35" s="754"/>
      <c r="E35" s="754"/>
      <c r="F35" s="752"/>
    </row>
    <row r="36" spans="2:6" ht="16.5">
      <c r="B36" s="753"/>
      <c r="C36" s="754"/>
      <c r="D36" s="754"/>
      <c r="E36" s="754"/>
      <c r="F36" s="753"/>
    </row>
    <row r="37" spans="2:6" ht="16.5">
      <c r="B37" s="563"/>
      <c r="C37" s="739"/>
      <c r="D37" s="739"/>
      <c r="E37" s="739"/>
      <c r="F37" s="752"/>
    </row>
    <row r="38" spans="2:6" ht="16.5">
      <c r="B38" s="563"/>
      <c r="C38" s="739"/>
      <c r="D38" s="739"/>
      <c r="E38" s="739"/>
      <c r="F38" s="752"/>
    </row>
    <row r="39" spans="2:6" ht="16.5">
      <c r="B39" s="563"/>
      <c r="C39" s="739"/>
      <c r="D39" s="739"/>
      <c r="E39" s="739"/>
      <c r="F39" s="753"/>
    </row>
    <row r="41" ht="16.5">
      <c r="F41" s="698"/>
    </row>
    <row r="42" spans="1:6" s="113" customFormat="1" ht="17.25">
      <c r="A42" s="697"/>
      <c r="C42" s="755"/>
      <c r="D42" s="755"/>
      <c r="E42" s="755"/>
      <c r="F42" s="697"/>
    </row>
    <row r="43" ht="16.5">
      <c r="F43" s="698"/>
    </row>
    <row r="44" spans="1:6" s="113" customFormat="1" ht="17.25">
      <c r="A44" s="697"/>
      <c r="C44" s="755"/>
      <c r="D44" s="755"/>
      <c r="E44" s="755"/>
      <c r="F44" s="697"/>
    </row>
    <row r="45" ht="16.5">
      <c r="F45" s="698"/>
    </row>
    <row r="46" ht="16.5">
      <c r="F46" s="698"/>
    </row>
    <row r="47" spans="1:6" s="113" customFormat="1" ht="17.25">
      <c r="A47" s="697"/>
      <c r="C47" s="755"/>
      <c r="D47" s="755"/>
      <c r="E47" s="755"/>
      <c r="F47" s="697"/>
    </row>
    <row r="48" ht="16.5">
      <c r="F48" s="698"/>
    </row>
    <row r="49" ht="16.5">
      <c r="F49" s="698"/>
    </row>
    <row r="50" ht="16.5">
      <c r="F50" s="698"/>
    </row>
    <row r="51" ht="16.5">
      <c r="F51" s="698"/>
    </row>
    <row r="52" ht="16.5">
      <c r="F52" s="698"/>
    </row>
    <row r="55" ht="16.5">
      <c r="F55" s="698"/>
    </row>
    <row r="56" ht="16.5">
      <c r="F56" s="698"/>
    </row>
    <row r="57" ht="16.5">
      <c r="F57" s="698"/>
    </row>
    <row r="58" ht="16.5">
      <c r="F58" s="698"/>
    </row>
    <row r="59" ht="16.5">
      <c r="F59" s="698"/>
    </row>
    <row r="60" ht="16.5">
      <c r="F60" s="698"/>
    </row>
    <row r="61" ht="16.5">
      <c r="F61" s="698"/>
    </row>
    <row r="62" ht="16.5">
      <c r="F62" s="698"/>
    </row>
    <row r="63" ht="16.5">
      <c r="F63" s="698"/>
    </row>
    <row r="64" ht="16.5">
      <c r="F64" s="698"/>
    </row>
    <row r="65" spans="1:6" s="113" customFormat="1" ht="17.25">
      <c r="A65" s="697"/>
      <c r="C65" s="755"/>
      <c r="D65" s="755"/>
      <c r="E65" s="755"/>
      <c r="F65" s="697"/>
    </row>
    <row r="66" ht="16.5">
      <c r="F66" s="698"/>
    </row>
    <row r="67" ht="16.5">
      <c r="F67" s="698"/>
    </row>
    <row r="68" ht="16.5">
      <c r="F68" s="698"/>
    </row>
    <row r="69" ht="16.5">
      <c r="F69" s="698"/>
    </row>
    <row r="70" ht="16.5">
      <c r="F70" s="698"/>
    </row>
    <row r="74" ht="16.5">
      <c r="C74" s="756"/>
    </row>
    <row r="75" ht="16.5">
      <c r="C75" s="756"/>
    </row>
    <row r="76" ht="16.5">
      <c r="C76" s="756"/>
    </row>
    <row r="77" ht="16.5">
      <c r="C77" s="756"/>
    </row>
    <row r="78" ht="16.5">
      <c r="C78" s="756"/>
    </row>
    <row r="79" ht="16.5">
      <c r="C79" s="756"/>
    </row>
    <row r="80" ht="16.5">
      <c r="C80" s="756"/>
    </row>
    <row r="81" ht="16.5">
      <c r="C81" s="756"/>
    </row>
  </sheetData>
  <sheetProtection/>
  <mergeCells count="4">
    <mergeCell ref="B1:C1"/>
    <mergeCell ref="B6:C6"/>
    <mergeCell ref="B2:F2"/>
    <mergeCell ref="B3:F3"/>
  </mergeCells>
  <printOptions horizontalCentered="1" verticalCentered="1"/>
  <pageMargins left="0" right="0" top="0.7874015748031497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3.00390625" style="173" bestFit="1" customWidth="1"/>
    <col min="2" max="2" width="6.75390625" style="24" bestFit="1" customWidth="1"/>
    <col min="3" max="3" width="3.75390625" style="24" bestFit="1" customWidth="1"/>
    <col min="4" max="5" width="5.625" style="24" bestFit="1" customWidth="1"/>
    <col min="6" max="6" width="46.875" style="5" bestFit="1" customWidth="1"/>
    <col min="7" max="9" width="13.75390625" style="1" customWidth="1"/>
    <col min="10" max="13" width="0" style="5" hidden="1" customWidth="1"/>
    <col min="14" max="16384" width="9.125" style="5" customWidth="1"/>
  </cols>
  <sheetData>
    <row r="1" spans="2:7" ht="15">
      <c r="B1" s="843" t="s">
        <v>449</v>
      </c>
      <c r="C1" s="843"/>
      <c r="D1" s="843"/>
      <c r="E1" s="843"/>
      <c r="F1" s="843"/>
      <c r="G1" s="843"/>
    </row>
    <row r="2" spans="1:9" s="49" customFormat="1" ht="15">
      <c r="A2" s="173"/>
      <c r="B2" s="845" t="s">
        <v>133</v>
      </c>
      <c r="C2" s="845"/>
      <c r="D2" s="845"/>
      <c r="E2" s="845"/>
      <c r="F2" s="845"/>
      <c r="G2" s="845"/>
      <c r="H2" s="845"/>
      <c r="I2" s="845"/>
    </row>
    <row r="3" spans="1:9" s="49" customFormat="1" ht="15">
      <c r="A3" s="173"/>
      <c r="B3" s="846" t="s">
        <v>198</v>
      </c>
      <c r="C3" s="846"/>
      <c r="D3" s="846"/>
      <c r="E3" s="846"/>
      <c r="F3" s="846"/>
      <c r="G3" s="846"/>
      <c r="H3" s="846"/>
      <c r="I3" s="846"/>
    </row>
    <row r="4" spans="1:9" s="49" customFormat="1" ht="15">
      <c r="A4" s="173"/>
      <c r="B4" s="847" t="s">
        <v>458</v>
      </c>
      <c r="C4" s="847"/>
      <c r="D4" s="847"/>
      <c r="E4" s="847"/>
      <c r="F4" s="847"/>
      <c r="G4" s="847"/>
      <c r="H4" s="847"/>
      <c r="I4" s="847"/>
    </row>
    <row r="5" spans="2:9" ht="15">
      <c r="B5" s="50"/>
      <c r="C5" s="50"/>
      <c r="D5" s="50"/>
      <c r="E5" s="50"/>
      <c r="F5" s="50"/>
      <c r="G5" s="148"/>
      <c r="H5" s="844" t="s">
        <v>101</v>
      </c>
      <c r="I5" s="844"/>
    </row>
    <row r="6" spans="1:9" s="24" customFormat="1" ht="15.75" thickBot="1">
      <c r="A6" s="173"/>
      <c r="B6" s="51" t="s">
        <v>350</v>
      </c>
      <c r="C6" s="51" t="s">
        <v>351</v>
      </c>
      <c r="D6" s="51" t="s">
        <v>352</v>
      </c>
      <c r="E6" s="51" t="s">
        <v>353</v>
      </c>
      <c r="F6" s="51" t="s">
        <v>354</v>
      </c>
      <c r="G6" s="61" t="s">
        <v>355</v>
      </c>
      <c r="H6" s="564" t="s">
        <v>356</v>
      </c>
      <c r="I6" s="564" t="s">
        <v>357</v>
      </c>
    </row>
    <row r="7" spans="1:25" s="9" customFormat="1" ht="60" customHeight="1" thickBot="1">
      <c r="A7" s="67"/>
      <c r="B7" s="60" t="s">
        <v>138</v>
      </c>
      <c r="C7" s="60" t="s">
        <v>143</v>
      </c>
      <c r="D7" s="26" t="s">
        <v>158</v>
      </c>
      <c r="E7" s="26" t="s">
        <v>159</v>
      </c>
      <c r="F7" s="25" t="s">
        <v>102</v>
      </c>
      <c r="G7" s="27" t="s">
        <v>199</v>
      </c>
      <c r="H7" s="27" t="s">
        <v>305</v>
      </c>
      <c r="I7" s="27" t="s">
        <v>199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12" s="6" customFormat="1" ht="24.75" customHeight="1">
      <c r="A8" s="173">
        <v>1</v>
      </c>
      <c r="B8" s="83" t="s">
        <v>147</v>
      </c>
      <c r="C8" s="52"/>
      <c r="D8" s="52">
        <v>1</v>
      </c>
      <c r="E8" s="52"/>
      <c r="F8" s="53" t="s">
        <v>427</v>
      </c>
      <c r="G8" s="62">
        <f>SUM(G9:G13)</f>
        <v>2503388</v>
      </c>
      <c r="H8" s="62">
        <f>SUM(H9:H15)</f>
        <v>505892</v>
      </c>
      <c r="I8" s="774">
        <f>SUM(I9:I15)</f>
        <v>3009280</v>
      </c>
      <c r="L8" s="6">
        <v>11407</v>
      </c>
    </row>
    <row r="9" spans="1:12" ht="30">
      <c r="A9" s="171">
        <v>2</v>
      </c>
      <c r="B9" s="84"/>
      <c r="C9" s="85"/>
      <c r="D9" s="85"/>
      <c r="E9" s="85">
        <v>1</v>
      </c>
      <c r="F9" s="76" t="s">
        <v>518</v>
      </c>
      <c r="G9" s="2">
        <v>1781198</v>
      </c>
      <c r="H9" s="2">
        <v>111503</v>
      </c>
      <c r="I9" s="81">
        <f aca="true" t="shared" si="0" ref="I9:I15">SUM(G9:H9)</f>
        <v>1892701</v>
      </c>
      <c r="L9" s="5">
        <v>2914</v>
      </c>
    </row>
    <row r="10" spans="1:12" ht="15">
      <c r="A10" s="173">
        <v>3</v>
      </c>
      <c r="B10" s="86"/>
      <c r="C10" s="50"/>
      <c r="D10" s="50"/>
      <c r="E10" s="50"/>
      <c r="F10" s="69" t="s">
        <v>286</v>
      </c>
      <c r="G10" s="2">
        <v>292500</v>
      </c>
      <c r="H10" s="2"/>
      <c r="I10" s="81">
        <f t="shared" si="0"/>
        <v>292500</v>
      </c>
      <c r="L10" s="5">
        <f>SUM(L8:L9)</f>
        <v>14321</v>
      </c>
    </row>
    <row r="11" spans="1:9" ht="15" customHeight="1">
      <c r="A11" s="173">
        <v>4</v>
      </c>
      <c r="B11" s="86"/>
      <c r="C11" s="85"/>
      <c r="D11" s="85"/>
      <c r="E11" s="85"/>
      <c r="F11" s="76" t="s">
        <v>520</v>
      </c>
      <c r="G11" s="2">
        <v>109500</v>
      </c>
      <c r="H11" s="2"/>
      <c r="I11" s="81">
        <f t="shared" si="0"/>
        <v>109500</v>
      </c>
    </row>
    <row r="12" spans="1:9" ht="15" customHeight="1">
      <c r="A12" s="173">
        <v>5</v>
      </c>
      <c r="B12" s="86"/>
      <c r="C12" s="85"/>
      <c r="D12" s="85"/>
      <c r="E12" s="85"/>
      <c r="F12" s="76" t="s">
        <v>521</v>
      </c>
      <c r="G12" s="2">
        <v>268503</v>
      </c>
      <c r="H12" s="2"/>
      <c r="I12" s="81">
        <f t="shared" si="0"/>
        <v>268503</v>
      </c>
    </row>
    <row r="13" spans="1:9" ht="15" customHeight="1">
      <c r="A13" s="173">
        <v>6</v>
      </c>
      <c r="B13" s="86"/>
      <c r="C13" s="85"/>
      <c r="D13" s="85"/>
      <c r="E13" s="85"/>
      <c r="F13" s="76" t="s">
        <v>365</v>
      </c>
      <c r="G13" s="2">
        <v>51687</v>
      </c>
      <c r="H13" s="2">
        <v>21664</v>
      </c>
      <c r="I13" s="81">
        <f t="shared" si="0"/>
        <v>73351</v>
      </c>
    </row>
    <row r="14" spans="1:9" ht="33" customHeight="1">
      <c r="A14" s="171">
        <v>7</v>
      </c>
      <c r="B14" s="86"/>
      <c r="C14" s="85"/>
      <c r="D14" s="85"/>
      <c r="E14" s="85"/>
      <c r="F14" s="76" t="s">
        <v>255</v>
      </c>
      <c r="G14" s="2"/>
      <c r="H14" s="2">
        <v>39507</v>
      </c>
      <c r="I14" s="81">
        <f t="shared" si="0"/>
        <v>39507</v>
      </c>
    </row>
    <row r="15" spans="1:9" ht="30" customHeight="1">
      <c r="A15" s="171">
        <v>8</v>
      </c>
      <c r="B15" s="86"/>
      <c r="C15" s="85"/>
      <c r="D15" s="85"/>
      <c r="E15" s="85"/>
      <c r="F15" s="76" t="s">
        <v>256</v>
      </c>
      <c r="G15" s="2"/>
      <c r="H15" s="2">
        <v>333218</v>
      </c>
      <c r="I15" s="81">
        <f t="shared" si="0"/>
        <v>333218</v>
      </c>
    </row>
    <row r="16" spans="1:9" s="6" customFormat="1" ht="24.75" customHeight="1">
      <c r="A16" s="173">
        <v>9</v>
      </c>
      <c r="B16" s="87"/>
      <c r="C16" s="54"/>
      <c r="D16" s="54">
        <v>2</v>
      </c>
      <c r="E16" s="54"/>
      <c r="F16" s="55" t="s">
        <v>519</v>
      </c>
      <c r="G16" s="63">
        <f>SUM(G17:G21)</f>
        <v>3399195</v>
      </c>
      <c r="H16" s="63">
        <f>SUM(H17:H21)</f>
        <v>-14717</v>
      </c>
      <c r="I16" s="88">
        <f>SUM(I17:I21)</f>
        <v>3384478</v>
      </c>
    </row>
    <row r="17" spans="1:9" ht="30">
      <c r="A17" s="171">
        <v>10</v>
      </c>
      <c r="B17" s="84" t="s">
        <v>147</v>
      </c>
      <c r="C17" s="85"/>
      <c r="D17" s="85"/>
      <c r="E17" s="85">
        <v>1</v>
      </c>
      <c r="F17" s="151" t="s">
        <v>500</v>
      </c>
      <c r="G17" s="2">
        <v>751464</v>
      </c>
      <c r="H17" s="2">
        <v>-26397</v>
      </c>
      <c r="I17" s="81">
        <f>SUM(G17:H17)</f>
        <v>725067</v>
      </c>
    </row>
    <row r="18" spans="1:9" ht="15">
      <c r="A18" s="173">
        <v>11</v>
      </c>
      <c r="B18" s="84"/>
      <c r="C18" s="85">
        <v>7</v>
      </c>
      <c r="D18" s="85"/>
      <c r="E18" s="85"/>
      <c r="F18" s="151" t="s">
        <v>457</v>
      </c>
      <c r="G18" s="2">
        <v>162118</v>
      </c>
      <c r="H18" s="2">
        <v>-2914</v>
      </c>
      <c r="I18" s="81">
        <f>SUM(G18:H18)</f>
        <v>159204</v>
      </c>
    </row>
    <row r="19" spans="1:9" ht="30">
      <c r="A19" s="171">
        <v>12</v>
      </c>
      <c r="B19" s="84" t="s">
        <v>147</v>
      </c>
      <c r="C19" s="85"/>
      <c r="D19" s="85"/>
      <c r="E19" s="85">
        <v>2</v>
      </c>
      <c r="F19" s="151" t="s">
        <v>501</v>
      </c>
      <c r="G19" s="2">
        <v>2375367</v>
      </c>
      <c r="H19" s="2"/>
      <c r="I19" s="81">
        <f>SUM(G19:H19)</f>
        <v>2375367</v>
      </c>
    </row>
    <row r="20" spans="1:9" ht="30">
      <c r="A20" s="171">
        <v>13</v>
      </c>
      <c r="B20" s="150" t="s">
        <v>486</v>
      </c>
      <c r="C20" s="85"/>
      <c r="D20" s="85"/>
      <c r="E20" s="85">
        <v>1</v>
      </c>
      <c r="F20" s="151" t="s">
        <v>502</v>
      </c>
      <c r="G20" s="2">
        <v>96246</v>
      </c>
      <c r="H20" s="2">
        <v>14594</v>
      </c>
      <c r="I20" s="81">
        <f>SUM(G20:H20)</f>
        <v>110840</v>
      </c>
    </row>
    <row r="21" spans="1:9" ht="30">
      <c r="A21" s="171">
        <v>14</v>
      </c>
      <c r="B21" s="150" t="s">
        <v>486</v>
      </c>
      <c r="C21" s="85"/>
      <c r="D21" s="85"/>
      <c r="E21" s="85">
        <v>2</v>
      </c>
      <c r="F21" s="151" t="s">
        <v>503</v>
      </c>
      <c r="G21" s="2">
        <v>14000</v>
      </c>
      <c r="H21" s="2"/>
      <c r="I21" s="81">
        <f>SUM(G21:H21)</f>
        <v>14000</v>
      </c>
    </row>
    <row r="22" spans="1:9" s="6" customFormat="1" ht="24.75" customHeight="1">
      <c r="A22" s="173">
        <v>15</v>
      </c>
      <c r="B22" s="87" t="s">
        <v>147</v>
      </c>
      <c r="C22" s="54"/>
      <c r="D22" s="54">
        <v>3</v>
      </c>
      <c r="E22" s="54"/>
      <c r="F22" s="55" t="s">
        <v>364</v>
      </c>
      <c r="G22" s="63">
        <f>SUM(G30:G34,G23)</f>
        <v>5527500</v>
      </c>
      <c r="H22" s="63">
        <f>SUM(H30:H34,H23)</f>
        <v>-27500</v>
      </c>
      <c r="I22" s="88">
        <f>SUM(I30:I34,I23)</f>
        <v>5500000</v>
      </c>
    </row>
    <row r="23" spans="1:9" s="6" customFormat="1" ht="15">
      <c r="A23" s="173">
        <v>16</v>
      </c>
      <c r="B23" s="89" t="s">
        <v>147</v>
      </c>
      <c r="C23" s="78"/>
      <c r="D23" s="78"/>
      <c r="E23" s="78">
        <v>1</v>
      </c>
      <c r="F23" s="90" t="s">
        <v>175</v>
      </c>
      <c r="G23" s="3">
        <f>SUM(G24:G29)</f>
        <v>5260000</v>
      </c>
      <c r="H23" s="3">
        <f>SUM(H24:H29)</f>
        <v>0</v>
      </c>
      <c r="I23" s="91">
        <f>SUM(I24:I29)</f>
        <v>5260000</v>
      </c>
    </row>
    <row r="24" spans="1:9" ht="15">
      <c r="A24" s="173">
        <v>17</v>
      </c>
      <c r="B24" s="86"/>
      <c r="C24" s="50"/>
      <c r="D24" s="50"/>
      <c r="E24" s="50"/>
      <c r="F24" s="92" t="s">
        <v>760</v>
      </c>
      <c r="G24" s="2">
        <v>3800000</v>
      </c>
      <c r="H24" s="2"/>
      <c r="I24" s="81">
        <f>SUM(G24:H24)</f>
        <v>3800000</v>
      </c>
    </row>
    <row r="25" spans="1:9" ht="15">
      <c r="A25" s="173">
        <v>18</v>
      </c>
      <c r="B25" s="86"/>
      <c r="C25" s="50"/>
      <c r="D25" s="50"/>
      <c r="E25" s="50"/>
      <c r="F25" s="92" t="s">
        <v>761</v>
      </c>
      <c r="G25" s="2">
        <v>1100000</v>
      </c>
      <c r="H25" s="2"/>
      <c r="I25" s="81">
        <f aca="true" t="shared" si="1" ref="I25:I31">SUM(G25:H25)</f>
        <v>1100000</v>
      </c>
    </row>
    <row r="26" spans="1:9" ht="15">
      <c r="A26" s="173">
        <v>19</v>
      </c>
      <c r="B26" s="86"/>
      <c r="C26" s="50"/>
      <c r="D26" s="50"/>
      <c r="E26" s="50"/>
      <c r="F26" s="92" t="s">
        <v>763</v>
      </c>
      <c r="G26" s="2">
        <v>30000</v>
      </c>
      <c r="H26" s="2"/>
      <c r="I26" s="81">
        <f t="shared" si="1"/>
        <v>30000</v>
      </c>
    </row>
    <row r="27" spans="1:9" ht="15">
      <c r="A27" s="173">
        <v>20</v>
      </c>
      <c r="B27" s="86"/>
      <c r="C27" s="50"/>
      <c r="D27" s="50"/>
      <c r="E27" s="50"/>
      <c r="F27" s="92" t="s">
        <v>762</v>
      </c>
      <c r="G27" s="2">
        <v>140000</v>
      </c>
      <c r="H27" s="2"/>
      <c r="I27" s="81">
        <f t="shared" si="1"/>
        <v>140000</v>
      </c>
    </row>
    <row r="28" spans="1:9" ht="15">
      <c r="A28" s="173">
        <v>21</v>
      </c>
      <c r="B28" s="86"/>
      <c r="C28" s="50"/>
      <c r="D28" s="50"/>
      <c r="E28" s="50"/>
      <c r="F28" s="92" t="s">
        <v>548</v>
      </c>
      <c r="G28" s="2">
        <v>150000</v>
      </c>
      <c r="H28" s="2"/>
      <c r="I28" s="81">
        <f t="shared" si="1"/>
        <v>150000</v>
      </c>
    </row>
    <row r="29" spans="1:9" ht="15">
      <c r="A29" s="173">
        <v>22</v>
      </c>
      <c r="B29" s="86"/>
      <c r="C29" s="50"/>
      <c r="D29" s="50"/>
      <c r="E29" s="50"/>
      <c r="F29" s="92" t="s">
        <v>369</v>
      </c>
      <c r="G29" s="2">
        <v>40000</v>
      </c>
      <c r="H29" s="2"/>
      <c r="I29" s="81">
        <f t="shared" si="1"/>
        <v>40000</v>
      </c>
    </row>
    <row r="30" spans="1:9" s="6" customFormat="1" ht="30" customHeight="1">
      <c r="A30" s="173">
        <v>23</v>
      </c>
      <c r="B30" s="89" t="s">
        <v>147</v>
      </c>
      <c r="C30" s="78"/>
      <c r="D30" s="78"/>
      <c r="E30" s="78">
        <v>2</v>
      </c>
      <c r="F30" s="90" t="s">
        <v>176</v>
      </c>
      <c r="G30" s="3"/>
      <c r="H30" s="3"/>
      <c r="I30" s="81">
        <f t="shared" si="1"/>
        <v>0</v>
      </c>
    </row>
    <row r="31" spans="1:9" s="6" customFormat="1" ht="30" customHeight="1">
      <c r="A31" s="173">
        <v>24</v>
      </c>
      <c r="B31" s="89" t="s">
        <v>147</v>
      </c>
      <c r="C31" s="78"/>
      <c r="D31" s="78"/>
      <c r="E31" s="78">
        <v>3</v>
      </c>
      <c r="F31" s="90" t="s">
        <v>366</v>
      </c>
      <c r="G31" s="3"/>
      <c r="H31" s="3"/>
      <c r="I31" s="81">
        <f t="shared" si="1"/>
        <v>0</v>
      </c>
    </row>
    <row r="32" spans="1:9" s="6" customFormat="1" ht="30" customHeight="1">
      <c r="A32" s="173">
        <v>25</v>
      </c>
      <c r="B32" s="89" t="s">
        <v>147</v>
      </c>
      <c r="C32" s="78"/>
      <c r="D32" s="78"/>
      <c r="E32" s="78">
        <v>4</v>
      </c>
      <c r="F32" s="90" t="s">
        <v>757</v>
      </c>
      <c r="G32" s="3">
        <v>210000</v>
      </c>
      <c r="H32" s="3"/>
      <c r="I32" s="91">
        <f>SUM(G32:H32)</f>
        <v>210000</v>
      </c>
    </row>
    <row r="33" spans="1:9" s="6" customFormat="1" ht="30" customHeight="1">
      <c r="A33" s="173">
        <v>26</v>
      </c>
      <c r="B33" s="89" t="s">
        <v>147</v>
      </c>
      <c r="C33" s="78"/>
      <c r="D33" s="78"/>
      <c r="E33" s="78">
        <v>5</v>
      </c>
      <c r="F33" s="90" t="s">
        <v>163</v>
      </c>
      <c r="G33" s="3">
        <v>27500</v>
      </c>
      <c r="H33" s="3">
        <v>-27500</v>
      </c>
      <c r="I33" s="91">
        <f>SUM(G33:H33)</f>
        <v>0</v>
      </c>
    </row>
    <row r="34" spans="1:9" s="6" customFormat="1" ht="30" customHeight="1">
      <c r="A34" s="173">
        <v>27</v>
      </c>
      <c r="B34" s="89" t="s">
        <v>147</v>
      </c>
      <c r="C34" s="78"/>
      <c r="D34" s="78"/>
      <c r="E34" s="78">
        <v>6</v>
      </c>
      <c r="F34" s="90" t="s">
        <v>431</v>
      </c>
      <c r="G34" s="3">
        <v>30000</v>
      </c>
      <c r="H34" s="3"/>
      <c r="I34" s="91">
        <f>SUM(G34:H34)</f>
        <v>30000</v>
      </c>
    </row>
    <row r="35" spans="1:9" s="6" customFormat="1" ht="24.75" customHeight="1">
      <c r="A35" s="173">
        <v>28</v>
      </c>
      <c r="B35" s="87"/>
      <c r="C35" s="54"/>
      <c r="D35" s="54">
        <v>4</v>
      </c>
      <c r="E35" s="54"/>
      <c r="F35" s="55" t="s">
        <v>100</v>
      </c>
      <c r="G35" s="63">
        <f>SUM(G36:G40)</f>
        <v>1470716</v>
      </c>
      <c r="H35" s="63">
        <f>SUM(H36:H40)</f>
        <v>53348</v>
      </c>
      <c r="I35" s="88">
        <f>SUM(I36:I40)</f>
        <v>1524064</v>
      </c>
    </row>
    <row r="36" spans="1:9" ht="15">
      <c r="A36" s="173">
        <v>29</v>
      </c>
      <c r="B36" s="86">
        <v>6</v>
      </c>
      <c r="C36" s="50"/>
      <c r="D36" s="50"/>
      <c r="E36" s="50">
        <v>1</v>
      </c>
      <c r="F36" s="69" t="s">
        <v>432</v>
      </c>
      <c r="G36" s="2">
        <v>40000</v>
      </c>
      <c r="H36" s="2"/>
      <c r="I36" s="81">
        <f>SUM(G36:H36)</f>
        <v>40000</v>
      </c>
    </row>
    <row r="37" spans="1:12" ht="15">
      <c r="A37" s="173">
        <v>30</v>
      </c>
      <c r="B37" s="86">
        <v>6</v>
      </c>
      <c r="C37" s="50"/>
      <c r="D37" s="50"/>
      <c r="E37" s="50">
        <v>2</v>
      </c>
      <c r="F37" s="69" t="s">
        <v>433</v>
      </c>
      <c r="G37" s="2">
        <v>436000</v>
      </c>
      <c r="H37" s="2">
        <v>47473</v>
      </c>
      <c r="I37" s="81">
        <f>SUM(G37:H37)</f>
        <v>483473</v>
      </c>
      <c r="J37" s="5">
        <v>1973</v>
      </c>
      <c r="K37" s="5">
        <v>27500</v>
      </c>
      <c r="L37" s="5">
        <f>SUM(J37:K37)</f>
        <v>29473</v>
      </c>
    </row>
    <row r="38" spans="1:9" ht="15">
      <c r="A38" s="173">
        <v>31</v>
      </c>
      <c r="B38" s="86">
        <v>6</v>
      </c>
      <c r="C38" s="50"/>
      <c r="D38" s="50"/>
      <c r="E38" s="50">
        <v>3</v>
      </c>
      <c r="F38" s="69" t="s">
        <v>367</v>
      </c>
      <c r="G38" s="2">
        <v>195800</v>
      </c>
      <c r="H38" s="2"/>
      <c r="I38" s="81">
        <f>SUM(G38:H38)</f>
        <v>195800</v>
      </c>
    </row>
    <row r="39" spans="1:9" ht="15">
      <c r="A39" s="173">
        <v>32</v>
      </c>
      <c r="B39" s="86">
        <v>6</v>
      </c>
      <c r="C39" s="50"/>
      <c r="D39" s="50"/>
      <c r="E39" s="50">
        <v>4</v>
      </c>
      <c r="F39" s="69" t="s">
        <v>164</v>
      </c>
      <c r="G39" s="2"/>
      <c r="H39" s="2"/>
      <c r="I39" s="81">
        <f>SUM(G39:H39)</f>
        <v>0</v>
      </c>
    </row>
    <row r="40" spans="1:9" ht="15">
      <c r="A40" s="173">
        <v>33</v>
      </c>
      <c r="B40" s="93" t="s">
        <v>486</v>
      </c>
      <c r="C40" s="50"/>
      <c r="D40" s="50"/>
      <c r="E40" s="50">
        <v>5</v>
      </c>
      <c r="F40" s="69" t="s">
        <v>537</v>
      </c>
      <c r="G40" s="2">
        <v>798916</v>
      </c>
      <c r="H40" s="2">
        <v>5875</v>
      </c>
      <c r="I40" s="81">
        <f>SUM(G40:H40)</f>
        <v>804791</v>
      </c>
    </row>
    <row r="41" spans="1:9" s="6" customFormat="1" ht="22.5" customHeight="1">
      <c r="A41" s="173">
        <v>34</v>
      </c>
      <c r="B41" s="87"/>
      <c r="C41" s="54"/>
      <c r="D41" s="54">
        <v>5</v>
      </c>
      <c r="E41" s="54"/>
      <c r="F41" s="55" t="s">
        <v>345</v>
      </c>
      <c r="G41" s="63">
        <f>SUM(G42:G46)</f>
        <v>602514</v>
      </c>
      <c r="H41" s="63">
        <f>SUM(H42:H46)</f>
        <v>0</v>
      </c>
      <c r="I41" s="88">
        <f>SUM(I42:I46)</f>
        <v>602514</v>
      </c>
    </row>
    <row r="42" spans="1:9" ht="15">
      <c r="A42" s="173">
        <v>35</v>
      </c>
      <c r="B42" s="86">
        <v>6</v>
      </c>
      <c r="C42" s="50"/>
      <c r="D42" s="50"/>
      <c r="E42" s="50">
        <v>1</v>
      </c>
      <c r="F42" s="69" t="s">
        <v>165</v>
      </c>
      <c r="G42" s="2">
        <v>550514</v>
      </c>
      <c r="H42" s="2"/>
      <c r="I42" s="81">
        <f>SUM(G42:H42)</f>
        <v>550514</v>
      </c>
    </row>
    <row r="43" spans="1:9" ht="15">
      <c r="A43" s="173">
        <v>36</v>
      </c>
      <c r="B43" s="86">
        <v>6</v>
      </c>
      <c r="C43" s="50"/>
      <c r="D43" s="50"/>
      <c r="E43" s="50">
        <v>2</v>
      </c>
      <c r="F43" s="69" t="s">
        <v>166</v>
      </c>
      <c r="G43" s="2"/>
      <c r="H43" s="2"/>
      <c r="I43" s="81">
        <f>SUM(G43:H43)</f>
        <v>0</v>
      </c>
    </row>
    <row r="44" spans="1:9" ht="15">
      <c r="A44" s="173">
        <v>37</v>
      </c>
      <c r="B44" s="86">
        <v>6</v>
      </c>
      <c r="C44" s="50"/>
      <c r="D44" s="50"/>
      <c r="E44" s="50">
        <v>3</v>
      </c>
      <c r="F44" s="69" t="s">
        <v>167</v>
      </c>
      <c r="G44" s="2"/>
      <c r="H44" s="2"/>
      <c r="I44" s="81">
        <f>SUM(G44:H44)</f>
        <v>0</v>
      </c>
    </row>
    <row r="45" spans="1:9" ht="15">
      <c r="A45" s="173">
        <v>38</v>
      </c>
      <c r="B45" s="86">
        <v>6</v>
      </c>
      <c r="C45" s="50"/>
      <c r="D45" s="50"/>
      <c r="E45" s="50">
        <v>4</v>
      </c>
      <c r="F45" s="69" t="s">
        <v>428</v>
      </c>
      <c r="G45" s="2">
        <v>52000</v>
      </c>
      <c r="H45" s="2"/>
      <c r="I45" s="81">
        <f>SUM(G45:H45)</f>
        <v>52000</v>
      </c>
    </row>
    <row r="46" spans="1:9" ht="15">
      <c r="A46" s="173">
        <v>39</v>
      </c>
      <c r="B46" s="86"/>
      <c r="C46" s="50"/>
      <c r="D46" s="50"/>
      <c r="E46" s="50"/>
      <c r="F46" s="69" t="s">
        <v>491</v>
      </c>
      <c r="G46" s="2"/>
      <c r="H46" s="2"/>
      <c r="I46" s="81">
        <f>SUM(G46:H46)</f>
        <v>0</v>
      </c>
    </row>
    <row r="47" spans="1:9" s="6" customFormat="1" ht="22.5" customHeight="1">
      <c r="A47" s="173">
        <v>40</v>
      </c>
      <c r="B47" s="87"/>
      <c r="C47" s="54"/>
      <c r="D47" s="54">
        <v>6</v>
      </c>
      <c r="E47" s="54"/>
      <c r="F47" s="55" t="s">
        <v>177</v>
      </c>
      <c r="G47" s="63">
        <f>SUM(G48:G49)+G50+G51</f>
        <v>125873</v>
      </c>
      <c r="H47" s="63">
        <f>SUM(H48:H49)+H50+H51</f>
        <v>4534</v>
      </c>
      <c r="I47" s="88">
        <f>SUM(I48:I49)+I50+I51</f>
        <v>130407</v>
      </c>
    </row>
    <row r="48" spans="1:9" ht="15">
      <c r="A48" s="173">
        <v>41</v>
      </c>
      <c r="B48" s="86">
        <v>6</v>
      </c>
      <c r="C48" s="50"/>
      <c r="D48" s="50"/>
      <c r="E48" s="50">
        <v>1</v>
      </c>
      <c r="F48" s="69" t="s">
        <v>524</v>
      </c>
      <c r="G48" s="2"/>
      <c r="H48" s="2">
        <v>2534</v>
      </c>
      <c r="I48" s="81">
        <f aca="true" t="shared" si="2" ref="I48:I53">SUM(G48:H48)</f>
        <v>2534</v>
      </c>
    </row>
    <row r="49" spans="1:9" ht="15">
      <c r="A49" s="173">
        <v>42</v>
      </c>
      <c r="B49" s="86">
        <v>6</v>
      </c>
      <c r="C49" s="50"/>
      <c r="D49" s="50"/>
      <c r="E49" s="50">
        <v>2</v>
      </c>
      <c r="F49" s="69" t="s">
        <v>525</v>
      </c>
      <c r="G49" s="2">
        <v>28273</v>
      </c>
      <c r="H49" s="2"/>
      <c r="I49" s="81">
        <f t="shared" si="2"/>
        <v>28273</v>
      </c>
    </row>
    <row r="50" spans="1:9" ht="30">
      <c r="A50" s="171">
        <v>43</v>
      </c>
      <c r="B50" s="84" t="s">
        <v>486</v>
      </c>
      <c r="C50" s="50"/>
      <c r="D50" s="50"/>
      <c r="E50" s="50">
        <v>1</v>
      </c>
      <c r="F50" s="151" t="s">
        <v>526</v>
      </c>
      <c r="G50" s="2">
        <v>97600</v>
      </c>
      <c r="H50" s="2">
        <v>2000</v>
      </c>
      <c r="I50" s="81">
        <f t="shared" si="2"/>
        <v>99600</v>
      </c>
    </row>
    <row r="51" spans="1:9" ht="30">
      <c r="A51" s="171">
        <v>44</v>
      </c>
      <c r="B51" s="84" t="s">
        <v>486</v>
      </c>
      <c r="C51" s="50"/>
      <c r="D51" s="50"/>
      <c r="E51" s="50">
        <v>2</v>
      </c>
      <c r="F51" s="151" t="s">
        <v>527</v>
      </c>
      <c r="G51" s="2"/>
      <c r="H51" s="2"/>
      <c r="I51" s="81">
        <f t="shared" si="2"/>
        <v>0</v>
      </c>
    </row>
    <row r="52" spans="1:9" s="6" customFormat="1" ht="22.5" customHeight="1">
      <c r="A52" s="173">
        <v>45</v>
      </c>
      <c r="B52" s="87">
        <v>6</v>
      </c>
      <c r="C52" s="54"/>
      <c r="D52" s="54">
        <v>7</v>
      </c>
      <c r="E52" s="54"/>
      <c r="F52" s="55" t="s">
        <v>168</v>
      </c>
      <c r="G52" s="63"/>
      <c r="H52" s="63"/>
      <c r="I52" s="82">
        <f t="shared" si="2"/>
        <v>0</v>
      </c>
    </row>
    <row r="53" spans="1:9" s="6" customFormat="1" ht="22.5" customHeight="1">
      <c r="A53" s="173">
        <v>46</v>
      </c>
      <c r="B53" s="87">
        <v>7</v>
      </c>
      <c r="C53" s="54"/>
      <c r="D53" s="54">
        <v>9</v>
      </c>
      <c r="E53" s="54"/>
      <c r="F53" s="55" t="s">
        <v>194</v>
      </c>
      <c r="G53" s="63"/>
      <c r="H53" s="3"/>
      <c r="I53" s="81">
        <f t="shared" si="2"/>
        <v>0</v>
      </c>
    </row>
    <row r="54" spans="1:9" s="6" customFormat="1" ht="30">
      <c r="A54" s="171">
        <v>47</v>
      </c>
      <c r="B54" s="135"/>
      <c r="C54" s="136"/>
      <c r="D54" s="136">
        <v>10</v>
      </c>
      <c r="E54" s="136"/>
      <c r="F54" s="133" t="s">
        <v>87</v>
      </c>
      <c r="G54" s="77">
        <f>SUM(G64,G55)</f>
        <v>267340</v>
      </c>
      <c r="H54" s="77">
        <f>SUM(H64,H55)</f>
        <v>-2429</v>
      </c>
      <c r="I54" s="94">
        <f>SUM(I64,I55)</f>
        <v>264911</v>
      </c>
    </row>
    <row r="55" spans="1:9" s="6" customFormat="1" ht="15">
      <c r="A55" s="173">
        <v>48</v>
      </c>
      <c r="B55" s="89"/>
      <c r="C55" s="78"/>
      <c r="D55" s="78"/>
      <c r="E55" s="78">
        <v>1</v>
      </c>
      <c r="F55" s="90" t="s">
        <v>171</v>
      </c>
      <c r="G55" s="3">
        <f>SUM(G56:G63)</f>
        <v>262073</v>
      </c>
      <c r="H55" s="3">
        <f>SUM(H56:H63)</f>
        <v>-1432</v>
      </c>
      <c r="I55" s="91">
        <f>SUM(I56:I63)</f>
        <v>260641</v>
      </c>
    </row>
    <row r="56" spans="1:9" ht="15">
      <c r="A56" s="173">
        <v>49</v>
      </c>
      <c r="B56" s="86"/>
      <c r="C56" s="50"/>
      <c r="D56" s="50"/>
      <c r="E56" s="50"/>
      <c r="F56" s="92" t="s">
        <v>371</v>
      </c>
      <c r="G56" s="2"/>
      <c r="H56" s="2"/>
      <c r="I56" s="81">
        <f>SUM(G56:H56)</f>
        <v>0</v>
      </c>
    </row>
    <row r="57" spans="1:9" ht="15">
      <c r="A57" s="173">
        <v>50</v>
      </c>
      <c r="B57" s="86"/>
      <c r="C57" s="50"/>
      <c r="D57" s="50"/>
      <c r="E57" s="50"/>
      <c r="F57" s="92" t="s">
        <v>338</v>
      </c>
      <c r="G57" s="2"/>
      <c r="H57" s="2"/>
      <c r="I57" s="81">
        <f aca="true" t="shared" si="3" ref="I57:I63">SUM(G57:H57)</f>
        <v>0</v>
      </c>
    </row>
    <row r="58" spans="1:12" ht="15">
      <c r="A58" s="173">
        <v>51</v>
      </c>
      <c r="B58" s="86">
        <v>6</v>
      </c>
      <c r="C58" s="50"/>
      <c r="D58" s="50"/>
      <c r="E58" s="50"/>
      <c r="F58" s="92" t="s">
        <v>374</v>
      </c>
      <c r="G58" s="2"/>
      <c r="H58" s="2"/>
      <c r="I58" s="81">
        <f t="shared" si="3"/>
        <v>0</v>
      </c>
      <c r="L58" s="5" t="s">
        <v>299</v>
      </c>
    </row>
    <row r="59" spans="1:12" ht="15">
      <c r="A59" s="173">
        <v>52</v>
      </c>
      <c r="B59" s="93" t="s">
        <v>505</v>
      </c>
      <c r="C59" s="50"/>
      <c r="D59" s="50"/>
      <c r="E59" s="50"/>
      <c r="F59" s="92" t="s">
        <v>375</v>
      </c>
      <c r="G59" s="2">
        <v>40525</v>
      </c>
      <c r="H59" s="2">
        <v>-1432</v>
      </c>
      <c r="I59" s="81">
        <f t="shared" si="3"/>
        <v>39093</v>
      </c>
      <c r="J59" s="5">
        <v>39428</v>
      </c>
      <c r="L59" s="5">
        <v>40525</v>
      </c>
    </row>
    <row r="60" spans="1:12" ht="15">
      <c r="A60" s="173">
        <v>53</v>
      </c>
      <c r="B60" s="84">
        <v>5</v>
      </c>
      <c r="C60" s="50"/>
      <c r="D60" s="50"/>
      <c r="E60" s="50"/>
      <c r="F60" s="152" t="s">
        <v>162</v>
      </c>
      <c r="G60" s="2">
        <v>140469</v>
      </c>
      <c r="H60" s="2"/>
      <c r="I60" s="81">
        <f t="shared" si="3"/>
        <v>140469</v>
      </c>
      <c r="J60" s="5">
        <v>140469</v>
      </c>
      <c r="L60" s="5">
        <v>140469</v>
      </c>
    </row>
    <row r="61" spans="1:12" ht="15">
      <c r="A61" s="173">
        <v>54</v>
      </c>
      <c r="B61" s="84">
        <v>6</v>
      </c>
      <c r="C61" s="50"/>
      <c r="D61" s="50"/>
      <c r="E61" s="50"/>
      <c r="F61" s="152" t="s">
        <v>160</v>
      </c>
      <c r="G61" s="2">
        <v>71650</v>
      </c>
      <c r="H61" s="2"/>
      <c r="I61" s="81">
        <f t="shared" si="3"/>
        <v>71650</v>
      </c>
      <c r="J61" s="5">
        <v>3935</v>
      </c>
      <c r="L61" s="5">
        <v>5267</v>
      </c>
    </row>
    <row r="62" spans="1:12" ht="15">
      <c r="A62" s="173">
        <v>55</v>
      </c>
      <c r="B62" s="86">
        <v>6</v>
      </c>
      <c r="C62" s="50"/>
      <c r="D62" s="50"/>
      <c r="E62" s="50"/>
      <c r="F62" s="92" t="s">
        <v>490</v>
      </c>
      <c r="G62" s="2">
        <v>8112</v>
      </c>
      <c r="H62" s="2"/>
      <c r="I62" s="81">
        <f t="shared" si="3"/>
        <v>8112</v>
      </c>
      <c r="J62" s="5">
        <f>SUM(J59:J61)</f>
        <v>183832</v>
      </c>
      <c r="L62" s="5">
        <f>SUM(L59:L61)</f>
        <v>186261</v>
      </c>
    </row>
    <row r="63" spans="1:9" ht="15">
      <c r="A63" s="173">
        <v>56</v>
      </c>
      <c r="B63" s="86">
        <v>7</v>
      </c>
      <c r="C63" s="50"/>
      <c r="D63" s="50"/>
      <c r="E63" s="50"/>
      <c r="F63" s="92" t="s">
        <v>194</v>
      </c>
      <c r="G63" s="2">
        <v>1317</v>
      </c>
      <c r="H63" s="2"/>
      <c r="I63" s="81">
        <f t="shared" si="3"/>
        <v>1317</v>
      </c>
    </row>
    <row r="64" spans="1:9" s="6" customFormat="1" ht="15">
      <c r="A64" s="173">
        <v>57</v>
      </c>
      <c r="B64" s="89"/>
      <c r="C64" s="78"/>
      <c r="D64" s="78"/>
      <c r="E64" s="78">
        <v>2</v>
      </c>
      <c r="F64" s="90" t="s">
        <v>172</v>
      </c>
      <c r="G64" s="3">
        <f>SUM(G65:G70)</f>
        <v>5267</v>
      </c>
      <c r="H64" s="3">
        <f>SUM(H65:H70)</f>
        <v>-997</v>
      </c>
      <c r="I64" s="91">
        <f>SUM(I65:I70)</f>
        <v>4270</v>
      </c>
    </row>
    <row r="65" spans="1:9" s="6" customFormat="1" ht="15">
      <c r="A65" s="173">
        <v>58</v>
      </c>
      <c r="B65" s="89"/>
      <c r="C65" s="78"/>
      <c r="D65" s="78"/>
      <c r="E65" s="78"/>
      <c r="F65" s="92" t="s">
        <v>371</v>
      </c>
      <c r="G65" s="2"/>
      <c r="H65" s="3"/>
      <c r="I65" s="81">
        <f aca="true" t="shared" si="4" ref="I65:I70">SUM(G65:H65)</f>
        <v>0</v>
      </c>
    </row>
    <row r="66" spans="1:9" s="6" customFormat="1" ht="15">
      <c r="A66" s="173">
        <v>59</v>
      </c>
      <c r="B66" s="89"/>
      <c r="C66" s="78"/>
      <c r="D66" s="78"/>
      <c r="E66" s="78"/>
      <c r="F66" s="92" t="s">
        <v>338</v>
      </c>
      <c r="G66" s="2"/>
      <c r="H66" s="3"/>
      <c r="I66" s="81">
        <f t="shared" si="4"/>
        <v>0</v>
      </c>
    </row>
    <row r="67" spans="1:9" s="6" customFormat="1" ht="15">
      <c r="A67" s="173">
        <v>60</v>
      </c>
      <c r="B67" s="86">
        <v>6</v>
      </c>
      <c r="C67" s="50"/>
      <c r="D67" s="78"/>
      <c r="E67" s="78"/>
      <c r="F67" s="92" t="s">
        <v>374</v>
      </c>
      <c r="G67" s="2"/>
      <c r="H67" s="3"/>
      <c r="I67" s="81">
        <f t="shared" si="4"/>
        <v>0</v>
      </c>
    </row>
    <row r="68" spans="1:9" s="6" customFormat="1" ht="15">
      <c r="A68" s="173">
        <v>61</v>
      </c>
      <c r="B68" s="93" t="s">
        <v>505</v>
      </c>
      <c r="C68" s="50"/>
      <c r="D68" s="78"/>
      <c r="E68" s="78"/>
      <c r="F68" s="92" t="s">
        <v>375</v>
      </c>
      <c r="G68" s="2">
        <v>5267</v>
      </c>
      <c r="H68" s="2">
        <v>-997</v>
      </c>
      <c r="I68" s="81">
        <f t="shared" si="4"/>
        <v>4270</v>
      </c>
    </row>
    <row r="69" spans="1:9" s="6" customFormat="1" ht="30">
      <c r="A69" s="171">
        <v>62</v>
      </c>
      <c r="B69" s="150" t="s">
        <v>696</v>
      </c>
      <c r="C69" s="50"/>
      <c r="D69" s="78"/>
      <c r="E69" s="78"/>
      <c r="F69" s="152" t="s">
        <v>489</v>
      </c>
      <c r="G69" s="2"/>
      <c r="H69" s="3"/>
      <c r="I69" s="81">
        <f t="shared" si="4"/>
        <v>0</v>
      </c>
    </row>
    <row r="70" spans="1:9" s="6" customFormat="1" ht="15">
      <c r="A70" s="173">
        <v>63</v>
      </c>
      <c r="B70" s="86">
        <v>6</v>
      </c>
      <c r="C70" s="50"/>
      <c r="D70" s="78"/>
      <c r="E70" s="78"/>
      <c r="F70" s="92" t="s">
        <v>490</v>
      </c>
      <c r="G70" s="2"/>
      <c r="H70" s="3"/>
      <c r="I70" s="81">
        <f t="shared" si="4"/>
        <v>0</v>
      </c>
    </row>
    <row r="71" spans="1:9" s="6" customFormat="1" ht="22.5" customHeight="1" thickBot="1">
      <c r="A71" s="173">
        <v>64</v>
      </c>
      <c r="B71" s="95"/>
      <c r="C71" s="56"/>
      <c r="D71" s="56"/>
      <c r="E71" s="56"/>
      <c r="F71" s="57" t="s">
        <v>169</v>
      </c>
      <c r="G71" s="64">
        <f>SUM(G53,G52,G47,G41,G35,G22,G16,G8)+G54</f>
        <v>13896526</v>
      </c>
      <c r="H71" s="64">
        <f>SUM(H53,H52,H47,H41,H35,H22,H16,H8)+H54</f>
        <v>519128</v>
      </c>
      <c r="I71" s="162">
        <f>SUM(I53,I52,I47,I41,I35,I22,I16,I8)+I54</f>
        <v>14415654</v>
      </c>
    </row>
    <row r="72" spans="1:9" s="6" customFormat="1" ht="22.5" customHeight="1" thickBot="1" thickTop="1">
      <c r="A72" s="173">
        <v>65</v>
      </c>
      <c r="B72" s="96"/>
      <c r="C72" s="58"/>
      <c r="D72" s="58"/>
      <c r="E72" s="58"/>
      <c r="F72" s="59" t="s">
        <v>170</v>
      </c>
      <c r="G72" s="65">
        <v>-1260883</v>
      </c>
      <c r="H72" s="65">
        <v>0</v>
      </c>
      <c r="I72" s="429">
        <v>-1260883</v>
      </c>
    </row>
    <row r="73" spans="1:9" s="6" customFormat="1" ht="22.5" customHeight="1" thickTop="1">
      <c r="A73" s="173">
        <v>66</v>
      </c>
      <c r="B73" s="87"/>
      <c r="C73" s="54"/>
      <c r="D73" s="54">
        <v>10</v>
      </c>
      <c r="E73" s="54">
        <v>2</v>
      </c>
      <c r="F73" s="55" t="s">
        <v>370</v>
      </c>
      <c r="G73" s="63">
        <f>SUM(G74,G76)</f>
        <v>1757738</v>
      </c>
      <c r="H73" s="63">
        <f>SUM(H74,H76)</f>
        <v>0</v>
      </c>
      <c r="I73" s="88">
        <f>SUM(I74,I76)</f>
        <v>1757738</v>
      </c>
    </row>
    <row r="74" spans="1:9" s="6" customFormat="1" ht="22.5" customHeight="1">
      <c r="A74" s="173">
        <v>67</v>
      </c>
      <c r="B74" s="89"/>
      <c r="C74" s="78"/>
      <c r="D74" s="78"/>
      <c r="E74" s="78">
        <v>1</v>
      </c>
      <c r="F74" s="97" t="s">
        <v>557</v>
      </c>
      <c r="G74" s="3">
        <f>SUM(G75)</f>
        <v>0</v>
      </c>
      <c r="H74" s="3">
        <f>SUM(H75)</f>
        <v>0</v>
      </c>
      <c r="I74" s="91">
        <f>SUM(I75)</f>
        <v>0</v>
      </c>
    </row>
    <row r="75" spans="1:9" ht="30">
      <c r="A75" s="171">
        <v>68</v>
      </c>
      <c r="B75" s="86">
        <v>6</v>
      </c>
      <c r="C75" s="50"/>
      <c r="D75" s="50"/>
      <c r="E75" s="50"/>
      <c r="F75" s="152" t="s">
        <v>528</v>
      </c>
      <c r="G75" s="2"/>
      <c r="H75" s="2"/>
      <c r="I75" s="81">
        <f>SUM(G75:H75)</f>
        <v>0</v>
      </c>
    </row>
    <row r="76" spans="1:9" ht="22.5" customHeight="1">
      <c r="A76" s="173">
        <v>69</v>
      </c>
      <c r="B76" s="86"/>
      <c r="C76" s="50"/>
      <c r="D76" s="50"/>
      <c r="E76" s="78">
        <v>2</v>
      </c>
      <c r="F76" s="97" t="s">
        <v>556</v>
      </c>
      <c r="G76" s="3">
        <f>SUM(G77:G78)</f>
        <v>1757738</v>
      </c>
      <c r="H76" s="3">
        <f>SUM(H77:H78)</f>
        <v>0</v>
      </c>
      <c r="I76" s="91">
        <f>SUM(I77:I78)</f>
        <v>1757738</v>
      </c>
    </row>
    <row r="77" spans="1:9" ht="15">
      <c r="A77" s="173">
        <v>70</v>
      </c>
      <c r="B77" s="86">
        <v>6</v>
      </c>
      <c r="C77" s="50"/>
      <c r="D77" s="50"/>
      <c r="E77" s="50"/>
      <c r="F77" s="92" t="s">
        <v>372</v>
      </c>
      <c r="G77" s="2">
        <v>850000</v>
      </c>
      <c r="H77" s="2"/>
      <c r="I77" s="81">
        <f>SUM(G77:H77)</f>
        <v>850000</v>
      </c>
    </row>
    <row r="78" spans="1:9" ht="15">
      <c r="A78" s="173">
        <v>71</v>
      </c>
      <c r="B78" s="86">
        <v>6</v>
      </c>
      <c r="C78" s="50"/>
      <c r="D78" s="50"/>
      <c r="E78" s="50"/>
      <c r="F78" s="79" t="s">
        <v>373</v>
      </c>
      <c r="G78" s="80">
        <v>907738</v>
      </c>
      <c r="H78" s="80"/>
      <c r="I78" s="82">
        <f>SUM(G78:H78)</f>
        <v>907738</v>
      </c>
    </row>
    <row r="79" spans="1:9" s="6" customFormat="1" ht="15">
      <c r="A79" s="173">
        <v>72</v>
      </c>
      <c r="B79" s="89"/>
      <c r="C79" s="78"/>
      <c r="D79" s="78"/>
      <c r="E79" s="78"/>
      <c r="F79" s="90" t="s">
        <v>310</v>
      </c>
      <c r="G79" s="3"/>
      <c r="H79" s="3"/>
      <c r="I79" s="91"/>
    </row>
    <row r="80" spans="1:9" ht="15">
      <c r="A80" s="173">
        <v>73</v>
      </c>
      <c r="B80" s="86"/>
      <c r="C80" s="50"/>
      <c r="D80" s="50"/>
      <c r="E80" s="50"/>
      <c r="F80" s="92" t="s">
        <v>136</v>
      </c>
      <c r="G80" s="2"/>
      <c r="H80" s="2"/>
      <c r="I80" s="81">
        <f>SUM(G80:H80)</f>
        <v>0</v>
      </c>
    </row>
    <row r="81" spans="1:9" ht="15">
      <c r="A81" s="173">
        <v>74</v>
      </c>
      <c r="B81" s="86"/>
      <c r="C81" s="50"/>
      <c r="D81" s="50"/>
      <c r="E81" s="50"/>
      <c r="F81" s="92" t="s">
        <v>375</v>
      </c>
      <c r="G81" s="2"/>
      <c r="H81" s="2"/>
      <c r="I81" s="81">
        <f>SUM(G81:H81)</f>
        <v>0</v>
      </c>
    </row>
    <row r="82" spans="1:9" s="158" customFormat="1" ht="22.5" customHeight="1" thickBot="1">
      <c r="A82" s="584">
        <v>75</v>
      </c>
      <c r="B82" s="154"/>
      <c r="C82" s="155"/>
      <c r="D82" s="155"/>
      <c r="E82" s="155"/>
      <c r="F82" s="156" t="s">
        <v>317</v>
      </c>
      <c r="G82" s="157">
        <f>SUM(G80:G81,G73,G71)</f>
        <v>15654264</v>
      </c>
      <c r="H82" s="157">
        <f>SUM(H80:H81,H73,H71)</f>
        <v>519128</v>
      </c>
      <c r="I82" s="163">
        <f>SUM(I80:I81,I73,I71)</f>
        <v>16173392</v>
      </c>
    </row>
  </sheetData>
  <sheetProtection/>
  <mergeCells count="5">
    <mergeCell ref="B1:G1"/>
    <mergeCell ref="H5:I5"/>
    <mergeCell ref="B2:I2"/>
    <mergeCell ref="B3:I3"/>
    <mergeCell ref="B4:I4"/>
  </mergeCells>
  <printOptions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00390625" defaultRowHeight="12.75"/>
  <cols>
    <col min="1" max="1" width="3.125" style="137" bestFit="1" customWidth="1"/>
    <col min="2" max="2" width="5.625" style="42" customWidth="1"/>
    <col min="3" max="3" width="4.625" style="17" customWidth="1"/>
    <col min="4" max="5" width="5.75390625" style="17" customWidth="1"/>
    <col min="6" max="6" width="55.875" style="8" bestFit="1" customWidth="1"/>
    <col min="7" max="7" width="14.875" style="8" customWidth="1"/>
    <col min="8" max="8" width="15.375" style="11" customWidth="1"/>
    <col min="9" max="9" width="14.75390625" style="11" customWidth="1"/>
    <col min="10" max="11" width="9.125" style="11" customWidth="1"/>
    <col min="12" max="12" width="11.25390625" style="11" bestFit="1" customWidth="1"/>
    <col min="13" max="13" width="9.125" style="11" customWidth="1"/>
    <col min="14" max="16384" width="9.125" style="8" customWidth="1"/>
  </cols>
  <sheetData>
    <row r="1" spans="2:8" ht="18">
      <c r="B1" s="849" t="s">
        <v>450</v>
      </c>
      <c r="C1" s="849"/>
      <c r="D1" s="849"/>
      <c r="E1" s="849"/>
      <c r="F1" s="849"/>
      <c r="G1" s="41"/>
      <c r="H1" s="41"/>
    </row>
    <row r="2" spans="2:9" ht="18">
      <c r="B2" s="850" t="s">
        <v>133</v>
      </c>
      <c r="C2" s="850"/>
      <c r="D2" s="850"/>
      <c r="E2" s="850"/>
      <c r="F2" s="850"/>
      <c r="G2" s="850"/>
      <c r="H2" s="850"/>
      <c r="I2" s="850"/>
    </row>
    <row r="3" spans="2:13" ht="18">
      <c r="B3" s="850" t="s">
        <v>216</v>
      </c>
      <c r="C3" s="850"/>
      <c r="D3" s="850"/>
      <c r="E3" s="850"/>
      <c r="F3" s="850"/>
      <c r="G3" s="850"/>
      <c r="H3" s="850"/>
      <c r="I3" s="850"/>
      <c r="J3" s="270"/>
      <c r="K3" s="270"/>
      <c r="L3" s="270"/>
      <c r="M3" s="270"/>
    </row>
    <row r="4" spans="2:13" ht="18">
      <c r="B4" s="850" t="s">
        <v>458</v>
      </c>
      <c r="C4" s="850"/>
      <c r="D4" s="850"/>
      <c r="E4" s="850"/>
      <c r="F4" s="850"/>
      <c r="G4" s="850"/>
      <c r="H4" s="850"/>
      <c r="I4" s="850"/>
      <c r="J4" s="28"/>
      <c r="K4" s="28"/>
      <c r="L4" s="28"/>
      <c r="M4" s="28"/>
    </row>
    <row r="5" spans="1:13" s="278" customFormat="1" ht="15">
      <c r="A5" s="137"/>
      <c r="B5" s="273"/>
      <c r="C5" s="274"/>
      <c r="D5" s="275"/>
      <c r="E5" s="274"/>
      <c r="F5" s="274"/>
      <c r="G5" s="276"/>
      <c r="H5" s="848" t="s">
        <v>101</v>
      </c>
      <c r="I5" s="848"/>
      <c r="J5" s="277"/>
      <c r="K5" s="277"/>
      <c r="L5" s="277"/>
      <c r="M5" s="277"/>
    </row>
    <row r="6" spans="1:13" s="275" customFormat="1" ht="15" thickBot="1">
      <c r="A6" s="137"/>
      <c r="B6" s="279" t="s">
        <v>350</v>
      </c>
      <c r="C6" s="275" t="s">
        <v>351</v>
      </c>
      <c r="D6" s="275" t="s">
        <v>352</v>
      </c>
      <c r="E6" s="275" t="s">
        <v>353</v>
      </c>
      <c r="F6" s="275" t="s">
        <v>354</v>
      </c>
      <c r="G6" s="280" t="s">
        <v>355</v>
      </c>
      <c r="H6" s="280" t="s">
        <v>356</v>
      </c>
      <c r="I6" s="281" t="s">
        <v>357</v>
      </c>
      <c r="J6" s="281"/>
      <c r="K6" s="281"/>
      <c r="L6" s="281"/>
      <c r="M6" s="281"/>
    </row>
    <row r="7" spans="1:13" s="143" customFormat="1" ht="57.75" thickBot="1">
      <c r="A7" s="140"/>
      <c r="B7" s="39" t="s">
        <v>179</v>
      </c>
      <c r="C7" s="32" t="s">
        <v>143</v>
      </c>
      <c r="D7" s="33" t="s">
        <v>158</v>
      </c>
      <c r="E7" s="33" t="s">
        <v>159</v>
      </c>
      <c r="F7" s="141" t="s">
        <v>102</v>
      </c>
      <c r="G7" s="26" t="s">
        <v>199</v>
      </c>
      <c r="H7" s="26" t="s">
        <v>305</v>
      </c>
      <c r="I7" s="269" t="s">
        <v>199</v>
      </c>
      <c r="J7" s="142"/>
      <c r="K7" s="142"/>
      <c r="L7" s="142"/>
      <c r="M7" s="142"/>
    </row>
    <row r="8" spans="1:14" s="7" customFormat="1" ht="25.5" customHeight="1">
      <c r="A8" s="137">
        <v>1</v>
      </c>
      <c r="B8" s="98" t="s">
        <v>504</v>
      </c>
      <c r="C8" s="99"/>
      <c r="D8" s="100"/>
      <c r="E8" s="99"/>
      <c r="F8" s="101" t="s">
        <v>348</v>
      </c>
      <c r="G8" s="101">
        <f>SUM(G9:G12)</f>
        <v>4537929</v>
      </c>
      <c r="H8" s="101">
        <f>SUM(H9:H12)</f>
        <v>-3644</v>
      </c>
      <c r="I8" s="175">
        <f>SUM(I9:I12)</f>
        <v>4534285</v>
      </c>
      <c r="J8" s="13"/>
      <c r="K8" s="13"/>
      <c r="L8" s="13"/>
      <c r="M8" s="13"/>
      <c r="N8" s="13"/>
    </row>
    <row r="9" spans="1:9" ht="18">
      <c r="A9" s="137">
        <v>2</v>
      </c>
      <c r="B9" s="102"/>
      <c r="C9" s="12"/>
      <c r="D9" s="12">
        <v>1</v>
      </c>
      <c r="E9" s="12"/>
      <c r="F9" s="11" t="s">
        <v>155</v>
      </c>
      <c r="G9" s="11">
        <v>4505678</v>
      </c>
      <c r="H9" s="11">
        <v>-42677</v>
      </c>
      <c r="I9" s="103">
        <f>SUM(G9:H9)</f>
        <v>4463001</v>
      </c>
    </row>
    <row r="10" spans="1:9" ht="18">
      <c r="A10" s="137">
        <v>3</v>
      </c>
      <c r="B10" s="102"/>
      <c r="C10" s="12"/>
      <c r="D10" s="12">
        <v>2</v>
      </c>
      <c r="E10" s="12"/>
      <c r="F10" s="11" t="s">
        <v>154</v>
      </c>
      <c r="G10" s="11"/>
      <c r="I10" s="103"/>
    </row>
    <row r="11" spans="1:9" ht="18">
      <c r="A11" s="137">
        <v>4</v>
      </c>
      <c r="B11" s="102"/>
      <c r="C11" s="12"/>
      <c r="D11" s="12"/>
      <c r="E11" s="12">
        <v>1</v>
      </c>
      <c r="F11" s="11" t="s">
        <v>536</v>
      </c>
      <c r="G11" s="11">
        <v>386</v>
      </c>
      <c r="H11" s="11">
        <v>408</v>
      </c>
      <c r="I11" s="103">
        <f>SUM(G11:H11)</f>
        <v>794</v>
      </c>
    </row>
    <row r="12" spans="1:9" ht="18">
      <c r="A12" s="137">
        <v>5</v>
      </c>
      <c r="B12" s="102"/>
      <c r="C12" s="12"/>
      <c r="D12" s="12"/>
      <c r="E12" s="12">
        <v>2</v>
      </c>
      <c r="F12" s="11" t="s">
        <v>697</v>
      </c>
      <c r="G12" s="11">
        <v>31865</v>
      </c>
      <c r="H12" s="11">
        <v>38625</v>
      </c>
      <c r="I12" s="103">
        <f>SUM(G12:H12)</f>
        <v>70490</v>
      </c>
    </row>
    <row r="13" spans="1:14" s="7" customFormat="1" ht="25.5" customHeight="1">
      <c r="A13" s="137">
        <v>6</v>
      </c>
      <c r="B13" s="104" t="s">
        <v>146</v>
      </c>
      <c r="C13" s="28"/>
      <c r="D13" s="12"/>
      <c r="E13" s="28"/>
      <c r="F13" s="13" t="s">
        <v>162</v>
      </c>
      <c r="G13" s="13">
        <f>SUM(G14:G15)</f>
        <v>1398064</v>
      </c>
      <c r="H13" s="13">
        <f>SUM(H14:H15)</f>
        <v>-1408</v>
      </c>
      <c r="I13" s="105">
        <f>SUM(I14:I15)</f>
        <v>1396656</v>
      </c>
      <c r="J13" s="13"/>
      <c r="K13" s="13"/>
      <c r="L13" s="13"/>
      <c r="M13" s="13"/>
      <c r="N13" s="13"/>
    </row>
    <row r="14" spans="1:9" ht="18">
      <c r="A14" s="137">
        <v>7</v>
      </c>
      <c r="B14" s="104"/>
      <c r="C14" s="28"/>
      <c r="D14" s="12">
        <v>1</v>
      </c>
      <c r="E14" s="28"/>
      <c r="F14" s="11" t="s">
        <v>155</v>
      </c>
      <c r="G14" s="11">
        <v>1396260</v>
      </c>
      <c r="H14" s="11">
        <v>-1408</v>
      </c>
      <c r="I14" s="103">
        <f>SUM(G14:H14)</f>
        <v>1394852</v>
      </c>
    </row>
    <row r="15" spans="1:9" ht="18">
      <c r="A15" s="137">
        <v>8</v>
      </c>
      <c r="B15" s="104"/>
      <c r="C15" s="28"/>
      <c r="D15" s="12">
        <v>2</v>
      </c>
      <c r="E15" s="28"/>
      <c r="F15" s="11" t="s">
        <v>154</v>
      </c>
      <c r="G15" s="11">
        <v>1804</v>
      </c>
      <c r="H15" s="13"/>
      <c r="I15" s="103">
        <f>SUM(G15:H15)</f>
        <v>1804</v>
      </c>
    </row>
    <row r="16" spans="1:14" s="7" customFormat="1" ht="25.5" customHeight="1">
      <c r="A16" s="137">
        <v>9</v>
      </c>
      <c r="B16" s="104" t="s">
        <v>147</v>
      </c>
      <c r="C16" s="28"/>
      <c r="D16" s="12"/>
      <c r="E16" s="28"/>
      <c r="F16" s="13" t="s">
        <v>160</v>
      </c>
      <c r="G16" s="13">
        <f>SUM(G17:G21)</f>
        <v>8460545</v>
      </c>
      <c r="H16" s="13">
        <f>SUM(H17:H21)</f>
        <v>471253</v>
      </c>
      <c r="I16" s="105">
        <f>SUM(I17:I21)</f>
        <v>8931798</v>
      </c>
      <c r="J16" s="13"/>
      <c r="K16" s="13"/>
      <c r="L16" s="13"/>
      <c r="M16" s="13"/>
      <c r="N16" s="13"/>
    </row>
    <row r="17" spans="1:9" ht="18">
      <c r="A17" s="137">
        <v>10</v>
      </c>
      <c r="B17" s="104"/>
      <c r="C17" s="28"/>
      <c r="D17" s="12">
        <v>1</v>
      </c>
      <c r="E17" s="28"/>
      <c r="F17" s="11" t="s">
        <v>155</v>
      </c>
      <c r="G17" s="11">
        <v>3713365</v>
      </c>
      <c r="H17" s="11">
        <v>245530</v>
      </c>
      <c r="I17" s="103">
        <f>SUM(G17:H17)</f>
        <v>3958895</v>
      </c>
    </row>
    <row r="18" spans="1:9" ht="18">
      <c r="A18" s="137">
        <v>11</v>
      </c>
      <c r="B18" s="104"/>
      <c r="C18" s="28"/>
      <c r="D18" s="12"/>
      <c r="E18" s="28"/>
      <c r="F18" s="11" t="s">
        <v>438</v>
      </c>
      <c r="G18" s="11">
        <v>281589</v>
      </c>
      <c r="I18" s="103">
        <f>SUM(G18:H18)</f>
        <v>281589</v>
      </c>
    </row>
    <row r="19" spans="1:9" ht="18">
      <c r="A19" s="137">
        <v>12</v>
      </c>
      <c r="B19" s="104"/>
      <c r="C19" s="28"/>
      <c r="D19" s="12"/>
      <c r="E19" s="28"/>
      <c r="F19" s="11" t="s">
        <v>154</v>
      </c>
      <c r="G19" s="11"/>
      <c r="I19" s="103">
        <f>SUM(G19:H19)</f>
        <v>0</v>
      </c>
    </row>
    <row r="20" spans="1:9" ht="18">
      <c r="A20" s="137">
        <v>13</v>
      </c>
      <c r="B20" s="104"/>
      <c r="C20" s="28"/>
      <c r="D20" s="12"/>
      <c r="E20" s="12">
        <v>1</v>
      </c>
      <c r="F20" s="11" t="s">
        <v>536</v>
      </c>
      <c r="G20" s="11">
        <v>20967</v>
      </c>
      <c r="H20" s="11">
        <v>142468</v>
      </c>
      <c r="I20" s="103">
        <f>SUM(G20:H20)</f>
        <v>163435</v>
      </c>
    </row>
    <row r="21" spans="1:13" s="22" customFormat="1" ht="18">
      <c r="A21" s="137">
        <v>14</v>
      </c>
      <c r="B21" s="106"/>
      <c r="C21" s="66"/>
      <c r="D21" s="19"/>
      <c r="E21" s="34">
        <v>2</v>
      </c>
      <c r="F21" s="19" t="s">
        <v>697</v>
      </c>
      <c r="G21" s="19">
        <v>4444624</v>
      </c>
      <c r="H21" s="19">
        <v>83255</v>
      </c>
      <c r="I21" s="103">
        <f>SUM(G21:H21)</f>
        <v>4527879</v>
      </c>
      <c r="J21" s="19"/>
      <c r="K21" s="19"/>
      <c r="L21" s="19"/>
      <c r="M21" s="19"/>
    </row>
    <row r="22" spans="1:14" s="7" customFormat="1" ht="25.5" customHeight="1">
      <c r="A22" s="137">
        <v>15</v>
      </c>
      <c r="B22" s="104"/>
      <c r="C22" s="28"/>
      <c r="D22" s="12">
        <v>3</v>
      </c>
      <c r="E22" s="28"/>
      <c r="F22" s="13" t="s">
        <v>161</v>
      </c>
      <c r="G22" s="13"/>
      <c r="H22" s="13"/>
      <c r="I22" s="105"/>
      <c r="J22" s="13"/>
      <c r="K22" s="13"/>
      <c r="L22" s="13"/>
      <c r="M22" s="13"/>
      <c r="N22" s="13"/>
    </row>
    <row r="23" spans="1:9" ht="18">
      <c r="A23" s="137">
        <v>16</v>
      </c>
      <c r="B23" s="104"/>
      <c r="C23" s="28"/>
      <c r="D23" s="12"/>
      <c r="E23" s="28"/>
      <c r="F23" s="11" t="s">
        <v>699</v>
      </c>
      <c r="G23" s="11"/>
      <c r="I23" s="103">
        <f>SUM(G23:H23)</f>
        <v>0</v>
      </c>
    </row>
    <row r="24" spans="1:9" ht="18">
      <c r="A24" s="137">
        <v>17</v>
      </c>
      <c r="B24" s="104"/>
      <c r="C24" s="28"/>
      <c r="D24" s="12"/>
      <c r="E24" s="28"/>
      <c r="F24" s="11" t="s">
        <v>744</v>
      </c>
      <c r="G24" s="11"/>
      <c r="I24" s="103">
        <f>SUM(G24:H24)</f>
        <v>0</v>
      </c>
    </row>
    <row r="25" spans="1:14" s="7" customFormat="1" ht="25.5" customHeight="1">
      <c r="A25" s="137">
        <v>18</v>
      </c>
      <c r="B25" s="104"/>
      <c r="C25" s="28"/>
      <c r="D25" s="12">
        <v>4</v>
      </c>
      <c r="E25" s="28"/>
      <c r="F25" s="13" t="s">
        <v>182</v>
      </c>
      <c r="G25" s="13">
        <f>SUM(G31,G26)</f>
        <v>700239</v>
      </c>
      <c r="H25" s="13">
        <f>SUM(H31,H26)</f>
        <v>-280291</v>
      </c>
      <c r="I25" s="105">
        <f>SUM(I31,I26)</f>
        <v>419948</v>
      </c>
      <c r="J25" s="13"/>
      <c r="K25" s="13"/>
      <c r="L25" s="13"/>
      <c r="M25" s="13"/>
      <c r="N25" s="13"/>
    </row>
    <row r="26" spans="1:14" s="7" customFormat="1" ht="18.75" customHeight="1">
      <c r="A26" s="137">
        <v>19</v>
      </c>
      <c r="B26" s="104"/>
      <c r="C26" s="28"/>
      <c r="D26" s="12"/>
      <c r="E26" s="28"/>
      <c r="F26" s="13" t="s">
        <v>383</v>
      </c>
      <c r="G26" s="13">
        <f>SUM(G27:G30)</f>
        <v>86887</v>
      </c>
      <c r="H26" s="13">
        <f>SUM(H27:H30)</f>
        <v>-26160</v>
      </c>
      <c r="I26" s="105">
        <f>SUM(I27:I30)</f>
        <v>60727</v>
      </c>
      <c r="J26" s="13"/>
      <c r="K26" s="13"/>
      <c r="L26" s="13"/>
      <c r="M26" s="13"/>
      <c r="N26" s="13"/>
    </row>
    <row r="27" spans="1:9" ht="18">
      <c r="A27" s="137">
        <v>20</v>
      </c>
      <c r="B27" s="102"/>
      <c r="C27" s="12"/>
      <c r="D27" s="12"/>
      <c r="E27" s="12"/>
      <c r="F27" s="20" t="s">
        <v>682</v>
      </c>
      <c r="G27" s="11">
        <v>14730</v>
      </c>
      <c r="I27" s="103">
        <f>SUM(G27:H27)</f>
        <v>14730</v>
      </c>
    </row>
    <row r="28" spans="1:9" ht="18">
      <c r="A28" s="137">
        <v>21</v>
      </c>
      <c r="B28" s="102"/>
      <c r="C28" s="12"/>
      <c r="D28" s="12"/>
      <c r="E28" s="12"/>
      <c r="F28" s="20" t="s">
        <v>745</v>
      </c>
      <c r="G28" s="11">
        <v>22787</v>
      </c>
      <c r="I28" s="103">
        <f>SUM(G28:H28)</f>
        <v>22787</v>
      </c>
    </row>
    <row r="29" spans="1:9" ht="18">
      <c r="A29" s="137">
        <v>22</v>
      </c>
      <c r="B29" s="102"/>
      <c r="C29" s="12"/>
      <c r="D29" s="12"/>
      <c r="E29" s="12"/>
      <c r="F29" s="20" t="s">
        <v>746</v>
      </c>
      <c r="G29" s="11">
        <v>20274</v>
      </c>
      <c r="H29" s="11">
        <v>-1843</v>
      </c>
      <c r="I29" s="103">
        <f>SUM(G29:H29)</f>
        <v>18431</v>
      </c>
    </row>
    <row r="30" spans="1:9" ht="36">
      <c r="A30" s="557">
        <v>23</v>
      </c>
      <c r="B30" s="102"/>
      <c r="C30" s="12"/>
      <c r="D30" s="12"/>
      <c r="E30" s="12"/>
      <c r="F30" s="556" t="s">
        <v>681</v>
      </c>
      <c r="G30" s="11">
        <v>29096</v>
      </c>
      <c r="H30" s="11">
        <v>-24317</v>
      </c>
      <c r="I30" s="103">
        <f>SUM(G30:H30)</f>
        <v>4779</v>
      </c>
    </row>
    <row r="31" spans="1:9" ht="18">
      <c r="A31" s="137">
        <v>24</v>
      </c>
      <c r="B31" s="102"/>
      <c r="C31" s="12"/>
      <c r="D31" s="12"/>
      <c r="E31" s="12"/>
      <c r="F31" s="13" t="s">
        <v>384</v>
      </c>
      <c r="G31" s="13">
        <f>SUM(G32:G35)</f>
        <v>613352</v>
      </c>
      <c r="H31" s="13">
        <f>SUM(H32:H35)</f>
        <v>-254131</v>
      </c>
      <c r="I31" s="105">
        <f>SUM(I32:I35)</f>
        <v>359221</v>
      </c>
    </row>
    <row r="32" spans="1:9" ht="18">
      <c r="A32" s="137">
        <v>25</v>
      </c>
      <c r="B32" s="102"/>
      <c r="C32" s="12"/>
      <c r="D32" s="12"/>
      <c r="E32" s="12"/>
      <c r="F32" s="20" t="s">
        <v>748</v>
      </c>
      <c r="G32" s="11">
        <v>241721</v>
      </c>
      <c r="I32" s="103">
        <f>SUM(G32:H32)</f>
        <v>241721</v>
      </c>
    </row>
    <row r="33" spans="1:9" ht="18">
      <c r="A33" s="137">
        <v>26</v>
      </c>
      <c r="B33" s="102"/>
      <c r="C33" s="12"/>
      <c r="D33" s="12"/>
      <c r="E33" s="12"/>
      <c r="F33" s="20" t="s">
        <v>749</v>
      </c>
      <c r="G33" s="11">
        <v>252582</v>
      </c>
      <c r="H33" s="11">
        <v>-142582</v>
      </c>
      <c r="I33" s="103">
        <f>SUM(G33:H33)</f>
        <v>110000</v>
      </c>
    </row>
    <row r="34" spans="1:9" ht="18">
      <c r="A34" s="137">
        <v>27</v>
      </c>
      <c r="B34" s="102"/>
      <c r="C34" s="12"/>
      <c r="D34" s="12"/>
      <c r="E34" s="12"/>
      <c r="F34" s="20" t="s">
        <v>750</v>
      </c>
      <c r="G34" s="11">
        <v>119049</v>
      </c>
      <c r="H34" s="11">
        <v>-111549</v>
      </c>
      <c r="I34" s="103">
        <f>SUM(G34:H34)</f>
        <v>7500</v>
      </c>
    </row>
    <row r="35" spans="1:9" ht="18">
      <c r="A35" s="137">
        <v>28</v>
      </c>
      <c r="B35" s="102"/>
      <c r="C35" s="12"/>
      <c r="D35" s="12"/>
      <c r="E35" s="12"/>
      <c r="F35" s="20" t="s">
        <v>747</v>
      </c>
      <c r="G35" s="11"/>
      <c r="I35" s="103">
        <f>SUM(G35:H35)</f>
        <v>0</v>
      </c>
    </row>
    <row r="36" spans="1:14" s="7" customFormat="1" ht="25.5" customHeight="1">
      <c r="A36" s="137">
        <v>29</v>
      </c>
      <c r="B36" s="104"/>
      <c r="C36" s="28"/>
      <c r="D36" s="12">
        <v>4</v>
      </c>
      <c r="E36" s="28"/>
      <c r="F36" s="13" t="s">
        <v>183</v>
      </c>
      <c r="G36" s="13">
        <v>50000</v>
      </c>
      <c r="H36" s="13"/>
      <c r="I36" s="105">
        <f>SUM(G36:H36)</f>
        <v>50000</v>
      </c>
      <c r="J36" s="13"/>
      <c r="K36" s="13"/>
      <c r="L36" s="13"/>
      <c r="M36" s="13"/>
      <c r="N36" s="13"/>
    </row>
    <row r="37" spans="1:14" s="7" customFormat="1" ht="34.5" customHeight="1">
      <c r="A37" s="137">
        <v>30</v>
      </c>
      <c r="B37" s="104" t="s">
        <v>148</v>
      </c>
      <c r="C37" s="28"/>
      <c r="D37" s="12"/>
      <c r="E37" s="28"/>
      <c r="F37" s="13" t="s">
        <v>189</v>
      </c>
      <c r="G37" s="13">
        <f>SUM(G38:G42)</f>
        <v>10632</v>
      </c>
      <c r="H37" s="13">
        <f>SUM(H38:H42)</f>
        <v>0</v>
      </c>
      <c r="I37" s="105">
        <f>SUM(I38:I42)</f>
        <v>10632</v>
      </c>
      <c r="J37" s="13"/>
      <c r="K37" s="13"/>
      <c r="L37" s="13"/>
      <c r="M37" s="13"/>
      <c r="N37" s="13"/>
    </row>
    <row r="38" spans="1:9" ht="18">
      <c r="A38" s="137">
        <v>31</v>
      </c>
      <c r="B38" s="102"/>
      <c r="C38" s="12"/>
      <c r="D38" s="12">
        <v>1</v>
      </c>
      <c r="E38" s="12"/>
      <c r="F38" s="20" t="s">
        <v>751</v>
      </c>
      <c r="G38" s="11"/>
      <c r="I38" s="103">
        <f>SUM(G38:H38)</f>
        <v>0</v>
      </c>
    </row>
    <row r="39" spans="1:9" ht="18">
      <c r="A39" s="137">
        <v>32</v>
      </c>
      <c r="B39" s="102"/>
      <c r="C39" s="12"/>
      <c r="D39" s="12"/>
      <c r="E39" s="12"/>
      <c r="F39" s="20" t="s">
        <v>752</v>
      </c>
      <c r="G39" s="11">
        <v>10632</v>
      </c>
      <c r="I39" s="103">
        <f>SUM(G39:H39)</f>
        <v>10632</v>
      </c>
    </row>
    <row r="40" spans="1:13" s="22" customFormat="1" ht="18">
      <c r="A40" s="137">
        <v>33</v>
      </c>
      <c r="B40" s="107"/>
      <c r="C40" s="34"/>
      <c r="D40" s="34">
        <v>2</v>
      </c>
      <c r="E40" s="34">
        <v>2</v>
      </c>
      <c r="F40" s="19" t="s">
        <v>753</v>
      </c>
      <c r="G40" s="19"/>
      <c r="H40" s="19"/>
      <c r="I40" s="103">
        <f>SUM(G40:H40)</f>
        <v>0</v>
      </c>
      <c r="J40" s="19"/>
      <c r="K40" s="19"/>
      <c r="L40" s="19"/>
      <c r="M40" s="19"/>
    </row>
    <row r="41" spans="1:9" ht="18">
      <c r="A41" s="137">
        <v>34</v>
      </c>
      <c r="B41" s="102"/>
      <c r="C41" s="12"/>
      <c r="D41" s="12">
        <v>2</v>
      </c>
      <c r="E41" s="12">
        <v>1</v>
      </c>
      <c r="F41" s="20" t="s">
        <v>349</v>
      </c>
      <c r="G41" s="11"/>
      <c r="I41" s="103">
        <f>SUM(G41:H41)</f>
        <v>0</v>
      </c>
    </row>
    <row r="42" spans="1:13" s="22" customFormat="1" ht="18.75" thickBot="1">
      <c r="A42" s="137">
        <v>35</v>
      </c>
      <c r="B42" s="107"/>
      <c r="C42" s="34"/>
      <c r="D42" s="34">
        <v>3</v>
      </c>
      <c r="E42" s="34"/>
      <c r="F42" s="23" t="s">
        <v>754</v>
      </c>
      <c r="G42" s="19"/>
      <c r="H42" s="19"/>
      <c r="I42" s="103">
        <f>SUM(G42:H42)</f>
        <v>0</v>
      </c>
      <c r="J42" s="19"/>
      <c r="K42" s="19"/>
      <c r="L42" s="19"/>
      <c r="M42" s="19"/>
    </row>
    <row r="43" spans="1:9" s="16" customFormat="1" ht="24" customHeight="1" thickBot="1">
      <c r="A43" s="138">
        <v>36</v>
      </c>
      <c r="B43" s="48"/>
      <c r="C43" s="35"/>
      <c r="D43" s="37"/>
      <c r="E43" s="35"/>
      <c r="F43" s="14" t="s">
        <v>341</v>
      </c>
      <c r="G43" s="14">
        <f>SUM(G37,G36,G25,G16,G13,G8)</f>
        <v>15157409</v>
      </c>
      <c r="H43" s="14">
        <f>SUM(H37,H36,H25,H16,H13,H8)</f>
        <v>185910</v>
      </c>
      <c r="I43" s="18">
        <f>SUM(I37,I36,I25,I16,I13,I8)</f>
        <v>15343319</v>
      </c>
    </row>
    <row r="44" spans="1:13" s="41" customFormat="1" ht="24" customHeight="1">
      <c r="A44" s="137">
        <v>37</v>
      </c>
      <c r="B44" s="102"/>
      <c r="C44" s="12"/>
      <c r="D44" s="12">
        <v>5</v>
      </c>
      <c r="E44" s="12"/>
      <c r="F44" s="43" t="s">
        <v>342</v>
      </c>
      <c r="G44" s="43"/>
      <c r="H44" s="270"/>
      <c r="I44" s="272"/>
      <c r="J44" s="43"/>
      <c r="K44" s="43"/>
      <c r="L44" s="43"/>
      <c r="M44" s="43"/>
    </row>
    <row r="45" spans="1:13" s="41" customFormat="1" ht="18" customHeight="1">
      <c r="A45" s="137">
        <v>38</v>
      </c>
      <c r="B45" s="102"/>
      <c r="C45" s="12"/>
      <c r="D45" s="12"/>
      <c r="E45" s="12"/>
      <c r="F45" s="43" t="s">
        <v>385</v>
      </c>
      <c r="G45" s="43"/>
      <c r="H45" s="270"/>
      <c r="I45" s="272"/>
      <c r="J45" s="43"/>
      <c r="K45" s="43"/>
      <c r="L45" s="43"/>
      <c r="M45" s="43"/>
    </row>
    <row r="46" spans="1:9" ht="18">
      <c r="A46" s="137">
        <v>39</v>
      </c>
      <c r="B46" s="102" t="s">
        <v>147</v>
      </c>
      <c r="C46" s="12"/>
      <c r="D46" s="12"/>
      <c r="E46" s="12"/>
      <c r="F46" s="20" t="s">
        <v>756</v>
      </c>
      <c r="G46" s="11">
        <v>309804</v>
      </c>
      <c r="H46" s="16"/>
      <c r="I46" s="103">
        <f>SUM(G46:H46)</f>
        <v>309804</v>
      </c>
    </row>
    <row r="47" spans="1:9" ht="18">
      <c r="A47" s="137">
        <v>40</v>
      </c>
      <c r="B47" s="102"/>
      <c r="C47" s="12"/>
      <c r="D47" s="12"/>
      <c r="E47" s="12"/>
      <c r="F47" s="43" t="s">
        <v>386</v>
      </c>
      <c r="G47" s="11"/>
      <c r="H47" s="16"/>
      <c r="I47" s="103"/>
    </row>
    <row r="48" spans="1:9" ht="18">
      <c r="A48" s="137">
        <v>41</v>
      </c>
      <c r="B48" s="102"/>
      <c r="C48" s="12"/>
      <c r="D48" s="12"/>
      <c r="E48" s="12"/>
      <c r="F48" s="20" t="s">
        <v>756</v>
      </c>
      <c r="G48" s="11">
        <v>180811</v>
      </c>
      <c r="H48" s="16">
        <v>333218</v>
      </c>
      <c r="I48" s="103">
        <f>SUM(G48:H48)</f>
        <v>514029</v>
      </c>
    </row>
    <row r="49" spans="1:13" s="46" customFormat="1" ht="18" customHeight="1" thickBot="1">
      <c r="A49" s="137">
        <v>42</v>
      </c>
      <c r="B49" s="108" t="s">
        <v>148</v>
      </c>
      <c r="C49" s="36"/>
      <c r="D49" s="36"/>
      <c r="E49" s="36"/>
      <c r="F49" s="20" t="s">
        <v>550</v>
      </c>
      <c r="G49" s="45">
        <v>6240</v>
      </c>
      <c r="H49" s="44"/>
      <c r="I49" s="109">
        <f>SUM(G49:H49)</f>
        <v>6240</v>
      </c>
      <c r="J49" s="44"/>
      <c r="K49" s="44"/>
      <c r="L49" s="44"/>
      <c r="M49" s="44"/>
    </row>
    <row r="50" spans="1:9" s="16" customFormat="1" ht="24" customHeight="1" thickBot="1">
      <c r="A50" s="138">
        <v>43</v>
      </c>
      <c r="B50" s="48"/>
      <c r="C50" s="35"/>
      <c r="D50" s="37"/>
      <c r="E50" s="35"/>
      <c r="F50" s="14" t="s">
        <v>178</v>
      </c>
      <c r="G50" s="14">
        <f>SUM(G43:G49)</f>
        <v>15654264</v>
      </c>
      <c r="H50" s="14">
        <f>SUM(H43:H49)</f>
        <v>519128</v>
      </c>
      <c r="I50" s="18">
        <f>SUM(I43:I49)</f>
        <v>16173392</v>
      </c>
    </row>
    <row r="51" spans="1:13" s="41" customFormat="1" ht="25.5" customHeight="1">
      <c r="A51" s="137">
        <v>44</v>
      </c>
      <c r="B51" s="102"/>
      <c r="C51" s="12"/>
      <c r="D51" s="12">
        <v>6</v>
      </c>
      <c r="E51" s="12"/>
      <c r="F51" s="43" t="s">
        <v>755</v>
      </c>
      <c r="G51" s="43"/>
      <c r="H51" s="270"/>
      <c r="I51" s="272"/>
      <c r="J51" s="43"/>
      <c r="K51" s="43"/>
      <c r="L51" s="43"/>
      <c r="M51" s="43"/>
    </row>
    <row r="52" spans="1:9" ht="18">
      <c r="A52" s="137">
        <v>45</v>
      </c>
      <c r="B52" s="102"/>
      <c r="C52" s="12"/>
      <c r="D52" s="12"/>
      <c r="E52" s="12"/>
      <c r="F52" s="20" t="s">
        <v>192</v>
      </c>
      <c r="G52" s="11"/>
      <c r="H52" s="16"/>
      <c r="I52" s="103">
        <f>SUM(G52:H52)</f>
        <v>0</v>
      </c>
    </row>
    <row r="53" spans="1:13" s="46" customFormat="1" ht="18.75" customHeight="1" thickBot="1">
      <c r="A53" s="137">
        <v>46</v>
      </c>
      <c r="B53" s="108"/>
      <c r="C53" s="36"/>
      <c r="D53" s="36"/>
      <c r="E53" s="36"/>
      <c r="F53" s="20" t="s">
        <v>193</v>
      </c>
      <c r="G53" s="44"/>
      <c r="H53" s="271"/>
      <c r="I53" s="103">
        <f>SUM(G53:H53)</f>
        <v>0</v>
      </c>
      <c r="J53" s="44"/>
      <c r="K53" s="44"/>
      <c r="L53" s="44"/>
      <c r="M53" s="44"/>
    </row>
    <row r="54" spans="1:9" s="16" customFormat="1" ht="25.5" customHeight="1" thickBot="1">
      <c r="A54" s="138">
        <v>47</v>
      </c>
      <c r="B54" s="48"/>
      <c r="C54" s="35"/>
      <c r="D54" s="37"/>
      <c r="E54" s="35"/>
      <c r="F54" s="14" t="s">
        <v>318</v>
      </c>
      <c r="G54" s="14">
        <f>SUM(G50:G53)</f>
        <v>15654264</v>
      </c>
      <c r="H54" s="14">
        <f>SUM(H50:H53)</f>
        <v>519128</v>
      </c>
      <c r="I54" s="18">
        <f>SUM(I50:I53)</f>
        <v>16173392</v>
      </c>
    </row>
    <row r="55" spans="2:8" ht="18">
      <c r="B55" s="40"/>
      <c r="C55" s="12"/>
      <c r="D55" s="12"/>
      <c r="E55" s="12"/>
      <c r="F55" s="11"/>
      <c r="G55" s="11"/>
      <c r="H55" s="16"/>
    </row>
    <row r="56" spans="2:6" ht="18">
      <c r="B56" s="40"/>
      <c r="C56" s="12"/>
      <c r="D56" s="12"/>
      <c r="E56" s="12"/>
      <c r="F56" s="11"/>
    </row>
    <row r="57" spans="2:6" ht="18">
      <c r="B57" s="40"/>
      <c r="C57" s="12"/>
      <c r="D57" s="12"/>
      <c r="E57" s="12"/>
      <c r="F57" s="11"/>
    </row>
    <row r="58" spans="2:6" ht="18">
      <c r="B58" s="40"/>
      <c r="C58" s="12"/>
      <c r="D58" s="12"/>
      <c r="E58" s="12"/>
      <c r="F58" s="11"/>
    </row>
    <row r="59" spans="2:6" ht="18">
      <c r="B59" s="47"/>
      <c r="C59" s="28"/>
      <c r="D59" s="12"/>
      <c r="E59" s="28"/>
      <c r="F59" s="13"/>
    </row>
    <row r="60" spans="2:6" ht="18">
      <c r="B60" s="40"/>
      <c r="C60" s="12"/>
      <c r="D60" s="12"/>
      <c r="E60" s="12"/>
      <c r="F60" s="11"/>
    </row>
    <row r="61" spans="2:6" ht="18">
      <c r="B61" s="40"/>
      <c r="C61" s="12"/>
      <c r="D61" s="12"/>
      <c r="E61" s="12"/>
      <c r="F61" s="11"/>
    </row>
    <row r="70" spans="1:13" s="7" customFormat="1" ht="18">
      <c r="A70" s="139"/>
      <c r="B70" s="38"/>
      <c r="C70" s="10"/>
      <c r="D70" s="17"/>
      <c r="E70" s="10"/>
      <c r="H70" s="13"/>
      <c r="I70" s="13"/>
      <c r="J70" s="13"/>
      <c r="K70" s="13"/>
      <c r="L70" s="13"/>
      <c r="M70" s="13"/>
    </row>
    <row r="75" spans="1:13" s="7" customFormat="1" ht="18">
      <c r="A75" s="139"/>
      <c r="B75" s="38"/>
      <c r="C75" s="10"/>
      <c r="D75" s="17"/>
      <c r="E75" s="10"/>
      <c r="H75" s="13"/>
      <c r="I75" s="13"/>
      <c r="J75" s="13"/>
      <c r="K75" s="13"/>
      <c r="L75" s="13"/>
      <c r="M75" s="13"/>
    </row>
    <row r="77" spans="1:13" s="7" customFormat="1" ht="18">
      <c r="A77" s="139"/>
      <c r="B77" s="38"/>
      <c r="C77" s="10"/>
      <c r="D77" s="17"/>
      <c r="E77" s="10"/>
      <c r="H77" s="13"/>
      <c r="I77" s="13"/>
      <c r="J77" s="13"/>
      <c r="K77" s="13"/>
      <c r="L77" s="13"/>
      <c r="M77" s="13"/>
    </row>
    <row r="84" ht="18">
      <c r="F84" s="11"/>
    </row>
    <row r="85" ht="18">
      <c r="F85" s="11"/>
    </row>
    <row r="86" ht="18">
      <c r="F86" s="11"/>
    </row>
    <row r="87" ht="18">
      <c r="F87" s="11"/>
    </row>
    <row r="88" ht="18">
      <c r="F88" s="11"/>
    </row>
    <row r="89" ht="18">
      <c r="F89" s="11"/>
    </row>
    <row r="90" ht="18">
      <c r="F90" s="11"/>
    </row>
  </sheetData>
  <sheetProtection/>
  <mergeCells count="5">
    <mergeCell ref="H5:I5"/>
    <mergeCell ref="B1:F1"/>
    <mergeCell ref="B2:I2"/>
    <mergeCell ref="B3:I3"/>
    <mergeCell ref="B4:I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zoomScalePageLayoutView="0" workbookViewId="0" topLeftCell="A3">
      <selection activeCell="B3" sqref="B3:E3"/>
    </sheetView>
  </sheetViews>
  <sheetFormatPr defaultColWidth="9.00390625" defaultRowHeight="12.75"/>
  <cols>
    <col min="1" max="1" width="3.625" style="431" bestFit="1" customWidth="1"/>
    <col min="2" max="2" width="4.625" style="434" customWidth="1"/>
    <col min="3" max="3" width="3.875" style="434" bestFit="1" customWidth="1"/>
    <col min="4" max="4" width="37.00390625" style="21" customWidth="1"/>
    <col min="5" max="5" width="10.00390625" style="21" customWidth="1"/>
    <col min="6" max="6" width="9.25390625" style="21" bestFit="1" customWidth="1"/>
    <col min="7" max="7" width="10.00390625" style="21" customWidth="1"/>
    <col min="8" max="8" width="8.25390625" style="21" bestFit="1" customWidth="1"/>
    <col min="9" max="10" width="11.25390625" style="21" customWidth="1"/>
    <col min="11" max="11" width="10.875" style="21" customWidth="1"/>
    <col min="12" max="12" width="8.25390625" style="21" bestFit="1" customWidth="1"/>
    <col min="13" max="13" width="9.00390625" style="21" bestFit="1" customWidth="1"/>
    <col min="14" max="14" width="9.375" style="4" bestFit="1" customWidth="1"/>
    <col min="15" max="15" width="12.75390625" style="21" customWidth="1"/>
    <col min="16" max="16" width="8.75390625" style="21" hidden="1" customWidth="1"/>
    <col min="17" max="24" width="0" style="21" hidden="1" customWidth="1"/>
    <col min="25" max="16384" width="9.125" style="21" customWidth="1"/>
  </cols>
  <sheetData>
    <row r="1" ht="15" hidden="1">
      <c r="B1" s="434" t="s">
        <v>137</v>
      </c>
    </row>
    <row r="2" ht="15" hidden="1"/>
    <row r="3" spans="1:15" s="586" customFormat="1" ht="13.5">
      <c r="A3" s="431"/>
      <c r="B3" s="835" t="s">
        <v>451</v>
      </c>
      <c r="C3" s="835"/>
      <c r="D3" s="835"/>
      <c r="E3" s="835"/>
      <c r="L3" s="587"/>
      <c r="M3" s="587"/>
      <c r="N3" s="588"/>
      <c r="O3" s="587"/>
    </row>
    <row r="4" spans="1:15" s="589" customFormat="1" ht="14.25">
      <c r="A4" s="431"/>
      <c r="B4" s="822" t="s">
        <v>94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</row>
    <row r="5" spans="1:23" s="589" customFormat="1" ht="15">
      <c r="A5" s="431"/>
      <c r="B5" s="823" t="s">
        <v>459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590"/>
      <c r="Q5" s="590"/>
      <c r="R5" s="590"/>
      <c r="S5" s="590"/>
      <c r="T5" s="590"/>
      <c r="U5" s="590"/>
      <c r="V5" s="590"/>
      <c r="W5" s="590"/>
    </row>
    <row r="6" spans="1:23" s="589" customFormat="1" ht="14.25">
      <c r="A6" s="431"/>
      <c r="B6" s="437"/>
      <c r="C6" s="437"/>
      <c r="L6" s="854" t="s">
        <v>101</v>
      </c>
      <c r="M6" s="854"/>
      <c r="N6" s="854"/>
      <c r="O6" s="854"/>
      <c r="P6" s="590"/>
      <c r="Q6" s="590"/>
      <c r="R6" s="590"/>
      <c r="S6" s="590"/>
      <c r="T6" s="590"/>
      <c r="U6" s="590"/>
      <c r="V6" s="590"/>
      <c r="W6" s="590"/>
    </row>
    <row r="7" spans="1:23" s="432" customFormat="1" ht="14.25" thickBot="1">
      <c r="A7" s="431"/>
      <c r="B7" s="431" t="s">
        <v>350</v>
      </c>
      <c r="C7" s="431" t="s">
        <v>351</v>
      </c>
      <c r="D7" s="432" t="s">
        <v>352</v>
      </c>
      <c r="E7" s="432" t="s">
        <v>353</v>
      </c>
      <c r="F7" s="432" t="s">
        <v>354</v>
      </c>
      <c r="G7" s="432" t="s">
        <v>355</v>
      </c>
      <c r="H7" s="432" t="s">
        <v>356</v>
      </c>
      <c r="I7" s="432" t="s">
        <v>357</v>
      </c>
      <c r="J7" s="432" t="s">
        <v>358</v>
      </c>
      <c r="K7" s="432" t="s">
        <v>359</v>
      </c>
      <c r="L7" s="591" t="s">
        <v>360</v>
      </c>
      <c r="M7" s="591" t="s">
        <v>361</v>
      </c>
      <c r="N7" s="592" t="s">
        <v>362</v>
      </c>
      <c r="O7" s="591" t="s">
        <v>363</v>
      </c>
      <c r="P7" s="591"/>
      <c r="Q7" s="591"/>
      <c r="R7" s="591"/>
      <c r="S7" s="591"/>
      <c r="T7" s="591"/>
      <c r="U7" s="591"/>
      <c r="V7" s="591"/>
      <c r="W7" s="591"/>
    </row>
    <row r="8" spans="1:23" s="594" customFormat="1" ht="24.75" customHeight="1">
      <c r="A8" s="431"/>
      <c r="B8" s="826" t="s">
        <v>138</v>
      </c>
      <c r="C8" s="824" t="s">
        <v>561</v>
      </c>
      <c r="D8" s="832" t="s">
        <v>102</v>
      </c>
      <c r="E8" s="837" t="s">
        <v>343</v>
      </c>
      <c r="F8" s="838"/>
      <c r="G8" s="838"/>
      <c r="H8" s="829"/>
      <c r="I8" s="852" t="s">
        <v>345</v>
      </c>
      <c r="J8" s="839"/>
      <c r="K8" s="839"/>
      <c r="L8" s="839"/>
      <c r="M8" s="852" t="s">
        <v>346</v>
      </c>
      <c r="N8" s="853"/>
      <c r="O8" s="830" t="s">
        <v>560</v>
      </c>
      <c r="P8" s="593"/>
      <c r="Q8" s="593"/>
      <c r="R8" s="593"/>
      <c r="S8" s="593"/>
      <c r="T8" s="593"/>
      <c r="U8" s="593"/>
      <c r="V8" s="593"/>
      <c r="W8" s="593"/>
    </row>
    <row r="9" spans="1:23" s="594" customFormat="1" ht="68.25" thickBot="1">
      <c r="A9" s="431"/>
      <c r="B9" s="827"/>
      <c r="C9" s="825"/>
      <c r="D9" s="833"/>
      <c r="E9" s="562" t="s">
        <v>344</v>
      </c>
      <c r="F9" s="562" t="s">
        <v>387</v>
      </c>
      <c r="G9" s="562" t="s">
        <v>156</v>
      </c>
      <c r="H9" s="562" t="s">
        <v>347</v>
      </c>
      <c r="I9" s="562" t="s">
        <v>157</v>
      </c>
      <c r="J9" s="562" t="s">
        <v>388</v>
      </c>
      <c r="K9" s="562" t="s">
        <v>156</v>
      </c>
      <c r="L9" s="562" t="s">
        <v>347</v>
      </c>
      <c r="M9" s="562" t="s">
        <v>93</v>
      </c>
      <c r="N9" s="595" t="s">
        <v>517</v>
      </c>
      <c r="O9" s="831"/>
      <c r="P9" s="593"/>
      <c r="Q9" s="593"/>
      <c r="R9" s="593"/>
      <c r="S9" s="593"/>
      <c r="T9" s="593"/>
      <c r="U9" s="593"/>
      <c r="V9" s="593"/>
      <c r="W9" s="593"/>
    </row>
    <row r="10" spans="1:23" s="453" customFormat="1" ht="30" customHeight="1">
      <c r="A10" s="432">
        <v>1</v>
      </c>
      <c r="B10" s="492">
        <v>1</v>
      </c>
      <c r="C10" s="834" t="s">
        <v>494</v>
      </c>
      <c r="D10" s="834"/>
      <c r="E10" s="834"/>
      <c r="F10" s="411"/>
      <c r="G10" s="411"/>
      <c r="H10" s="131"/>
      <c r="I10" s="131"/>
      <c r="J10" s="131"/>
      <c r="K10" s="131"/>
      <c r="L10" s="131"/>
      <c r="M10" s="131"/>
      <c r="N10" s="132"/>
      <c r="O10" s="487"/>
      <c r="P10" s="131"/>
      <c r="Q10" s="131"/>
      <c r="R10" s="131"/>
      <c r="S10" s="131"/>
      <c r="T10" s="131"/>
      <c r="U10" s="131"/>
      <c r="V10" s="131"/>
      <c r="W10" s="131"/>
    </row>
    <row r="11" spans="1:23" s="456" customFormat="1" ht="24.75" customHeight="1">
      <c r="A11" s="432">
        <v>2</v>
      </c>
      <c r="B11" s="445"/>
      <c r="C11" s="446">
        <v>1</v>
      </c>
      <c r="D11" s="596" t="s">
        <v>217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455"/>
      <c r="P11" s="144"/>
      <c r="Q11" s="144"/>
      <c r="R11" s="144"/>
      <c r="S11" s="144"/>
      <c r="T11" s="144"/>
      <c r="U11" s="144"/>
      <c r="V11" s="144"/>
      <c r="W11" s="144"/>
    </row>
    <row r="12" spans="1:23" s="589" customFormat="1" ht="15">
      <c r="A12" s="432">
        <v>3</v>
      </c>
      <c r="B12" s="597"/>
      <c r="C12" s="598"/>
      <c r="D12" s="599" t="s">
        <v>219</v>
      </c>
      <c r="E12" s="144">
        <v>15761</v>
      </c>
      <c r="F12" s="144"/>
      <c r="G12" s="144"/>
      <c r="H12" s="144">
        <v>1913</v>
      </c>
      <c r="I12" s="144"/>
      <c r="J12" s="144"/>
      <c r="K12" s="144"/>
      <c r="L12" s="144"/>
      <c r="M12" s="144">
        <v>106715</v>
      </c>
      <c r="N12" s="145">
        <v>89748</v>
      </c>
      <c r="O12" s="455">
        <f>SUM(E12:M12)</f>
        <v>124389</v>
      </c>
      <c r="P12" s="590"/>
      <c r="Q12" s="590"/>
      <c r="R12" s="590"/>
      <c r="S12" s="590"/>
      <c r="T12" s="590"/>
      <c r="U12" s="590"/>
      <c r="V12" s="590"/>
      <c r="W12" s="590"/>
    </row>
    <row r="13" spans="1:23" s="602" customFormat="1" ht="15">
      <c r="A13" s="432">
        <v>4</v>
      </c>
      <c r="B13" s="600"/>
      <c r="C13" s="601"/>
      <c r="D13" s="775" t="s">
        <v>368</v>
      </c>
      <c r="E13" s="585"/>
      <c r="F13" s="585"/>
      <c r="G13" s="585"/>
      <c r="H13" s="585"/>
      <c r="I13" s="585"/>
      <c r="J13" s="585"/>
      <c r="K13" s="585"/>
      <c r="L13" s="585"/>
      <c r="M13" s="585">
        <v>570</v>
      </c>
      <c r="N13" s="585"/>
      <c r="O13" s="461">
        <f>SUM(E13:M13)</f>
        <v>570</v>
      </c>
      <c r="P13" s="585"/>
      <c r="Q13" s="585"/>
      <c r="R13" s="585"/>
      <c r="S13" s="585"/>
      <c r="T13" s="585"/>
      <c r="U13" s="585"/>
      <c r="V13" s="585"/>
      <c r="W13" s="585"/>
    </row>
    <row r="14" spans="1:23" s="602" customFormat="1" ht="15">
      <c r="A14" s="432">
        <v>5</v>
      </c>
      <c r="B14" s="600"/>
      <c r="C14" s="601"/>
      <c r="D14" s="775" t="s">
        <v>819</v>
      </c>
      <c r="E14" s="585"/>
      <c r="F14" s="585"/>
      <c r="G14" s="585"/>
      <c r="H14" s="585">
        <v>-683</v>
      </c>
      <c r="I14" s="585"/>
      <c r="J14" s="585"/>
      <c r="K14" s="585"/>
      <c r="L14" s="585"/>
      <c r="M14" s="585"/>
      <c r="N14" s="585"/>
      <c r="O14" s="461">
        <f>SUM(E14:M14)</f>
        <v>-683</v>
      </c>
      <c r="P14" s="585"/>
      <c r="Q14" s="585"/>
      <c r="R14" s="585"/>
      <c r="S14" s="585"/>
      <c r="T14" s="585"/>
      <c r="U14" s="585"/>
      <c r="V14" s="585"/>
      <c r="W14" s="585"/>
    </row>
    <row r="15" spans="1:23" s="609" customFormat="1" ht="14.25">
      <c r="A15" s="432">
        <v>6</v>
      </c>
      <c r="B15" s="603"/>
      <c r="C15" s="604"/>
      <c r="D15" s="605" t="s">
        <v>219</v>
      </c>
      <c r="E15" s="606">
        <f aca="true" t="shared" si="0" ref="E15:O15">SUM(E12:E14)</f>
        <v>15761</v>
      </c>
      <c r="F15" s="606">
        <f t="shared" si="0"/>
        <v>0</v>
      </c>
      <c r="G15" s="606">
        <f t="shared" si="0"/>
        <v>0</v>
      </c>
      <c r="H15" s="606">
        <f t="shared" si="0"/>
        <v>1230</v>
      </c>
      <c r="I15" s="606">
        <f t="shared" si="0"/>
        <v>0</v>
      </c>
      <c r="J15" s="606">
        <f t="shared" si="0"/>
        <v>0</v>
      </c>
      <c r="K15" s="606">
        <f t="shared" si="0"/>
        <v>0</v>
      </c>
      <c r="L15" s="606">
        <f t="shared" si="0"/>
        <v>0</v>
      </c>
      <c r="M15" s="606">
        <f t="shared" si="0"/>
        <v>107285</v>
      </c>
      <c r="N15" s="607">
        <f t="shared" si="0"/>
        <v>89748</v>
      </c>
      <c r="O15" s="608">
        <f t="shared" si="0"/>
        <v>124276</v>
      </c>
      <c r="P15" s="606"/>
      <c r="Q15" s="606"/>
      <c r="R15" s="606"/>
      <c r="S15" s="606"/>
      <c r="T15" s="606"/>
      <c r="U15" s="606"/>
      <c r="V15" s="606"/>
      <c r="W15" s="606"/>
    </row>
    <row r="16" spans="1:23" s="456" customFormat="1" ht="24.75" customHeight="1">
      <c r="A16" s="432">
        <v>7</v>
      </c>
      <c r="B16" s="445"/>
      <c r="C16" s="446">
        <v>2</v>
      </c>
      <c r="D16" s="596" t="s">
        <v>258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455"/>
      <c r="P16" s="144"/>
      <c r="Q16" s="144"/>
      <c r="R16" s="144"/>
      <c r="S16" s="144"/>
      <c r="T16" s="144"/>
      <c r="U16" s="144"/>
      <c r="V16" s="144"/>
      <c r="W16" s="144"/>
    </row>
    <row r="17" spans="1:23" s="589" customFormat="1" ht="15">
      <c r="A17" s="432">
        <v>8</v>
      </c>
      <c r="B17" s="597"/>
      <c r="C17" s="598"/>
      <c r="D17" s="599" t="s">
        <v>219</v>
      </c>
      <c r="E17" s="144">
        <v>28180</v>
      </c>
      <c r="F17" s="144"/>
      <c r="G17" s="144"/>
      <c r="H17" s="144">
        <v>6130</v>
      </c>
      <c r="I17" s="144"/>
      <c r="J17" s="144"/>
      <c r="K17" s="144"/>
      <c r="L17" s="144"/>
      <c r="M17" s="144">
        <v>172375</v>
      </c>
      <c r="N17" s="145">
        <v>158338</v>
      </c>
      <c r="O17" s="455">
        <f>SUM(E17:M17)</f>
        <v>206685</v>
      </c>
      <c r="P17" s="590"/>
      <c r="Q17" s="590"/>
      <c r="R17" s="590"/>
      <c r="S17" s="590"/>
      <c r="T17" s="590"/>
      <c r="U17" s="590"/>
      <c r="V17" s="590"/>
      <c r="W17" s="590"/>
    </row>
    <row r="18" spans="1:23" s="602" customFormat="1" ht="15">
      <c r="A18" s="432">
        <v>9</v>
      </c>
      <c r="B18" s="600"/>
      <c r="C18" s="601"/>
      <c r="D18" s="775" t="s">
        <v>368</v>
      </c>
      <c r="E18" s="585"/>
      <c r="F18" s="585"/>
      <c r="G18" s="585"/>
      <c r="H18" s="585"/>
      <c r="I18" s="585"/>
      <c r="J18" s="585"/>
      <c r="K18" s="585"/>
      <c r="L18" s="585"/>
      <c r="M18" s="585">
        <v>974</v>
      </c>
      <c r="N18" s="585"/>
      <c r="O18" s="461">
        <f>SUM(E18:M18)</f>
        <v>974</v>
      </c>
      <c r="P18" s="585"/>
      <c r="Q18" s="585"/>
      <c r="R18" s="585"/>
      <c r="S18" s="585"/>
      <c r="T18" s="585"/>
      <c r="U18" s="585"/>
      <c r="V18" s="585"/>
      <c r="W18" s="585"/>
    </row>
    <row r="19" spans="1:23" s="602" customFormat="1" ht="15">
      <c r="A19" s="432">
        <v>10</v>
      </c>
      <c r="B19" s="600"/>
      <c r="C19" s="601"/>
      <c r="D19" s="775" t="s">
        <v>819</v>
      </c>
      <c r="E19" s="585"/>
      <c r="F19" s="585"/>
      <c r="G19" s="585"/>
      <c r="H19" s="585">
        <v>-427</v>
      </c>
      <c r="I19" s="585"/>
      <c r="J19" s="585"/>
      <c r="K19" s="585"/>
      <c r="L19" s="585"/>
      <c r="M19" s="585"/>
      <c r="N19" s="585"/>
      <c r="O19" s="461">
        <f>SUM(E19:M19)</f>
        <v>-427</v>
      </c>
      <c r="P19" s="585"/>
      <c r="Q19" s="585"/>
      <c r="R19" s="585"/>
      <c r="S19" s="585"/>
      <c r="T19" s="585"/>
      <c r="U19" s="585"/>
      <c r="V19" s="585"/>
      <c r="W19" s="585"/>
    </row>
    <row r="20" spans="1:23" s="609" customFormat="1" ht="14.25">
      <c r="A20" s="432">
        <v>11</v>
      </c>
      <c r="B20" s="603"/>
      <c r="C20" s="604"/>
      <c r="D20" s="605" t="s">
        <v>219</v>
      </c>
      <c r="E20" s="606">
        <f aca="true" t="shared" si="1" ref="E20:O20">SUM(E17:E19)</f>
        <v>28180</v>
      </c>
      <c r="F20" s="606">
        <f t="shared" si="1"/>
        <v>0</v>
      </c>
      <c r="G20" s="606">
        <f t="shared" si="1"/>
        <v>0</v>
      </c>
      <c r="H20" s="606">
        <f t="shared" si="1"/>
        <v>5703</v>
      </c>
      <c r="I20" s="606">
        <f t="shared" si="1"/>
        <v>0</v>
      </c>
      <c r="J20" s="606">
        <f t="shared" si="1"/>
        <v>0</v>
      </c>
      <c r="K20" s="606">
        <f t="shared" si="1"/>
        <v>0</v>
      </c>
      <c r="L20" s="606">
        <f t="shared" si="1"/>
        <v>0</v>
      </c>
      <c r="M20" s="606">
        <f t="shared" si="1"/>
        <v>173349</v>
      </c>
      <c r="N20" s="606">
        <f t="shared" si="1"/>
        <v>158338</v>
      </c>
      <c r="O20" s="608">
        <f t="shared" si="1"/>
        <v>207232</v>
      </c>
      <c r="P20" s="606"/>
      <c r="Q20" s="606"/>
      <c r="R20" s="606"/>
      <c r="S20" s="606"/>
      <c r="T20" s="606"/>
      <c r="U20" s="606"/>
      <c r="V20" s="606"/>
      <c r="W20" s="606"/>
    </row>
    <row r="21" spans="1:23" s="456" customFormat="1" ht="24.75" customHeight="1">
      <c r="A21" s="432">
        <v>12</v>
      </c>
      <c r="B21" s="445"/>
      <c r="C21" s="446">
        <v>3</v>
      </c>
      <c r="D21" s="596" t="s">
        <v>259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455"/>
      <c r="P21" s="144"/>
      <c r="Q21" s="144"/>
      <c r="R21" s="144"/>
      <c r="S21" s="144"/>
      <c r="T21" s="144"/>
      <c r="U21" s="144"/>
      <c r="V21" s="144"/>
      <c r="W21" s="144"/>
    </row>
    <row r="22" spans="1:23" s="589" customFormat="1" ht="15">
      <c r="A22" s="432">
        <v>13</v>
      </c>
      <c r="B22" s="597"/>
      <c r="C22" s="598" t="s">
        <v>180</v>
      </c>
      <c r="D22" s="599" t="s">
        <v>219</v>
      </c>
      <c r="E22" s="144">
        <v>31467</v>
      </c>
      <c r="F22" s="144"/>
      <c r="G22" s="144"/>
      <c r="H22" s="144">
        <v>1097</v>
      </c>
      <c r="I22" s="144"/>
      <c r="J22" s="144"/>
      <c r="K22" s="144"/>
      <c r="L22" s="144"/>
      <c r="M22" s="144">
        <v>196725</v>
      </c>
      <c r="N22" s="145">
        <v>182940</v>
      </c>
      <c r="O22" s="455">
        <f>SUM(E22:M22)</f>
        <v>229289</v>
      </c>
      <c r="P22" s="590"/>
      <c r="Q22" s="590"/>
      <c r="R22" s="590"/>
      <c r="S22" s="590"/>
      <c r="T22" s="590"/>
      <c r="U22" s="590"/>
      <c r="V22" s="590"/>
      <c r="W22" s="590"/>
    </row>
    <row r="23" spans="1:23" s="602" customFormat="1" ht="15">
      <c r="A23" s="432">
        <v>14</v>
      </c>
      <c r="B23" s="600"/>
      <c r="C23" s="601"/>
      <c r="D23" s="775" t="s">
        <v>368</v>
      </c>
      <c r="E23" s="585"/>
      <c r="F23" s="585"/>
      <c r="G23" s="585"/>
      <c r="H23" s="585"/>
      <c r="I23" s="585"/>
      <c r="J23" s="585"/>
      <c r="K23" s="585"/>
      <c r="L23" s="585"/>
      <c r="M23" s="585">
        <v>1208</v>
      </c>
      <c r="N23" s="585"/>
      <c r="O23" s="461">
        <f>SUM(E23:M23)</f>
        <v>1208</v>
      </c>
      <c r="P23" s="585"/>
      <c r="Q23" s="585"/>
      <c r="R23" s="585"/>
      <c r="S23" s="585"/>
      <c r="T23" s="585"/>
      <c r="U23" s="585"/>
      <c r="V23" s="585"/>
      <c r="W23" s="585"/>
    </row>
    <row r="24" spans="1:23" s="602" customFormat="1" ht="15">
      <c r="A24" s="432">
        <v>15</v>
      </c>
      <c r="B24" s="600"/>
      <c r="C24" s="601"/>
      <c r="D24" s="775" t="s">
        <v>819</v>
      </c>
      <c r="E24" s="585"/>
      <c r="F24" s="585"/>
      <c r="G24" s="585"/>
      <c r="H24" s="585">
        <v>-1097</v>
      </c>
      <c r="I24" s="585"/>
      <c r="J24" s="585"/>
      <c r="K24" s="585"/>
      <c r="L24" s="585"/>
      <c r="M24" s="585"/>
      <c r="N24" s="585"/>
      <c r="O24" s="461">
        <f>SUM(E24:M24)</f>
        <v>-1097</v>
      </c>
      <c r="P24" s="585"/>
      <c r="Q24" s="585"/>
      <c r="R24" s="585"/>
      <c r="S24" s="585"/>
      <c r="T24" s="585"/>
      <c r="U24" s="585"/>
      <c r="V24" s="585"/>
      <c r="W24" s="585"/>
    </row>
    <row r="25" spans="1:23" s="609" customFormat="1" ht="14.25">
      <c r="A25" s="432">
        <v>16</v>
      </c>
      <c r="B25" s="603"/>
      <c r="C25" s="604"/>
      <c r="D25" s="605" t="s">
        <v>219</v>
      </c>
      <c r="E25" s="606">
        <f aca="true" t="shared" si="2" ref="E25:O25">SUM(E22:E24)</f>
        <v>31467</v>
      </c>
      <c r="F25" s="606">
        <f t="shared" si="2"/>
        <v>0</v>
      </c>
      <c r="G25" s="606">
        <f t="shared" si="2"/>
        <v>0</v>
      </c>
      <c r="H25" s="606">
        <f t="shared" si="2"/>
        <v>0</v>
      </c>
      <c r="I25" s="606">
        <f t="shared" si="2"/>
        <v>0</v>
      </c>
      <c r="J25" s="606">
        <f t="shared" si="2"/>
        <v>0</v>
      </c>
      <c r="K25" s="606">
        <f t="shared" si="2"/>
        <v>0</v>
      </c>
      <c r="L25" s="606">
        <f t="shared" si="2"/>
        <v>0</v>
      </c>
      <c r="M25" s="606">
        <f t="shared" si="2"/>
        <v>197933</v>
      </c>
      <c r="N25" s="606">
        <f t="shared" si="2"/>
        <v>182940</v>
      </c>
      <c r="O25" s="608">
        <f t="shared" si="2"/>
        <v>229400</v>
      </c>
      <c r="P25" s="606"/>
      <c r="Q25" s="606"/>
      <c r="R25" s="606"/>
      <c r="S25" s="606"/>
      <c r="T25" s="606"/>
      <c r="U25" s="606"/>
      <c r="V25" s="606"/>
      <c r="W25" s="606"/>
    </row>
    <row r="26" spans="1:23" s="456" customFormat="1" ht="24.75" customHeight="1">
      <c r="A26" s="432">
        <v>17</v>
      </c>
      <c r="B26" s="445"/>
      <c r="C26" s="446">
        <v>4</v>
      </c>
      <c r="D26" s="596" t="s">
        <v>260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455"/>
      <c r="P26" s="144"/>
      <c r="Q26" s="144"/>
      <c r="R26" s="144"/>
      <c r="S26" s="144"/>
      <c r="T26" s="144"/>
      <c r="U26" s="144"/>
      <c r="V26" s="144"/>
      <c r="W26" s="144"/>
    </row>
    <row r="27" spans="1:23" s="589" customFormat="1" ht="15">
      <c r="A27" s="432">
        <v>18</v>
      </c>
      <c r="B27" s="597"/>
      <c r="C27" s="598" t="s">
        <v>180</v>
      </c>
      <c r="D27" s="599" t="s">
        <v>219</v>
      </c>
      <c r="E27" s="144">
        <v>24581</v>
      </c>
      <c r="F27" s="144"/>
      <c r="G27" s="144"/>
      <c r="H27" s="144">
        <v>3077</v>
      </c>
      <c r="I27" s="144"/>
      <c r="J27" s="144"/>
      <c r="K27" s="144"/>
      <c r="L27" s="144"/>
      <c r="M27" s="144">
        <v>149591</v>
      </c>
      <c r="N27" s="145">
        <v>136472</v>
      </c>
      <c r="O27" s="455">
        <f>SUM(E27:M27)</f>
        <v>177249</v>
      </c>
      <c r="P27" s="590"/>
      <c r="Q27" s="590"/>
      <c r="R27" s="590"/>
      <c r="S27" s="590"/>
      <c r="T27" s="590"/>
      <c r="U27" s="590"/>
      <c r="V27" s="590"/>
      <c r="W27" s="590"/>
    </row>
    <row r="28" spans="1:23" s="602" customFormat="1" ht="15">
      <c r="A28" s="432">
        <v>19</v>
      </c>
      <c r="B28" s="600"/>
      <c r="C28" s="601"/>
      <c r="D28" s="775" t="s">
        <v>368</v>
      </c>
      <c r="E28" s="585"/>
      <c r="F28" s="585"/>
      <c r="G28" s="585"/>
      <c r="H28" s="585"/>
      <c r="I28" s="585"/>
      <c r="J28" s="585"/>
      <c r="K28" s="585"/>
      <c r="L28" s="585"/>
      <c r="M28" s="585">
        <v>741</v>
      </c>
      <c r="N28" s="585"/>
      <c r="O28" s="461">
        <f>SUM(E28:M28)</f>
        <v>741</v>
      </c>
      <c r="P28" s="585"/>
      <c r="Q28" s="585"/>
      <c r="R28" s="585"/>
      <c r="S28" s="585"/>
      <c r="T28" s="585"/>
      <c r="U28" s="585"/>
      <c r="V28" s="585"/>
      <c r="W28" s="585"/>
    </row>
    <row r="29" spans="1:23" s="602" customFormat="1" ht="15">
      <c r="A29" s="432">
        <v>20</v>
      </c>
      <c r="B29" s="600"/>
      <c r="C29" s="601"/>
      <c r="D29" s="775" t="s">
        <v>819</v>
      </c>
      <c r="E29" s="585"/>
      <c r="F29" s="585"/>
      <c r="G29" s="585"/>
      <c r="H29" s="585">
        <v>-389</v>
      </c>
      <c r="I29" s="585"/>
      <c r="J29" s="585"/>
      <c r="K29" s="585"/>
      <c r="L29" s="585"/>
      <c r="M29" s="585"/>
      <c r="N29" s="585"/>
      <c r="O29" s="461">
        <f>SUM(E29:M29)</f>
        <v>-389</v>
      </c>
      <c r="P29" s="585"/>
      <c r="Q29" s="585"/>
      <c r="R29" s="585"/>
      <c r="S29" s="585"/>
      <c r="T29" s="585"/>
      <c r="U29" s="585"/>
      <c r="V29" s="585"/>
      <c r="W29" s="585"/>
    </row>
    <row r="30" spans="1:23" s="609" customFormat="1" ht="14.25">
      <c r="A30" s="432">
        <v>21</v>
      </c>
      <c r="B30" s="603"/>
      <c r="C30" s="604"/>
      <c r="D30" s="605" t="s">
        <v>219</v>
      </c>
      <c r="E30" s="606">
        <f aca="true" t="shared" si="3" ref="E30:O30">SUM(E27:E29)</f>
        <v>24581</v>
      </c>
      <c r="F30" s="606">
        <f t="shared" si="3"/>
        <v>0</v>
      </c>
      <c r="G30" s="606">
        <f t="shared" si="3"/>
        <v>0</v>
      </c>
      <c r="H30" s="606">
        <f t="shared" si="3"/>
        <v>2688</v>
      </c>
      <c r="I30" s="606">
        <f t="shared" si="3"/>
        <v>0</v>
      </c>
      <c r="J30" s="606">
        <f t="shared" si="3"/>
        <v>0</v>
      </c>
      <c r="K30" s="606">
        <f t="shared" si="3"/>
        <v>0</v>
      </c>
      <c r="L30" s="606">
        <f t="shared" si="3"/>
        <v>0</v>
      </c>
      <c r="M30" s="606">
        <f t="shared" si="3"/>
        <v>150332</v>
      </c>
      <c r="N30" s="606">
        <f t="shared" si="3"/>
        <v>136472</v>
      </c>
      <c r="O30" s="608">
        <f t="shared" si="3"/>
        <v>177601</v>
      </c>
      <c r="P30" s="606"/>
      <c r="Q30" s="606"/>
      <c r="R30" s="606"/>
      <c r="S30" s="606"/>
      <c r="T30" s="606"/>
      <c r="U30" s="606"/>
      <c r="V30" s="606"/>
      <c r="W30" s="606"/>
    </row>
    <row r="31" spans="1:23" s="456" customFormat="1" ht="24.75" customHeight="1">
      <c r="A31" s="432">
        <v>22</v>
      </c>
      <c r="B31" s="445"/>
      <c r="C31" s="446">
        <v>5</v>
      </c>
      <c r="D31" s="596" t="s">
        <v>261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455"/>
      <c r="P31" s="144"/>
      <c r="Q31" s="144"/>
      <c r="R31" s="144"/>
      <c r="S31" s="144"/>
      <c r="T31" s="144"/>
      <c r="U31" s="144"/>
      <c r="V31" s="144"/>
      <c r="W31" s="144"/>
    </row>
    <row r="32" spans="1:23" s="589" customFormat="1" ht="15">
      <c r="A32" s="432">
        <v>23</v>
      </c>
      <c r="B32" s="597"/>
      <c r="C32" s="598"/>
      <c r="D32" s="599" t="s">
        <v>219</v>
      </c>
      <c r="E32" s="144">
        <v>31251</v>
      </c>
      <c r="F32" s="144"/>
      <c r="G32" s="144"/>
      <c r="H32" s="144">
        <v>3111</v>
      </c>
      <c r="I32" s="144"/>
      <c r="J32" s="144"/>
      <c r="K32" s="144"/>
      <c r="L32" s="144"/>
      <c r="M32" s="144">
        <v>174716</v>
      </c>
      <c r="N32" s="145">
        <v>149790</v>
      </c>
      <c r="O32" s="455">
        <f>SUM(E32:M32)</f>
        <v>209078</v>
      </c>
      <c r="P32" s="590"/>
      <c r="Q32" s="590"/>
      <c r="R32" s="590"/>
      <c r="S32" s="590"/>
      <c r="T32" s="590"/>
      <c r="U32" s="590"/>
      <c r="V32" s="590"/>
      <c r="W32" s="590"/>
    </row>
    <row r="33" spans="1:23" s="602" customFormat="1" ht="15">
      <c r="A33" s="432">
        <v>24</v>
      </c>
      <c r="B33" s="600"/>
      <c r="C33" s="601"/>
      <c r="D33" s="775" t="s">
        <v>368</v>
      </c>
      <c r="E33" s="585"/>
      <c r="F33" s="585"/>
      <c r="G33" s="585"/>
      <c r="H33" s="585"/>
      <c r="I33" s="585"/>
      <c r="J33" s="585"/>
      <c r="K33" s="585"/>
      <c r="L33" s="585"/>
      <c r="M33" s="585">
        <v>1124</v>
      </c>
      <c r="N33" s="585"/>
      <c r="O33" s="461">
        <f>SUM(E33:M33)</f>
        <v>1124</v>
      </c>
      <c r="P33" s="585"/>
      <c r="Q33" s="585"/>
      <c r="R33" s="585"/>
      <c r="S33" s="585"/>
      <c r="T33" s="585"/>
      <c r="U33" s="585"/>
      <c r="V33" s="585"/>
      <c r="W33" s="585"/>
    </row>
    <row r="34" spans="1:23" s="602" customFormat="1" ht="15">
      <c r="A34" s="432">
        <v>25</v>
      </c>
      <c r="B34" s="600"/>
      <c r="C34" s="601"/>
      <c r="D34" s="775" t="s">
        <v>819</v>
      </c>
      <c r="E34" s="585"/>
      <c r="F34" s="585"/>
      <c r="G34" s="585"/>
      <c r="H34" s="585">
        <v>-142</v>
      </c>
      <c r="I34" s="585"/>
      <c r="J34" s="585"/>
      <c r="K34" s="585"/>
      <c r="L34" s="585"/>
      <c r="M34" s="585"/>
      <c r="N34" s="585"/>
      <c r="O34" s="461">
        <f>SUM(E34:M34)</f>
        <v>-142</v>
      </c>
      <c r="P34" s="585"/>
      <c r="Q34" s="585"/>
      <c r="R34" s="585"/>
      <c r="S34" s="585"/>
      <c r="T34" s="585"/>
      <c r="U34" s="585"/>
      <c r="V34" s="585"/>
      <c r="W34" s="585"/>
    </row>
    <row r="35" spans="1:23" s="609" customFormat="1" ht="14.25">
      <c r="A35" s="432">
        <v>26</v>
      </c>
      <c r="B35" s="603"/>
      <c r="C35" s="604"/>
      <c r="D35" s="605" t="s">
        <v>219</v>
      </c>
      <c r="E35" s="606">
        <f>SUM(E32:E34)</f>
        <v>31251</v>
      </c>
      <c r="F35" s="606">
        <f aca="true" t="shared" si="4" ref="F35:O35">SUM(F32:F34)</f>
        <v>0</v>
      </c>
      <c r="G35" s="606">
        <f t="shared" si="4"/>
        <v>0</v>
      </c>
      <c r="H35" s="606">
        <f t="shared" si="4"/>
        <v>2969</v>
      </c>
      <c r="I35" s="606">
        <f t="shared" si="4"/>
        <v>0</v>
      </c>
      <c r="J35" s="606">
        <f t="shared" si="4"/>
        <v>0</v>
      </c>
      <c r="K35" s="606">
        <f t="shared" si="4"/>
        <v>0</v>
      </c>
      <c r="L35" s="606">
        <f t="shared" si="4"/>
        <v>0</v>
      </c>
      <c r="M35" s="606">
        <f t="shared" si="4"/>
        <v>175840</v>
      </c>
      <c r="N35" s="607">
        <f t="shared" si="4"/>
        <v>149790</v>
      </c>
      <c r="O35" s="608">
        <f t="shared" si="4"/>
        <v>210060</v>
      </c>
      <c r="P35" s="606"/>
      <c r="Q35" s="606"/>
      <c r="R35" s="606"/>
      <c r="S35" s="606"/>
      <c r="T35" s="606"/>
      <c r="U35" s="606"/>
      <c r="V35" s="606"/>
      <c r="W35" s="606"/>
    </row>
    <row r="36" spans="1:23" s="456" customFormat="1" ht="24.75" customHeight="1">
      <c r="A36" s="432">
        <v>27</v>
      </c>
      <c r="B36" s="445"/>
      <c r="C36" s="446">
        <v>6</v>
      </c>
      <c r="D36" s="596" t="s">
        <v>262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455"/>
      <c r="P36" s="144"/>
      <c r="Q36" s="144"/>
      <c r="R36" s="144"/>
      <c r="S36" s="144"/>
      <c r="T36" s="144"/>
      <c r="U36" s="144"/>
      <c r="V36" s="144"/>
      <c r="W36" s="144"/>
    </row>
    <row r="37" spans="1:23" s="589" customFormat="1" ht="15">
      <c r="A37" s="432">
        <v>28</v>
      </c>
      <c r="B37" s="597"/>
      <c r="C37" s="598"/>
      <c r="D37" s="599" t="s">
        <v>219</v>
      </c>
      <c r="E37" s="144">
        <v>12095</v>
      </c>
      <c r="F37" s="144"/>
      <c r="G37" s="144"/>
      <c r="H37" s="144">
        <v>1378</v>
      </c>
      <c r="I37" s="144"/>
      <c r="J37" s="144"/>
      <c r="K37" s="144"/>
      <c r="L37" s="144"/>
      <c r="M37" s="144">
        <v>75449</v>
      </c>
      <c r="N37" s="145">
        <v>59368</v>
      </c>
      <c r="O37" s="455">
        <f>SUM(E37:M37)</f>
        <v>88922</v>
      </c>
      <c r="P37" s="590"/>
      <c r="Q37" s="590"/>
      <c r="R37" s="590"/>
      <c r="S37" s="590"/>
      <c r="T37" s="590"/>
      <c r="U37" s="590"/>
      <c r="V37" s="590"/>
      <c r="W37" s="590"/>
    </row>
    <row r="38" spans="1:23" s="602" customFormat="1" ht="15">
      <c r="A38" s="432">
        <v>29</v>
      </c>
      <c r="B38" s="600"/>
      <c r="C38" s="601"/>
      <c r="D38" s="775" t="s">
        <v>368</v>
      </c>
      <c r="E38" s="585"/>
      <c r="F38" s="585"/>
      <c r="G38" s="585"/>
      <c r="H38" s="585"/>
      <c r="I38" s="585"/>
      <c r="J38" s="585"/>
      <c r="K38" s="585"/>
      <c r="L38" s="585"/>
      <c r="M38" s="585">
        <v>365</v>
      </c>
      <c r="N38" s="585"/>
      <c r="O38" s="461">
        <f>SUM(E38:M38)</f>
        <v>365</v>
      </c>
      <c r="P38" s="585"/>
      <c r="Q38" s="585"/>
      <c r="R38" s="585"/>
      <c r="S38" s="585"/>
      <c r="T38" s="585"/>
      <c r="U38" s="585"/>
      <c r="V38" s="585"/>
      <c r="W38" s="585"/>
    </row>
    <row r="39" spans="1:23" s="602" customFormat="1" ht="15">
      <c r="A39" s="432">
        <v>30</v>
      </c>
      <c r="B39" s="600"/>
      <c r="C39" s="601"/>
      <c r="D39" s="775" t="s">
        <v>819</v>
      </c>
      <c r="E39" s="585"/>
      <c r="F39" s="585"/>
      <c r="G39" s="585"/>
      <c r="H39" s="585">
        <v>-374</v>
      </c>
      <c r="I39" s="585"/>
      <c r="J39" s="585"/>
      <c r="K39" s="585"/>
      <c r="L39" s="585"/>
      <c r="M39" s="585"/>
      <c r="N39" s="585"/>
      <c r="O39" s="461">
        <f>SUM(E39:M39)</f>
        <v>-374</v>
      </c>
      <c r="P39" s="585"/>
      <c r="Q39" s="585"/>
      <c r="R39" s="585"/>
      <c r="S39" s="585"/>
      <c r="T39" s="585"/>
      <c r="U39" s="585"/>
      <c r="V39" s="585"/>
      <c r="W39" s="585"/>
    </row>
    <row r="40" spans="1:23" s="613" customFormat="1" ht="21.75" customHeight="1">
      <c r="A40" s="431">
        <v>31</v>
      </c>
      <c r="B40" s="603"/>
      <c r="C40" s="604"/>
      <c r="D40" s="610" t="s">
        <v>219</v>
      </c>
      <c r="E40" s="611">
        <f aca="true" t="shared" si="5" ref="E40:O40">SUM(E37:E39)</f>
        <v>12095</v>
      </c>
      <c r="F40" s="611">
        <f t="shared" si="5"/>
        <v>0</v>
      </c>
      <c r="G40" s="611">
        <f t="shared" si="5"/>
        <v>0</v>
      </c>
      <c r="H40" s="611">
        <f t="shared" si="5"/>
        <v>1004</v>
      </c>
      <c r="I40" s="611">
        <f t="shared" si="5"/>
        <v>0</v>
      </c>
      <c r="J40" s="611">
        <f t="shared" si="5"/>
        <v>0</v>
      </c>
      <c r="K40" s="611">
        <f t="shared" si="5"/>
        <v>0</v>
      </c>
      <c r="L40" s="611">
        <f t="shared" si="5"/>
        <v>0</v>
      </c>
      <c r="M40" s="611">
        <f t="shared" si="5"/>
        <v>75814</v>
      </c>
      <c r="N40" s="611">
        <f t="shared" si="5"/>
        <v>59368</v>
      </c>
      <c r="O40" s="612">
        <f t="shared" si="5"/>
        <v>88913</v>
      </c>
      <c r="P40" s="611"/>
      <c r="Q40" s="611"/>
      <c r="R40" s="611"/>
      <c r="S40" s="611"/>
      <c r="T40" s="611"/>
      <c r="U40" s="611"/>
      <c r="V40" s="611"/>
      <c r="W40" s="611"/>
    </row>
    <row r="41" spans="1:23" s="476" customFormat="1" ht="15">
      <c r="A41" s="432">
        <v>32</v>
      </c>
      <c r="B41" s="504"/>
      <c r="C41" s="285"/>
      <c r="D41" s="286" t="s">
        <v>151</v>
      </c>
      <c r="E41" s="286"/>
      <c r="F41" s="286"/>
      <c r="G41" s="286"/>
      <c r="H41" s="286"/>
      <c r="I41" s="286"/>
      <c r="J41" s="286"/>
      <c r="K41" s="286"/>
      <c r="L41" s="286"/>
      <c r="M41" s="286"/>
      <c r="N41" s="284"/>
      <c r="O41" s="291"/>
      <c r="P41" s="146"/>
      <c r="Q41" s="146"/>
      <c r="R41" s="146"/>
      <c r="S41" s="146"/>
      <c r="T41" s="146"/>
      <c r="U41" s="146"/>
      <c r="V41" s="146"/>
      <c r="W41" s="146"/>
    </row>
    <row r="42" spans="1:23" s="476" customFormat="1" ht="15">
      <c r="A42" s="432">
        <v>33</v>
      </c>
      <c r="B42" s="504"/>
      <c r="C42" s="287"/>
      <c r="D42" s="146" t="s">
        <v>219</v>
      </c>
      <c r="E42" s="146">
        <f aca="true" t="shared" si="6" ref="E42:O42">SUM(E37,E32,E27,E22,E17,E12)</f>
        <v>143335</v>
      </c>
      <c r="F42" s="146">
        <f t="shared" si="6"/>
        <v>0</v>
      </c>
      <c r="G42" s="146">
        <f t="shared" si="6"/>
        <v>0</v>
      </c>
      <c r="H42" s="146">
        <f t="shared" si="6"/>
        <v>16706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6">
        <f t="shared" si="6"/>
        <v>875571</v>
      </c>
      <c r="N42" s="147">
        <f t="shared" si="6"/>
        <v>776656</v>
      </c>
      <c r="O42" s="292">
        <f t="shared" si="6"/>
        <v>1035612</v>
      </c>
      <c r="P42" s="146"/>
      <c r="Q42" s="146"/>
      <c r="R42" s="146"/>
      <c r="S42" s="146"/>
      <c r="T42" s="146"/>
      <c r="U42" s="146"/>
      <c r="V42" s="146"/>
      <c r="W42" s="146"/>
    </row>
    <row r="43" spans="1:23" s="474" customFormat="1" ht="15">
      <c r="A43" s="432">
        <v>34</v>
      </c>
      <c r="B43" s="506"/>
      <c r="C43" s="283"/>
      <c r="D43" s="430" t="s">
        <v>700</v>
      </c>
      <c r="E43" s="147">
        <f>SUM(E38:E38,E33:E34,E28:E28,E23:E24,E18:E18,E13:E14)+E19+E29+E39</f>
        <v>0</v>
      </c>
      <c r="F43" s="147">
        <f aca="true" t="shared" si="7" ref="F43:O43">SUM(F38:F38,F33:F34,F28:F28,F23:F24,F18:F18,F13:F14)+F19+F29+F39</f>
        <v>0</v>
      </c>
      <c r="G43" s="147">
        <f t="shared" si="7"/>
        <v>0</v>
      </c>
      <c r="H43" s="147">
        <f t="shared" si="7"/>
        <v>-3112</v>
      </c>
      <c r="I43" s="147">
        <f t="shared" si="7"/>
        <v>0</v>
      </c>
      <c r="J43" s="147">
        <f t="shared" si="7"/>
        <v>0</v>
      </c>
      <c r="K43" s="147">
        <f t="shared" si="7"/>
        <v>0</v>
      </c>
      <c r="L43" s="147">
        <f t="shared" si="7"/>
        <v>0</v>
      </c>
      <c r="M43" s="147">
        <f t="shared" si="7"/>
        <v>4982</v>
      </c>
      <c r="N43" s="147">
        <f t="shared" si="7"/>
        <v>0</v>
      </c>
      <c r="O43" s="282">
        <f t="shared" si="7"/>
        <v>1870</v>
      </c>
      <c r="P43" s="147"/>
      <c r="Q43" s="147"/>
      <c r="R43" s="147"/>
      <c r="S43" s="147"/>
      <c r="T43" s="147"/>
      <c r="U43" s="147"/>
      <c r="V43" s="147"/>
      <c r="W43" s="147"/>
    </row>
    <row r="44" spans="1:23" s="478" customFormat="1" ht="15">
      <c r="A44" s="432">
        <v>35</v>
      </c>
      <c r="B44" s="508"/>
      <c r="C44" s="288"/>
      <c r="D44" s="289" t="s">
        <v>219</v>
      </c>
      <c r="E44" s="289">
        <f aca="true" t="shared" si="8" ref="E44:O44">SUM(E42:E43)</f>
        <v>143335</v>
      </c>
      <c r="F44" s="289">
        <f t="shared" si="8"/>
        <v>0</v>
      </c>
      <c r="G44" s="289">
        <f t="shared" si="8"/>
        <v>0</v>
      </c>
      <c r="H44" s="289">
        <f t="shared" si="8"/>
        <v>13594</v>
      </c>
      <c r="I44" s="289">
        <f t="shared" si="8"/>
        <v>0</v>
      </c>
      <c r="J44" s="289">
        <f t="shared" si="8"/>
        <v>0</v>
      </c>
      <c r="K44" s="289">
        <f t="shared" si="8"/>
        <v>0</v>
      </c>
      <c r="L44" s="289">
        <f t="shared" si="8"/>
        <v>0</v>
      </c>
      <c r="M44" s="289">
        <f t="shared" si="8"/>
        <v>880553</v>
      </c>
      <c r="N44" s="290">
        <f t="shared" si="8"/>
        <v>776656</v>
      </c>
      <c r="O44" s="293">
        <f t="shared" si="8"/>
        <v>1037482</v>
      </c>
      <c r="P44" s="501"/>
      <c r="Q44" s="501"/>
      <c r="R44" s="501"/>
      <c r="S44" s="501"/>
      <c r="T44" s="501"/>
      <c r="U44" s="501"/>
      <c r="V44" s="501"/>
      <c r="W44" s="501"/>
    </row>
    <row r="45" spans="1:23" s="456" customFormat="1" ht="22.5" customHeight="1">
      <c r="A45" s="432">
        <v>36</v>
      </c>
      <c r="B45" s="445"/>
      <c r="C45" s="446">
        <v>7</v>
      </c>
      <c r="D45" s="596" t="s">
        <v>311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5"/>
      <c r="O45" s="455"/>
      <c r="P45" s="144"/>
      <c r="Q45" s="144"/>
      <c r="R45" s="144"/>
      <c r="S45" s="144"/>
      <c r="T45" s="144"/>
      <c r="U45" s="144"/>
      <c r="V45" s="144"/>
      <c r="W45" s="144"/>
    </row>
    <row r="46" spans="1:23" s="456" customFormat="1" ht="15">
      <c r="A46" s="432">
        <v>37</v>
      </c>
      <c r="B46" s="445"/>
      <c r="C46" s="446"/>
      <c r="D46" s="596" t="s">
        <v>219</v>
      </c>
      <c r="E46" s="144">
        <v>16534</v>
      </c>
      <c r="F46" s="144">
        <v>162118</v>
      </c>
      <c r="G46" s="144"/>
      <c r="H46" s="144">
        <v>335</v>
      </c>
      <c r="I46" s="144"/>
      <c r="J46" s="144"/>
      <c r="K46" s="144"/>
      <c r="L46" s="144">
        <v>5267</v>
      </c>
      <c r="M46" s="144">
        <v>71038</v>
      </c>
      <c r="N46" s="145"/>
      <c r="O46" s="455">
        <f>SUM(E46:M46)</f>
        <v>255292</v>
      </c>
      <c r="P46" s="144"/>
      <c r="Q46" s="144"/>
      <c r="R46" s="144"/>
      <c r="S46" s="144"/>
      <c r="T46" s="144"/>
      <c r="U46" s="144"/>
      <c r="V46" s="144"/>
      <c r="W46" s="144"/>
    </row>
    <row r="47" spans="1:23" s="484" customFormat="1" ht="15">
      <c r="A47" s="432">
        <v>38</v>
      </c>
      <c r="B47" s="495"/>
      <c r="C47" s="483"/>
      <c r="D47" s="614" t="s">
        <v>368</v>
      </c>
      <c r="E47" s="145"/>
      <c r="F47" s="145"/>
      <c r="G47" s="145"/>
      <c r="H47" s="145"/>
      <c r="I47" s="145"/>
      <c r="J47" s="145"/>
      <c r="K47" s="145"/>
      <c r="L47" s="145"/>
      <c r="M47" s="145">
        <v>1098</v>
      </c>
      <c r="N47" s="145"/>
      <c r="O47" s="461">
        <f>SUM(E47:M47)</f>
        <v>1098</v>
      </c>
      <c r="P47" s="145"/>
      <c r="Q47" s="145"/>
      <c r="R47" s="145"/>
      <c r="S47" s="145"/>
      <c r="T47" s="145"/>
      <c r="U47" s="145"/>
      <c r="V47" s="145"/>
      <c r="W47" s="145"/>
    </row>
    <row r="48" spans="1:23" s="484" customFormat="1" ht="15">
      <c r="A48" s="432">
        <v>39</v>
      </c>
      <c r="B48" s="495"/>
      <c r="C48" s="483"/>
      <c r="D48" s="614" t="s">
        <v>819</v>
      </c>
      <c r="E48" s="145"/>
      <c r="F48" s="145"/>
      <c r="G48" s="145"/>
      <c r="H48" s="145">
        <v>-335</v>
      </c>
      <c r="I48" s="145"/>
      <c r="J48" s="145"/>
      <c r="K48" s="145"/>
      <c r="L48" s="145">
        <v>-997</v>
      </c>
      <c r="M48" s="145"/>
      <c r="N48" s="145"/>
      <c r="O48" s="461">
        <f>SUM(E48:M48)</f>
        <v>-1332</v>
      </c>
      <c r="P48" s="145"/>
      <c r="Q48" s="145"/>
      <c r="R48" s="145"/>
      <c r="S48" s="145"/>
      <c r="T48" s="145"/>
      <c r="U48" s="145"/>
      <c r="V48" s="145"/>
      <c r="W48" s="145"/>
    </row>
    <row r="49" spans="1:23" s="484" customFormat="1" ht="15">
      <c r="A49" s="432">
        <v>40</v>
      </c>
      <c r="B49" s="495"/>
      <c r="C49" s="483"/>
      <c r="D49" s="614" t="s">
        <v>65</v>
      </c>
      <c r="E49" s="145"/>
      <c r="F49" s="145">
        <v>-2914</v>
      </c>
      <c r="G49" s="145"/>
      <c r="H49" s="145"/>
      <c r="I49" s="145"/>
      <c r="J49" s="145"/>
      <c r="K49" s="145"/>
      <c r="L49" s="145"/>
      <c r="M49" s="145"/>
      <c r="N49" s="145"/>
      <c r="O49" s="461">
        <f>SUM(E49:M49)</f>
        <v>-2914</v>
      </c>
      <c r="P49" s="145"/>
      <c r="Q49" s="145"/>
      <c r="R49" s="145"/>
      <c r="S49" s="145"/>
      <c r="T49" s="145"/>
      <c r="U49" s="145"/>
      <c r="V49" s="145"/>
      <c r="W49" s="145"/>
    </row>
    <row r="50" spans="1:23" s="453" customFormat="1" ht="15">
      <c r="A50" s="432">
        <v>41</v>
      </c>
      <c r="B50" s="492"/>
      <c r="C50" s="486"/>
      <c r="D50" s="615" t="s">
        <v>219</v>
      </c>
      <c r="E50" s="131">
        <f>SUM(E46:E49)</f>
        <v>16534</v>
      </c>
      <c r="F50" s="131">
        <f aca="true" t="shared" si="9" ref="F50:O50">SUM(F46:F49)</f>
        <v>159204</v>
      </c>
      <c r="G50" s="131">
        <f t="shared" si="9"/>
        <v>0</v>
      </c>
      <c r="H50" s="131">
        <f t="shared" si="9"/>
        <v>0</v>
      </c>
      <c r="I50" s="131">
        <f t="shared" si="9"/>
        <v>0</v>
      </c>
      <c r="J50" s="131">
        <f t="shared" si="9"/>
        <v>0</v>
      </c>
      <c r="K50" s="131">
        <f t="shared" si="9"/>
        <v>0</v>
      </c>
      <c r="L50" s="131">
        <f t="shared" si="9"/>
        <v>4270</v>
      </c>
      <c r="M50" s="131">
        <f t="shared" si="9"/>
        <v>72136</v>
      </c>
      <c r="N50" s="131">
        <f t="shared" si="9"/>
        <v>0</v>
      </c>
      <c r="O50" s="487">
        <f t="shared" si="9"/>
        <v>252144</v>
      </c>
      <c r="P50" s="131"/>
      <c r="Q50" s="131"/>
      <c r="R50" s="131"/>
      <c r="S50" s="131"/>
      <c r="T50" s="131"/>
      <c r="U50" s="131"/>
      <c r="V50" s="131"/>
      <c r="W50" s="131"/>
    </row>
    <row r="51" spans="1:23" s="456" customFormat="1" ht="22.5" customHeight="1">
      <c r="A51" s="432">
        <v>42</v>
      </c>
      <c r="B51" s="445"/>
      <c r="C51" s="446">
        <v>8</v>
      </c>
      <c r="D51" s="596" t="s">
        <v>312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5"/>
      <c r="O51" s="455"/>
      <c r="P51" s="144"/>
      <c r="Q51" s="144"/>
      <c r="R51" s="144"/>
      <c r="S51" s="144"/>
      <c r="T51" s="144"/>
      <c r="U51" s="144"/>
      <c r="V51" s="144"/>
      <c r="W51" s="144"/>
    </row>
    <row r="52" spans="1:23" s="456" customFormat="1" ht="15">
      <c r="A52" s="432">
        <v>43</v>
      </c>
      <c r="B52" s="445"/>
      <c r="C52" s="446"/>
      <c r="D52" s="596" t="s">
        <v>219</v>
      </c>
      <c r="E52" s="144">
        <v>64077</v>
      </c>
      <c r="F52" s="144"/>
      <c r="G52" s="144"/>
      <c r="H52" s="144">
        <v>3240</v>
      </c>
      <c r="I52" s="144"/>
      <c r="J52" s="144"/>
      <c r="K52" s="144"/>
      <c r="L52" s="144"/>
      <c r="M52" s="144">
        <v>331136</v>
      </c>
      <c r="N52" s="145">
        <v>160152</v>
      </c>
      <c r="O52" s="455">
        <f>SUM(E52:M52)</f>
        <v>398453</v>
      </c>
      <c r="P52" s="144"/>
      <c r="Q52" s="144"/>
      <c r="R52" s="144"/>
      <c r="S52" s="144"/>
      <c r="T52" s="144"/>
      <c r="U52" s="144"/>
      <c r="V52" s="144"/>
      <c r="W52" s="144"/>
    </row>
    <row r="53" spans="1:23" s="484" customFormat="1" ht="15">
      <c r="A53" s="432">
        <v>44</v>
      </c>
      <c r="B53" s="495"/>
      <c r="C53" s="483"/>
      <c r="D53" s="614" t="s">
        <v>368</v>
      </c>
      <c r="E53" s="145"/>
      <c r="F53" s="145"/>
      <c r="G53" s="145"/>
      <c r="H53" s="145"/>
      <c r="I53" s="145"/>
      <c r="J53" s="145"/>
      <c r="K53" s="145"/>
      <c r="L53" s="145"/>
      <c r="M53" s="145">
        <v>2678</v>
      </c>
      <c r="N53" s="145"/>
      <c r="O53" s="461">
        <f>SUM(E53:M53)</f>
        <v>2678</v>
      </c>
      <c r="P53" s="145"/>
      <c r="Q53" s="145"/>
      <c r="R53" s="145"/>
      <c r="S53" s="145"/>
      <c r="T53" s="145"/>
      <c r="U53" s="145"/>
      <c r="V53" s="145"/>
      <c r="W53" s="145"/>
    </row>
    <row r="54" spans="1:23" s="484" customFormat="1" ht="15">
      <c r="A54" s="432">
        <v>45</v>
      </c>
      <c r="B54" s="495"/>
      <c r="C54" s="483"/>
      <c r="D54" s="614" t="s">
        <v>819</v>
      </c>
      <c r="E54" s="145"/>
      <c r="F54" s="145"/>
      <c r="G54" s="145"/>
      <c r="H54" s="145">
        <v>-2725</v>
      </c>
      <c r="I54" s="145"/>
      <c r="J54" s="145"/>
      <c r="K54" s="145"/>
      <c r="L54" s="145"/>
      <c r="M54" s="145"/>
      <c r="N54" s="145"/>
      <c r="O54" s="461">
        <f>SUM(E54:M54)</f>
        <v>-2725</v>
      </c>
      <c r="P54" s="145"/>
      <c r="Q54" s="145"/>
      <c r="R54" s="145"/>
      <c r="S54" s="145"/>
      <c r="T54" s="145"/>
      <c r="U54" s="145"/>
      <c r="V54" s="145"/>
      <c r="W54" s="145"/>
    </row>
    <row r="55" spans="1:23" s="453" customFormat="1" ht="15">
      <c r="A55" s="432">
        <v>46</v>
      </c>
      <c r="B55" s="492"/>
      <c r="C55" s="486"/>
      <c r="D55" s="615" t="s">
        <v>219</v>
      </c>
      <c r="E55" s="131">
        <f aca="true" t="shared" si="10" ref="E55:O55">SUM(E52:E54)</f>
        <v>64077</v>
      </c>
      <c r="F55" s="131">
        <f t="shared" si="10"/>
        <v>0</v>
      </c>
      <c r="G55" s="131">
        <f t="shared" si="10"/>
        <v>0</v>
      </c>
      <c r="H55" s="131">
        <f t="shared" si="10"/>
        <v>515</v>
      </c>
      <c r="I55" s="131">
        <f t="shared" si="10"/>
        <v>0</v>
      </c>
      <c r="J55" s="131">
        <f t="shared" si="10"/>
        <v>0</v>
      </c>
      <c r="K55" s="131">
        <f t="shared" si="10"/>
        <v>0</v>
      </c>
      <c r="L55" s="131">
        <f t="shared" si="10"/>
        <v>0</v>
      </c>
      <c r="M55" s="131">
        <f>SUM(M52:M54)</f>
        <v>333814</v>
      </c>
      <c r="N55" s="132">
        <f t="shared" si="10"/>
        <v>160152</v>
      </c>
      <c r="O55" s="487">
        <f t="shared" si="10"/>
        <v>398406</v>
      </c>
      <c r="P55" s="131"/>
      <c r="Q55" s="131"/>
      <c r="R55" s="131"/>
      <c r="S55" s="131"/>
      <c r="T55" s="131"/>
      <c r="U55" s="131"/>
      <c r="V55" s="131"/>
      <c r="W55" s="131"/>
    </row>
    <row r="56" spans="1:23" s="456" customFormat="1" ht="22.5" customHeight="1">
      <c r="A56" s="432">
        <v>47</v>
      </c>
      <c r="B56" s="445"/>
      <c r="C56" s="446">
        <v>9</v>
      </c>
      <c r="D56" s="836" t="s">
        <v>314</v>
      </c>
      <c r="E56" s="836"/>
      <c r="F56" s="836"/>
      <c r="G56" s="836"/>
      <c r="H56" s="144"/>
      <c r="I56" s="144"/>
      <c r="J56" s="144"/>
      <c r="K56" s="144"/>
      <c r="L56" s="144"/>
      <c r="M56" s="144"/>
      <c r="N56" s="145"/>
      <c r="O56" s="455"/>
      <c r="P56" s="144"/>
      <c r="Q56" s="144"/>
      <c r="R56" s="144"/>
      <c r="S56" s="144"/>
      <c r="T56" s="144"/>
      <c r="U56" s="144"/>
      <c r="V56" s="144"/>
      <c r="W56" s="144"/>
    </row>
    <row r="57" spans="1:23" ht="15">
      <c r="A57" s="432">
        <v>48</v>
      </c>
      <c r="B57" s="447"/>
      <c r="C57" s="457"/>
      <c r="D57" s="616" t="s">
        <v>219</v>
      </c>
      <c r="E57" s="110">
        <v>2391</v>
      </c>
      <c r="F57" s="110">
        <v>1300</v>
      </c>
      <c r="G57" s="110"/>
      <c r="H57" s="110">
        <v>7309</v>
      </c>
      <c r="I57" s="110"/>
      <c r="J57" s="110"/>
      <c r="K57" s="110"/>
      <c r="L57" s="110"/>
      <c r="M57" s="110">
        <v>125600</v>
      </c>
      <c r="N57" s="111">
        <v>107069</v>
      </c>
      <c r="O57" s="480">
        <f>SUM(E57:M57)</f>
        <v>136600</v>
      </c>
      <c r="P57" s="110"/>
      <c r="Q57" s="110"/>
      <c r="R57" s="110"/>
      <c r="S57" s="110"/>
      <c r="T57" s="110"/>
      <c r="U57" s="110"/>
      <c r="V57" s="110"/>
      <c r="W57" s="110"/>
    </row>
    <row r="58" spans="1:23" s="4" customFormat="1" ht="15">
      <c r="A58" s="432">
        <v>49</v>
      </c>
      <c r="B58" s="617"/>
      <c r="C58" s="460"/>
      <c r="D58" s="776" t="s">
        <v>820</v>
      </c>
      <c r="E58" s="111"/>
      <c r="F58" s="111"/>
      <c r="G58" s="111"/>
      <c r="H58" s="111">
        <v>-225</v>
      </c>
      <c r="I58" s="111"/>
      <c r="J58" s="111"/>
      <c r="K58" s="111"/>
      <c r="L58" s="111"/>
      <c r="M58" s="111"/>
      <c r="N58" s="111"/>
      <c r="O58" s="777">
        <f>SUM(E58:M58)</f>
        <v>-225</v>
      </c>
      <c r="P58" s="111"/>
      <c r="Q58" s="111"/>
      <c r="R58" s="111"/>
      <c r="S58" s="111"/>
      <c r="T58" s="111"/>
      <c r="U58" s="111"/>
      <c r="V58" s="111"/>
      <c r="W58" s="111"/>
    </row>
    <row r="59" spans="1:23" s="4" customFormat="1" ht="30">
      <c r="A59" s="432">
        <v>50</v>
      </c>
      <c r="B59" s="617"/>
      <c r="C59" s="460"/>
      <c r="D59" s="481" t="s">
        <v>821</v>
      </c>
      <c r="E59" s="111">
        <v>-1245</v>
      </c>
      <c r="F59" s="111"/>
      <c r="G59" s="111"/>
      <c r="H59" s="111">
        <v>-2429</v>
      </c>
      <c r="I59" s="111"/>
      <c r="J59" s="111"/>
      <c r="K59" s="111"/>
      <c r="L59" s="111"/>
      <c r="M59" s="111">
        <v>-70731</v>
      </c>
      <c r="N59" s="111"/>
      <c r="O59" s="777">
        <f>SUM(E59:M59)</f>
        <v>-74405</v>
      </c>
      <c r="P59" s="111"/>
      <c r="Q59" s="111"/>
      <c r="R59" s="111"/>
      <c r="S59" s="111"/>
      <c r="T59" s="111"/>
      <c r="U59" s="111"/>
      <c r="V59" s="111"/>
      <c r="W59" s="111"/>
    </row>
    <row r="60" spans="1:23" s="466" customFormat="1" ht="15">
      <c r="A60" s="432">
        <v>51</v>
      </c>
      <c r="B60" s="618"/>
      <c r="C60" s="463"/>
      <c r="D60" s="619" t="s">
        <v>219</v>
      </c>
      <c r="E60" s="422">
        <f aca="true" t="shared" si="11" ref="E60:O60">SUM(E57:E59)</f>
        <v>1146</v>
      </c>
      <c r="F60" s="422">
        <f t="shared" si="11"/>
        <v>1300</v>
      </c>
      <c r="G60" s="422">
        <f t="shared" si="11"/>
        <v>0</v>
      </c>
      <c r="H60" s="422">
        <f t="shared" si="11"/>
        <v>4655</v>
      </c>
      <c r="I60" s="422">
        <f t="shared" si="11"/>
        <v>0</v>
      </c>
      <c r="J60" s="422">
        <f t="shared" si="11"/>
        <v>0</v>
      </c>
      <c r="K60" s="422">
        <f t="shared" si="11"/>
        <v>0</v>
      </c>
      <c r="L60" s="422">
        <f t="shared" si="11"/>
        <v>0</v>
      </c>
      <c r="M60" s="422">
        <f t="shared" si="11"/>
        <v>54869</v>
      </c>
      <c r="N60" s="422">
        <f t="shared" si="11"/>
        <v>107069</v>
      </c>
      <c r="O60" s="465">
        <f t="shared" si="11"/>
        <v>61970</v>
      </c>
      <c r="P60" s="422"/>
      <c r="Q60" s="422"/>
      <c r="R60" s="422"/>
      <c r="S60" s="422"/>
      <c r="T60" s="422"/>
      <c r="U60" s="422"/>
      <c r="V60" s="422"/>
      <c r="W60" s="422"/>
    </row>
    <row r="61" spans="1:23" s="456" customFormat="1" ht="22.5" customHeight="1">
      <c r="A61" s="432">
        <v>52</v>
      </c>
      <c r="B61" s="445"/>
      <c r="C61" s="446">
        <v>10</v>
      </c>
      <c r="D61" s="836" t="s">
        <v>495</v>
      </c>
      <c r="E61" s="836"/>
      <c r="F61" s="836"/>
      <c r="G61" s="836"/>
      <c r="H61" s="144"/>
      <c r="I61" s="144"/>
      <c r="J61" s="144"/>
      <c r="K61" s="144"/>
      <c r="L61" s="144"/>
      <c r="M61" s="144"/>
      <c r="N61" s="145"/>
      <c r="O61" s="455"/>
      <c r="P61" s="144"/>
      <c r="Q61" s="144"/>
      <c r="R61" s="144"/>
      <c r="S61" s="144"/>
      <c r="T61" s="144"/>
      <c r="U61" s="144"/>
      <c r="V61" s="144"/>
      <c r="W61" s="144"/>
    </row>
    <row r="62" spans="1:23" ht="15">
      <c r="A62" s="432">
        <v>53</v>
      </c>
      <c r="B62" s="447"/>
      <c r="C62" s="457"/>
      <c r="D62" s="616" t="s">
        <v>219</v>
      </c>
      <c r="E62" s="110">
        <v>9974</v>
      </c>
      <c r="F62" s="110"/>
      <c r="G62" s="110"/>
      <c r="H62" s="110"/>
      <c r="I62" s="110"/>
      <c r="J62" s="110"/>
      <c r="K62" s="110"/>
      <c r="L62" s="110"/>
      <c r="M62" s="110">
        <v>48501</v>
      </c>
      <c r="N62" s="111">
        <v>18800</v>
      </c>
      <c r="O62" s="480">
        <f>SUM(E62:M62)</f>
        <v>58475</v>
      </c>
      <c r="P62" s="110"/>
      <c r="Q62" s="110"/>
      <c r="R62" s="110"/>
      <c r="S62" s="110"/>
      <c r="T62" s="110"/>
      <c r="U62" s="110"/>
      <c r="V62" s="110"/>
      <c r="W62" s="110"/>
    </row>
    <row r="63" spans="1:23" ht="15">
      <c r="A63" s="432">
        <v>54</v>
      </c>
      <c r="B63" s="447"/>
      <c r="C63" s="457"/>
      <c r="D63" s="776" t="s">
        <v>368</v>
      </c>
      <c r="E63" s="110"/>
      <c r="F63" s="110"/>
      <c r="G63" s="110"/>
      <c r="H63" s="110"/>
      <c r="I63" s="110"/>
      <c r="J63" s="110"/>
      <c r="K63" s="110"/>
      <c r="L63" s="110"/>
      <c r="M63" s="110">
        <v>236</v>
      </c>
      <c r="N63" s="111"/>
      <c r="O63" s="480">
        <f>SUM(E63:N63)</f>
        <v>236</v>
      </c>
      <c r="P63" s="110"/>
      <c r="Q63" s="110"/>
      <c r="R63" s="110"/>
      <c r="S63" s="110"/>
      <c r="T63" s="110"/>
      <c r="U63" s="110"/>
      <c r="V63" s="110"/>
      <c r="W63" s="110"/>
    </row>
    <row r="64" spans="1:23" s="470" customFormat="1" ht="24.75" customHeight="1">
      <c r="A64" s="431">
        <v>55</v>
      </c>
      <c r="B64" s="618"/>
      <c r="C64" s="463"/>
      <c r="D64" s="620" t="s">
        <v>219</v>
      </c>
      <c r="E64" s="468">
        <f aca="true" t="shared" si="12" ref="E64:O64">SUM(E62:E63)</f>
        <v>9974</v>
      </c>
      <c r="F64" s="468">
        <f t="shared" si="12"/>
        <v>0</v>
      </c>
      <c r="G64" s="468">
        <f t="shared" si="12"/>
        <v>0</v>
      </c>
      <c r="H64" s="468">
        <f t="shared" si="12"/>
        <v>0</v>
      </c>
      <c r="I64" s="468">
        <f t="shared" si="12"/>
        <v>0</v>
      </c>
      <c r="J64" s="468">
        <f t="shared" si="12"/>
        <v>0</v>
      </c>
      <c r="K64" s="468">
        <f t="shared" si="12"/>
        <v>0</v>
      </c>
      <c r="L64" s="468">
        <f t="shared" si="12"/>
        <v>0</v>
      </c>
      <c r="M64" s="468">
        <f t="shared" si="12"/>
        <v>48737</v>
      </c>
      <c r="N64" s="468">
        <f t="shared" si="12"/>
        <v>18800</v>
      </c>
      <c r="O64" s="469">
        <f t="shared" si="12"/>
        <v>58711</v>
      </c>
      <c r="P64" s="468"/>
      <c r="Q64" s="468"/>
      <c r="R64" s="468"/>
      <c r="S64" s="468"/>
      <c r="T64" s="468"/>
      <c r="U64" s="468"/>
      <c r="V64" s="468"/>
      <c r="W64" s="468"/>
    </row>
    <row r="65" spans="1:23" s="474" customFormat="1" ht="19.5" customHeight="1">
      <c r="A65" s="432">
        <v>56</v>
      </c>
      <c r="B65" s="506"/>
      <c r="C65" s="472"/>
      <c r="D65" s="284" t="s">
        <v>95</v>
      </c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473"/>
      <c r="P65" s="147"/>
      <c r="Q65" s="147"/>
      <c r="R65" s="147"/>
      <c r="S65" s="147"/>
      <c r="T65" s="147"/>
      <c r="U65" s="147"/>
      <c r="V65" s="147"/>
      <c r="W65" s="147"/>
    </row>
    <row r="66" spans="1:23" s="474" customFormat="1" ht="19.5" customHeight="1">
      <c r="A66" s="432">
        <v>57</v>
      </c>
      <c r="B66" s="506"/>
      <c r="C66" s="283"/>
      <c r="D66" s="146" t="s">
        <v>219</v>
      </c>
      <c r="E66" s="146">
        <f aca="true" t="shared" si="13" ref="E66:O66">SUM(E62,E57,E52,E46)</f>
        <v>92976</v>
      </c>
      <c r="F66" s="146">
        <f t="shared" si="13"/>
        <v>163418</v>
      </c>
      <c r="G66" s="146">
        <f t="shared" si="13"/>
        <v>0</v>
      </c>
      <c r="H66" s="146">
        <f t="shared" si="13"/>
        <v>10884</v>
      </c>
      <c r="I66" s="146">
        <f t="shared" si="13"/>
        <v>0</v>
      </c>
      <c r="J66" s="146">
        <f t="shared" si="13"/>
        <v>0</v>
      </c>
      <c r="K66" s="146">
        <f t="shared" si="13"/>
        <v>0</v>
      </c>
      <c r="L66" s="146">
        <f t="shared" si="13"/>
        <v>5267</v>
      </c>
      <c r="M66" s="146">
        <f t="shared" si="13"/>
        <v>576275</v>
      </c>
      <c r="N66" s="146">
        <f t="shared" si="13"/>
        <v>286021</v>
      </c>
      <c r="O66" s="292">
        <f t="shared" si="13"/>
        <v>848820</v>
      </c>
      <c r="P66" s="147"/>
      <c r="Q66" s="147"/>
      <c r="R66" s="147"/>
      <c r="S66" s="147"/>
      <c r="T66" s="147"/>
      <c r="U66" s="147"/>
      <c r="V66" s="147"/>
      <c r="W66" s="147"/>
    </row>
    <row r="67" spans="1:23" s="474" customFormat="1" ht="30">
      <c r="A67" s="432">
        <v>58</v>
      </c>
      <c r="B67" s="506"/>
      <c r="C67" s="283"/>
      <c r="D67" s="430" t="s">
        <v>702</v>
      </c>
      <c r="E67" s="147">
        <f>SUM(E58:E58,E53:E54,E47:E47)+E63+E59+E48+E49</f>
        <v>-1245</v>
      </c>
      <c r="F67" s="147">
        <f aca="true" t="shared" si="14" ref="F67:O67">SUM(F58:F58,F53:F54,F47:F47)+F63+F59+F48+F49</f>
        <v>-2914</v>
      </c>
      <c r="G67" s="147">
        <f t="shared" si="14"/>
        <v>0</v>
      </c>
      <c r="H67" s="147">
        <f t="shared" si="14"/>
        <v>-5714</v>
      </c>
      <c r="I67" s="147">
        <f t="shared" si="14"/>
        <v>0</v>
      </c>
      <c r="J67" s="147">
        <f t="shared" si="14"/>
        <v>0</v>
      </c>
      <c r="K67" s="147">
        <f t="shared" si="14"/>
        <v>0</v>
      </c>
      <c r="L67" s="147">
        <f t="shared" si="14"/>
        <v>-997</v>
      </c>
      <c r="M67" s="147">
        <f t="shared" si="14"/>
        <v>-66719</v>
      </c>
      <c r="N67" s="147">
        <f t="shared" si="14"/>
        <v>0</v>
      </c>
      <c r="O67" s="282">
        <f t="shared" si="14"/>
        <v>-77589</v>
      </c>
      <c r="P67" s="147"/>
      <c r="Q67" s="147"/>
      <c r="R67" s="147"/>
      <c r="S67" s="147"/>
      <c r="T67" s="147"/>
      <c r="U67" s="147"/>
      <c r="V67" s="147"/>
      <c r="W67" s="147"/>
    </row>
    <row r="68" spans="1:23" s="503" customFormat="1" ht="19.5" customHeight="1">
      <c r="A68" s="432">
        <v>59</v>
      </c>
      <c r="B68" s="621"/>
      <c r="C68" s="622"/>
      <c r="D68" s="289" t="s">
        <v>219</v>
      </c>
      <c r="E68" s="289">
        <f aca="true" t="shared" si="15" ref="E68:O68">SUM(E66:E67)</f>
        <v>91731</v>
      </c>
      <c r="F68" s="289">
        <f t="shared" si="15"/>
        <v>160504</v>
      </c>
      <c r="G68" s="289">
        <f t="shared" si="15"/>
        <v>0</v>
      </c>
      <c r="H68" s="289">
        <f t="shared" si="15"/>
        <v>5170</v>
      </c>
      <c r="I68" s="289">
        <f t="shared" si="15"/>
        <v>0</v>
      </c>
      <c r="J68" s="289">
        <f t="shared" si="15"/>
        <v>0</v>
      </c>
      <c r="K68" s="289">
        <f t="shared" si="15"/>
        <v>0</v>
      </c>
      <c r="L68" s="289">
        <f t="shared" si="15"/>
        <v>4270</v>
      </c>
      <c r="M68" s="289">
        <f t="shared" si="15"/>
        <v>509556</v>
      </c>
      <c r="N68" s="290">
        <f t="shared" si="15"/>
        <v>286021</v>
      </c>
      <c r="O68" s="293">
        <f t="shared" si="15"/>
        <v>771231</v>
      </c>
      <c r="P68" s="623"/>
      <c r="Q68" s="623"/>
      <c r="R68" s="623"/>
      <c r="S68" s="623"/>
      <c r="T68" s="623"/>
      <c r="U68" s="623"/>
      <c r="V68" s="623"/>
      <c r="W68" s="623"/>
    </row>
    <row r="69" spans="1:23" s="456" customFormat="1" ht="27.75" customHeight="1">
      <c r="A69" s="432">
        <v>60</v>
      </c>
      <c r="B69" s="445"/>
      <c r="C69" s="446">
        <v>11</v>
      </c>
      <c r="D69" s="596" t="s">
        <v>315</v>
      </c>
      <c r="E69" s="144"/>
      <c r="F69" s="144"/>
      <c r="G69" s="144"/>
      <c r="H69" s="144"/>
      <c r="I69" s="144"/>
      <c r="J69" s="144"/>
      <c r="K69" s="144"/>
      <c r="L69" s="144"/>
      <c r="M69" s="144"/>
      <c r="N69" s="145"/>
      <c r="O69" s="455"/>
      <c r="P69" s="144"/>
      <c r="Q69" s="144"/>
      <c r="R69" s="144"/>
      <c r="S69" s="144"/>
      <c r="T69" s="144"/>
      <c r="U69" s="144"/>
      <c r="V69" s="144"/>
      <c r="W69" s="144"/>
    </row>
    <row r="70" spans="1:23" s="456" customFormat="1" ht="15">
      <c r="A70" s="432">
        <v>61</v>
      </c>
      <c r="B70" s="445"/>
      <c r="C70" s="446"/>
      <c r="D70" s="596" t="s">
        <v>219</v>
      </c>
      <c r="E70" s="144">
        <v>25244</v>
      </c>
      <c r="F70" s="144"/>
      <c r="G70" s="144"/>
      <c r="H70" s="144">
        <v>3093</v>
      </c>
      <c r="I70" s="144"/>
      <c r="J70" s="144"/>
      <c r="K70" s="144"/>
      <c r="L70" s="144"/>
      <c r="M70" s="144">
        <v>155421</v>
      </c>
      <c r="N70" s="145"/>
      <c r="O70" s="455">
        <f aca="true" t="shared" si="16" ref="O70:O79">SUM(E70:M70)</f>
        <v>183758</v>
      </c>
      <c r="P70" s="144"/>
      <c r="Q70" s="144"/>
      <c r="R70" s="144"/>
      <c r="S70" s="144"/>
      <c r="T70" s="144"/>
      <c r="U70" s="144"/>
      <c r="V70" s="144"/>
      <c r="W70" s="144"/>
    </row>
    <row r="71" spans="1:23" s="484" customFormat="1" ht="15">
      <c r="A71" s="432">
        <v>62</v>
      </c>
      <c r="B71" s="495"/>
      <c r="C71" s="483"/>
      <c r="D71" s="614" t="s">
        <v>368</v>
      </c>
      <c r="E71" s="145"/>
      <c r="F71" s="145"/>
      <c r="G71" s="145"/>
      <c r="H71" s="145"/>
      <c r="I71" s="145"/>
      <c r="J71" s="145"/>
      <c r="K71" s="145"/>
      <c r="L71" s="145"/>
      <c r="M71" s="145">
        <v>325</v>
      </c>
      <c r="N71" s="145"/>
      <c r="O71" s="461">
        <f t="shared" si="16"/>
        <v>325</v>
      </c>
      <c r="P71" s="145"/>
      <c r="Q71" s="145"/>
      <c r="R71" s="145"/>
      <c r="S71" s="145"/>
      <c r="T71" s="145"/>
      <c r="U71" s="145"/>
      <c r="V71" s="145"/>
      <c r="W71" s="145"/>
    </row>
    <row r="72" spans="1:23" s="484" customFormat="1" ht="15">
      <c r="A72" s="432">
        <v>63</v>
      </c>
      <c r="B72" s="495"/>
      <c r="C72" s="483"/>
      <c r="D72" s="614" t="s">
        <v>796</v>
      </c>
      <c r="E72" s="145"/>
      <c r="F72" s="145"/>
      <c r="G72" s="145"/>
      <c r="H72" s="145"/>
      <c r="I72" s="145"/>
      <c r="J72" s="145"/>
      <c r="K72" s="145"/>
      <c r="L72" s="145"/>
      <c r="M72" s="145">
        <v>1350</v>
      </c>
      <c r="N72" s="145"/>
      <c r="O72" s="461">
        <f t="shared" si="16"/>
        <v>1350</v>
      </c>
      <c r="P72" s="145"/>
      <c r="Q72" s="145"/>
      <c r="R72" s="145"/>
      <c r="S72" s="145"/>
      <c r="T72" s="145"/>
      <c r="U72" s="145"/>
      <c r="V72" s="145"/>
      <c r="W72" s="145"/>
    </row>
    <row r="73" spans="1:23" s="484" customFormat="1" ht="15">
      <c r="A73" s="432">
        <v>64</v>
      </c>
      <c r="B73" s="495"/>
      <c r="C73" s="483"/>
      <c r="D73" s="614" t="s">
        <v>48</v>
      </c>
      <c r="E73" s="145"/>
      <c r="F73" s="145"/>
      <c r="G73" s="145"/>
      <c r="H73" s="145"/>
      <c r="I73" s="145"/>
      <c r="J73" s="145"/>
      <c r="K73" s="145"/>
      <c r="L73" s="145"/>
      <c r="M73" s="145">
        <v>50</v>
      </c>
      <c r="N73" s="145"/>
      <c r="O73" s="461">
        <f t="shared" si="16"/>
        <v>50</v>
      </c>
      <c r="P73" s="145"/>
      <c r="Q73" s="145"/>
      <c r="R73" s="145"/>
      <c r="S73" s="145"/>
      <c r="T73" s="145"/>
      <c r="U73" s="145"/>
      <c r="V73" s="145"/>
      <c r="W73" s="145"/>
    </row>
    <row r="74" spans="1:23" s="484" customFormat="1" ht="15">
      <c r="A74" s="432">
        <v>65</v>
      </c>
      <c r="B74" s="495"/>
      <c r="C74" s="483"/>
      <c r="D74" s="614" t="s">
        <v>50</v>
      </c>
      <c r="E74" s="145"/>
      <c r="F74" s="145"/>
      <c r="G74" s="145"/>
      <c r="H74" s="145"/>
      <c r="I74" s="145"/>
      <c r="J74" s="145"/>
      <c r="K74" s="145"/>
      <c r="L74" s="145"/>
      <c r="M74" s="145">
        <v>19</v>
      </c>
      <c r="N74" s="145"/>
      <c r="O74" s="461">
        <f t="shared" si="16"/>
        <v>19</v>
      </c>
      <c r="P74" s="145"/>
      <c r="Q74" s="145"/>
      <c r="R74" s="145"/>
      <c r="S74" s="145"/>
      <c r="T74" s="145"/>
      <c r="U74" s="145"/>
      <c r="V74" s="145"/>
      <c r="W74" s="145"/>
    </row>
    <row r="75" spans="1:23" s="484" customFormat="1" ht="15">
      <c r="A75" s="432">
        <v>66</v>
      </c>
      <c r="B75" s="495"/>
      <c r="C75" s="483"/>
      <c r="D75" s="614" t="s">
        <v>51</v>
      </c>
      <c r="E75" s="145"/>
      <c r="F75" s="145"/>
      <c r="G75" s="145"/>
      <c r="H75" s="145"/>
      <c r="I75" s="145"/>
      <c r="J75" s="145"/>
      <c r="K75" s="145"/>
      <c r="L75" s="145"/>
      <c r="M75" s="145">
        <v>15</v>
      </c>
      <c r="N75" s="145"/>
      <c r="O75" s="461">
        <f t="shared" si="16"/>
        <v>15</v>
      </c>
      <c r="P75" s="145"/>
      <c r="Q75" s="145"/>
      <c r="R75" s="145"/>
      <c r="S75" s="145"/>
      <c r="T75" s="145"/>
      <c r="U75" s="145"/>
      <c r="V75" s="145"/>
      <c r="W75" s="145"/>
    </row>
    <row r="76" spans="1:23" s="484" customFormat="1" ht="15">
      <c r="A76" s="432">
        <v>67</v>
      </c>
      <c r="B76" s="495"/>
      <c r="C76" s="483"/>
      <c r="D76" s="614" t="s">
        <v>30</v>
      </c>
      <c r="E76" s="145"/>
      <c r="F76" s="145"/>
      <c r="G76" s="145"/>
      <c r="H76" s="145"/>
      <c r="I76" s="145"/>
      <c r="J76" s="145"/>
      <c r="K76" s="145"/>
      <c r="L76" s="145"/>
      <c r="M76" s="145">
        <v>15</v>
      </c>
      <c r="N76" s="145"/>
      <c r="O76" s="461">
        <f t="shared" si="16"/>
        <v>15</v>
      </c>
      <c r="P76" s="145"/>
      <c r="Q76" s="145"/>
      <c r="R76" s="145"/>
      <c r="S76" s="145"/>
      <c r="T76" s="145"/>
      <c r="U76" s="145"/>
      <c r="V76" s="145"/>
      <c r="W76" s="145"/>
    </row>
    <row r="77" spans="1:23" s="484" customFormat="1" ht="15">
      <c r="A77" s="432">
        <v>68</v>
      </c>
      <c r="B77" s="495"/>
      <c r="C77" s="483"/>
      <c r="D77" s="614" t="s">
        <v>52</v>
      </c>
      <c r="E77" s="145"/>
      <c r="F77" s="145"/>
      <c r="G77" s="145"/>
      <c r="H77" s="145"/>
      <c r="I77" s="145"/>
      <c r="J77" s="145"/>
      <c r="K77" s="145"/>
      <c r="L77" s="145"/>
      <c r="M77" s="145">
        <v>381</v>
      </c>
      <c r="N77" s="145"/>
      <c r="O77" s="461">
        <f t="shared" si="16"/>
        <v>381</v>
      </c>
      <c r="P77" s="145"/>
      <c r="Q77" s="145"/>
      <c r="R77" s="145"/>
      <c r="S77" s="145"/>
      <c r="T77" s="145"/>
      <c r="U77" s="145"/>
      <c r="V77" s="145"/>
      <c r="W77" s="145"/>
    </row>
    <row r="78" spans="1:23" s="484" customFormat="1" ht="15">
      <c r="A78" s="432">
        <v>69</v>
      </c>
      <c r="B78" s="495"/>
      <c r="C78" s="483"/>
      <c r="D78" s="614" t="s">
        <v>53</v>
      </c>
      <c r="E78" s="145"/>
      <c r="F78" s="145"/>
      <c r="G78" s="145"/>
      <c r="H78" s="145"/>
      <c r="I78" s="145"/>
      <c r="J78" s="145"/>
      <c r="K78" s="145"/>
      <c r="L78" s="145"/>
      <c r="M78" s="145">
        <v>760</v>
      </c>
      <c r="N78" s="145"/>
      <c r="O78" s="461">
        <f t="shared" si="16"/>
        <v>760</v>
      </c>
      <c r="P78" s="145"/>
      <c r="Q78" s="145"/>
      <c r="R78" s="145"/>
      <c r="S78" s="145"/>
      <c r="T78" s="145"/>
      <c r="U78" s="145"/>
      <c r="V78" s="145"/>
      <c r="W78" s="145"/>
    </row>
    <row r="79" spans="1:23" s="484" customFormat="1" ht="15">
      <c r="A79" s="432">
        <v>70</v>
      </c>
      <c r="B79" s="495"/>
      <c r="C79" s="483"/>
      <c r="D79" s="614" t="s">
        <v>70</v>
      </c>
      <c r="E79" s="145"/>
      <c r="F79" s="145">
        <v>2464</v>
      </c>
      <c r="G79" s="145"/>
      <c r="H79" s="145"/>
      <c r="I79" s="145"/>
      <c r="J79" s="145"/>
      <c r="K79" s="145"/>
      <c r="L79" s="145"/>
      <c r="M79" s="145"/>
      <c r="N79" s="145"/>
      <c r="O79" s="461">
        <f t="shared" si="16"/>
        <v>2464</v>
      </c>
      <c r="P79" s="145"/>
      <c r="Q79" s="145"/>
      <c r="R79" s="145"/>
      <c r="S79" s="145"/>
      <c r="T79" s="145"/>
      <c r="U79" s="145"/>
      <c r="V79" s="145"/>
      <c r="W79" s="145"/>
    </row>
    <row r="80" spans="1:23" s="453" customFormat="1" ht="15">
      <c r="A80" s="432">
        <v>71</v>
      </c>
      <c r="B80" s="492"/>
      <c r="C80" s="486"/>
      <c r="D80" s="615" t="s">
        <v>219</v>
      </c>
      <c r="E80" s="131">
        <f aca="true" t="shared" si="17" ref="E80:O80">SUM(E70:E79)</f>
        <v>25244</v>
      </c>
      <c r="F80" s="131">
        <f t="shared" si="17"/>
        <v>2464</v>
      </c>
      <c r="G80" s="131">
        <f t="shared" si="17"/>
        <v>0</v>
      </c>
      <c r="H80" s="131">
        <f t="shared" si="17"/>
        <v>3093</v>
      </c>
      <c r="I80" s="131">
        <f t="shared" si="17"/>
        <v>0</v>
      </c>
      <c r="J80" s="131">
        <f t="shared" si="17"/>
        <v>0</v>
      </c>
      <c r="K80" s="131">
        <f t="shared" si="17"/>
        <v>0</v>
      </c>
      <c r="L80" s="131">
        <f t="shared" si="17"/>
        <v>0</v>
      </c>
      <c r="M80" s="131">
        <f t="shared" si="17"/>
        <v>158336</v>
      </c>
      <c r="N80" s="131">
        <f t="shared" si="17"/>
        <v>0</v>
      </c>
      <c r="O80" s="487">
        <f t="shared" si="17"/>
        <v>189137</v>
      </c>
      <c r="P80" s="131"/>
      <c r="Q80" s="131"/>
      <c r="R80" s="131"/>
      <c r="S80" s="131"/>
      <c r="T80" s="131"/>
      <c r="U80" s="131"/>
      <c r="V80" s="131"/>
      <c r="W80" s="131"/>
    </row>
    <row r="81" spans="1:23" s="456" customFormat="1" ht="27.75" customHeight="1">
      <c r="A81" s="432">
        <v>72</v>
      </c>
      <c r="B81" s="445"/>
      <c r="C81" s="446">
        <v>12</v>
      </c>
      <c r="D81" s="596" t="s">
        <v>152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45"/>
      <c r="O81" s="455"/>
      <c r="P81" s="144"/>
      <c r="Q81" s="144"/>
      <c r="R81" s="144"/>
      <c r="S81" s="144"/>
      <c r="T81" s="144"/>
      <c r="U81" s="144"/>
      <c r="V81" s="144"/>
      <c r="W81" s="144"/>
    </row>
    <row r="82" spans="1:23" s="456" customFormat="1" ht="15">
      <c r="A82" s="432">
        <v>73</v>
      </c>
      <c r="B82" s="445"/>
      <c r="C82" s="446"/>
      <c r="D82" s="596" t="s">
        <v>219</v>
      </c>
      <c r="E82" s="144">
        <v>6645</v>
      </c>
      <c r="F82" s="144">
        <v>1500</v>
      </c>
      <c r="G82" s="144"/>
      <c r="H82" s="144">
        <v>4941</v>
      </c>
      <c r="I82" s="144"/>
      <c r="J82" s="144"/>
      <c r="K82" s="144"/>
      <c r="L82" s="144"/>
      <c r="M82" s="144">
        <v>64507</v>
      </c>
      <c r="N82" s="145"/>
      <c r="O82" s="455">
        <f>SUM(E82:M82)</f>
        <v>77593</v>
      </c>
      <c r="P82" s="144"/>
      <c r="Q82" s="144"/>
      <c r="R82" s="144"/>
      <c r="S82" s="144"/>
      <c r="T82" s="144"/>
      <c r="U82" s="144"/>
      <c r="V82" s="144"/>
      <c r="W82" s="144"/>
    </row>
    <row r="83" spans="1:23" s="484" customFormat="1" ht="15">
      <c r="A83" s="432">
        <v>74</v>
      </c>
      <c r="B83" s="495"/>
      <c r="C83" s="483"/>
      <c r="D83" s="614" t="s">
        <v>368</v>
      </c>
      <c r="E83" s="145"/>
      <c r="F83" s="145"/>
      <c r="G83" s="145"/>
      <c r="H83" s="145"/>
      <c r="I83" s="145"/>
      <c r="J83" s="145"/>
      <c r="K83" s="145"/>
      <c r="L83" s="145"/>
      <c r="M83" s="145">
        <v>205</v>
      </c>
      <c r="N83" s="145"/>
      <c r="O83" s="461">
        <f>SUM(E83:M83)</f>
        <v>205</v>
      </c>
      <c r="P83" s="145"/>
      <c r="Q83" s="145"/>
      <c r="R83" s="145"/>
      <c r="S83" s="145"/>
      <c r="T83" s="145"/>
      <c r="U83" s="145"/>
      <c r="V83" s="145"/>
      <c r="W83" s="145"/>
    </row>
    <row r="84" spans="1:23" s="484" customFormat="1" ht="15">
      <c r="A84" s="432">
        <v>75</v>
      </c>
      <c r="B84" s="495"/>
      <c r="C84" s="483"/>
      <c r="D84" s="614" t="s">
        <v>57</v>
      </c>
      <c r="E84" s="145"/>
      <c r="F84" s="145"/>
      <c r="G84" s="145"/>
      <c r="H84" s="145"/>
      <c r="I84" s="145"/>
      <c r="J84" s="145"/>
      <c r="K84" s="145"/>
      <c r="L84" s="145"/>
      <c r="M84" s="145">
        <v>1650</v>
      </c>
      <c r="N84" s="145"/>
      <c r="O84" s="461">
        <f>SUM(E84:M84)</f>
        <v>1650</v>
      </c>
      <c r="P84" s="145"/>
      <c r="Q84" s="145"/>
      <c r="R84" s="145"/>
      <c r="S84" s="145"/>
      <c r="T84" s="145"/>
      <c r="U84" s="145"/>
      <c r="V84" s="145"/>
      <c r="W84" s="145"/>
    </row>
    <row r="85" spans="1:23" s="453" customFormat="1" ht="15">
      <c r="A85" s="432">
        <v>76</v>
      </c>
      <c r="B85" s="492"/>
      <c r="C85" s="486"/>
      <c r="D85" s="615" t="s">
        <v>219</v>
      </c>
      <c r="E85" s="131">
        <f aca="true" t="shared" si="18" ref="E85:O85">SUM(E82:E84)</f>
        <v>6645</v>
      </c>
      <c r="F85" s="131">
        <f t="shared" si="18"/>
        <v>1500</v>
      </c>
      <c r="G85" s="131">
        <f t="shared" si="18"/>
        <v>0</v>
      </c>
      <c r="H85" s="131">
        <f t="shared" si="18"/>
        <v>4941</v>
      </c>
      <c r="I85" s="131">
        <f t="shared" si="18"/>
        <v>0</v>
      </c>
      <c r="J85" s="131">
        <f t="shared" si="18"/>
        <v>0</v>
      </c>
      <c r="K85" s="131">
        <f t="shared" si="18"/>
        <v>0</v>
      </c>
      <c r="L85" s="131">
        <f t="shared" si="18"/>
        <v>0</v>
      </c>
      <c r="M85" s="131">
        <f t="shared" si="18"/>
        <v>66362</v>
      </c>
      <c r="N85" s="131">
        <f t="shared" si="18"/>
        <v>0</v>
      </c>
      <c r="O85" s="487">
        <f t="shared" si="18"/>
        <v>79448</v>
      </c>
      <c r="P85" s="131"/>
      <c r="Q85" s="131"/>
      <c r="R85" s="131"/>
      <c r="S85" s="131"/>
      <c r="T85" s="131"/>
      <c r="U85" s="131"/>
      <c r="V85" s="131"/>
      <c r="W85" s="131"/>
    </row>
    <row r="86" spans="1:23" s="456" customFormat="1" ht="27.75" customHeight="1">
      <c r="A86" s="432">
        <v>77</v>
      </c>
      <c r="B86" s="492">
        <v>1</v>
      </c>
      <c r="C86" s="446"/>
      <c r="D86" s="479" t="s">
        <v>496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5"/>
      <c r="O86" s="455"/>
      <c r="P86" s="144"/>
      <c r="Q86" s="144"/>
      <c r="R86" s="144"/>
      <c r="S86" s="144"/>
      <c r="T86" s="144"/>
      <c r="U86" s="144"/>
      <c r="V86" s="144"/>
      <c r="W86" s="144"/>
    </row>
    <row r="87" spans="1:23" s="456" customFormat="1" ht="15">
      <c r="A87" s="432">
        <v>78</v>
      </c>
      <c r="B87" s="492"/>
      <c r="C87" s="446"/>
      <c r="D87" s="494" t="s">
        <v>219</v>
      </c>
      <c r="E87" s="144">
        <v>223850</v>
      </c>
      <c r="F87" s="144"/>
      <c r="G87" s="144"/>
      <c r="H87" s="144">
        <v>-12788</v>
      </c>
      <c r="I87" s="144"/>
      <c r="J87" s="144"/>
      <c r="K87" s="144"/>
      <c r="L87" s="144"/>
      <c r="M87" s="144">
        <v>800924</v>
      </c>
      <c r="N87" s="145">
        <v>204408</v>
      </c>
      <c r="O87" s="455">
        <f>SUM(E87:M87)</f>
        <v>1011986</v>
      </c>
      <c r="P87" s="144"/>
      <c r="Q87" s="144"/>
      <c r="R87" s="144"/>
      <c r="S87" s="144"/>
      <c r="T87" s="144"/>
      <c r="U87" s="144"/>
      <c r="V87" s="144"/>
      <c r="W87" s="144"/>
    </row>
    <row r="88" spans="1:23" s="484" customFormat="1" ht="15">
      <c r="A88" s="432">
        <v>79</v>
      </c>
      <c r="B88" s="493"/>
      <c r="C88" s="483"/>
      <c r="D88" s="496" t="s">
        <v>368</v>
      </c>
      <c r="E88" s="145"/>
      <c r="F88" s="145"/>
      <c r="G88" s="145"/>
      <c r="H88" s="145"/>
      <c r="I88" s="145"/>
      <c r="J88" s="145"/>
      <c r="K88" s="145"/>
      <c r="L88" s="145"/>
      <c r="M88" s="145">
        <v>2175</v>
      </c>
      <c r="N88" s="145"/>
      <c r="O88" s="461">
        <f>SUM(E88:M88)</f>
        <v>2175</v>
      </c>
      <c r="P88" s="145"/>
      <c r="Q88" s="145"/>
      <c r="R88" s="145"/>
      <c r="S88" s="145"/>
      <c r="T88" s="145"/>
      <c r="U88" s="145"/>
      <c r="V88" s="145"/>
      <c r="W88" s="145"/>
    </row>
    <row r="89" spans="1:23" s="484" customFormat="1" ht="15">
      <c r="A89" s="432">
        <v>80</v>
      </c>
      <c r="B89" s="493"/>
      <c r="C89" s="483"/>
      <c r="D89" s="496" t="s">
        <v>819</v>
      </c>
      <c r="E89" s="145"/>
      <c r="F89" s="145"/>
      <c r="G89" s="145"/>
      <c r="H89" s="145">
        <v>7394</v>
      </c>
      <c r="I89" s="145"/>
      <c r="J89" s="145"/>
      <c r="K89" s="145"/>
      <c r="L89" s="145"/>
      <c r="M89" s="145"/>
      <c r="N89" s="145"/>
      <c r="O89" s="461">
        <f>SUM(E89:M89)</f>
        <v>7394</v>
      </c>
      <c r="P89" s="145"/>
      <c r="Q89" s="145"/>
      <c r="R89" s="145"/>
      <c r="S89" s="145"/>
      <c r="T89" s="145"/>
      <c r="U89" s="145"/>
      <c r="V89" s="145"/>
      <c r="W89" s="145"/>
    </row>
    <row r="90" spans="1:23" s="484" customFormat="1" ht="15">
      <c r="A90" s="432">
        <v>81</v>
      </c>
      <c r="B90" s="493"/>
      <c r="C90" s="483"/>
      <c r="D90" s="496" t="s">
        <v>843</v>
      </c>
      <c r="E90" s="145">
        <v>3120</v>
      </c>
      <c r="F90" s="145"/>
      <c r="G90" s="145"/>
      <c r="H90" s="145"/>
      <c r="I90" s="145"/>
      <c r="J90" s="145"/>
      <c r="K90" s="145"/>
      <c r="L90" s="145"/>
      <c r="M90" s="145"/>
      <c r="N90" s="145"/>
      <c r="O90" s="461">
        <f>SUM(E90:M90)</f>
        <v>3120</v>
      </c>
      <c r="P90" s="145"/>
      <c r="Q90" s="145"/>
      <c r="R90" s="145"/>
      <c r="S90" s="145"/>
      <c r="T90" s="145"/>
      <c r="U90" s="145"/>
      <c r="V90" s="145"/>
      <c r="W90" s="145"/>
    </row>
    <row r="91" spans="1:23" s="484" customFormat="1" ht="15">
      <c r="A91" s="432">
        <v>82</v>
      </c>
      <c r="B91" s="493"/>
      <c r="C91" s="483"/>
      <c r="D91" s="496" t="s">
        <v>842</v>
      </c>
      <c r="E91" s="145"/>
      <c r="F91" s="145"/>
      <c r="G91" s="145"/>
      <c r="H91" s="145"/>
      <c r="I91" s="145"/>
      <c r="J91" s="145"/>
      <c r="K91" s="145"/>
      <c r="L91" s="145"/>
      <c r="M91" s="145">
        <v>5000</v>
      </c>
      <c r="N91" s="145"/>
      <c r="O91" s="461">
        <f>SUM(E91:M91)</f>
        <v>5000</v>
      </c>
      <c r="P91" s="145"/>
      <c r="Q91" s="145"/>
      <c r="R91" s="145"/>
      <c r="S91" s="145"/>
      <c r="T91" s="145"/>
      <c r="U91" s="145"/>
      <c r="V91" s="145"/>
      <c r="W91" s="145"/>
    </row>
    <row r="92" spans="1:23" s="470" customFormat="1" ht="15">
      <c r="A92" s="432">
        <v>83</v>
      </c>
      <c r="B92" s="618"/>
      <c r="C92" s="624"/>
      <c r="D92" s="624" t="s">
        <v>219</v>
      </c>
      <c r="E92" s="468">
        <f aca="true" t="shared" si="19" ref="E92:O92">SUM(E87:E91)</f>
        <v>226970</v>
      </c>
      <c r="F92" s="468">
        <f t="shared" si="19"/>
        <v>0</v>
      </c>
      <c r="G92" s="468">
        <f t="shared" si="19"/>
        <v>0</v>
      </c>
      <c r="H92" s="468">
        <f t="shared" si="19"/>
        <v>-5394</v>
      </c>
      <c r="I92" s="468">
        <f t="shared" si="19"/>
        <v>0</v>
      </c>
      <c r="J92" s="468">
        <f t="shared" si="19"/>
        <v>0</v>
      </c>
      <c r="K92" s="468">
        <f t="shared" si="19"/>
        <v>0</v>
      </c>
      <c r="L92" s="468">
        <f t="shared" si="19"/>
        <v>0</v>
      </c>
      <c r="M92" s="468">
        <f t="shared" si="19"/>
        <v>808099</v>
      </c>
      <c r="N92" s="468">
        <f t="shared" si="19"/>
        <v>204408</v>
      </c>
      <c r="O92" s="469">
        <f t="shared" si="19"/>
        <v>1029675</v>
      </c>
      <c r="P92" s="468"/>
      <c r="Q92" s="468"/>
      <c r="R92" s="468"/>
      <c r="S92" s="468"/>
      <c r="T92" s="468"/>
      <c r="U92" s="468"/>
      <c r="V92" s="468"/>
      <c r="W92" s="468"/>
    </row>
    <row r="93" spans="1:23" s="456" customFormat="1" ht="25.5" customHeight="1">
      <c r="A93" s="432">
        <v>84</v>
      </c>
      <c r="B93" s="492">
        <v>2</v>
      </c>
      <c r="C93" s="855" t="s">
        <v>497</v>
      </c>
      <c r="D93" s="855"/>
      <c r="E93" s="144"/>
      <c r="F93" s="144"/>
      <c r="G93" s="144"/>
      <c r="H93" s="144"/>
      <c r="I93" s="144"/>
      <c r="J93" s="144"/>
      <c r="K93" s="144"/>
      <c r="L93" s="144"/>
      <c r="M93" s="144"/>
      <c r="N93" s="145"/>
      <c r="O93" s="455"/>
      <c r="P93" s="144"/>
      <c r="Q93" s="144"/>
      <c r="R93" s="144"/>
      <c r="S93" s="144"/>
      <c r="T93" s="144"/>
      <c r="U93" s="144"/>
      <c r="V93" s="144"/>
      <c r="W93" s="144"/>
    </row>
    <row r="94" spans="1:23" s="456" customFormat="1" ht="15">
      <c r="A94" s="432">
        <v>85</v>
      </c>
      <c r="B94" s="492"/>
      <c r="C94" s="494"/>
      <c r="D94" s="494" t="s">
        <v>219</v>
      </c>
      <c r="E94" s="144">
        <v>23900</v>
      </c>
      <c r="F94" s="144">
        <v>4832</v>
      </c>
      <c r="G94" s="144">
        <v>1600</v>
      </c>
      <c r="H94" s="144"/>
      <c r="I94" s="144"/>
      <c r="J94" s="144"/>
      <c r="K94" s="144"/>
      <c r="L94" s="144"/>
      <c r="M94" s="144">
        <v>306984</v>
      </c>
      <c r="N94" s="145">
        <v>268503</v>
      </c>
      <c r="O94" s="455">
        <f>SUM(E94:M94)</f>
        <v>337316</v>
      </c>
      <c r="P94" s="144"/>
      <c r="Q94" s="144"/>
      <c r="R94" s="144"/>
      <c r="S94" s="144"/>
      <c r="T94" s="144"/>
      <c r="U94" s="144"/>
      <c r="V94" s="144"/>
      <c r="W94" s="144"/>
    </row>
    <row r="95" spans="1:23" s="484" customFormat="1" ht="15">
      <c r="A95" s="432">
        <v>86</v>
      </c>
      <c r="B95" s="493"/>
      <c r="C95" s="496"/>
      <c r="D95" s="778" t="s">
        <v>368</v>
      </c>
      <c r="E95" s="145"/>
      <c r="F95" s="145"/>
      <c r="G95" s="145"/>
      <c r="H95" s="145"/>
      <c r="I95" s="145"/>
      <c r="J95" s="145"/>
      <c r="K95" s="145"/>
      <c r="L95" s="145"/>
      <c r="M95" s="145">
        <v>840</v>
      </c>
      <c r="N95" s="145"/>
      <c r="O95" s="461">
        <f>SUM(E95:N95)-N95</f>
        <v>840</v>
      </c>
      <c r="P95" s="145"/>
      <c r="Q95" s="145"/>
      <c r="R95" s="145"/>
      <c r="S95" s="145"/>
      <c r="T95" s="145"/>
      <c r="U95" s="145"/>
      <c r="V95" s="145"/>
      <c r="W95" s="145"/>
    </row>
    <row r="96" spans="1:23" s="484" customFormat="1" ht="15">
      <c r="A96" s="432">
        <v>87</v>
      </c>
      <c r="B96" s="493"/>
      <c r="C96" s="496"/>
      <c r="D96" s="496" t="s">
        <v>837</v>
      </c>
      <c r="E96" s="145"/>
      <c r="F96" s="145">
        <v>1430</v>
      </c>
      <c r="G96" s="145">
        <v>2000</v>
      </c>
      <c r="H96" s="145"/>
      <c r="I96" s="145"/>
      <c r="J96" s="145"/>
      <c r="K96" s="145"/>
      <c r="L96" s="145"/>
      <c r="M96" s="145"/>
      <c r="N96" s="145"/>
      <c r="O96" s="461">
        <f>SUM(E96:N96)-N96</f>
        <v>3430</v>
      </c>
      <c r="P96" s="145"/>
      <c r="Q96" s="145"/>
      <c r="R96" s="145"/>
      <c r="S96" s="145"/>
      <c r="T96" s="145"/>
      <c r="U96" s="145"/>
      <c r="V96" s="145"/>
      <c r="W96" s="145"/>
    </row>
    <row r="97" spans="1:23" s="484" customFormat="1" ht="15">
      <c r="A97" s="432">
        <v>88</v>
      </c>
      <c r="B97" s="493"/>
      <c r="C97" s="496"/>
      <c r="D97" s="496" t="s">
        <v>839</v>
      </c>
      <c r="E97" s="145">
        <v>4000</v>
      </c>
      <c r="F97" s="145"/>
      <c r="G97" s="145"/>
      <c r="H97" s="145"/>
      <c r="I97" s="145"/>
      <c r="J97" s="145"/>
      <c r="K97" s="145"/>
      <c r="L97" s="145"/>
      <c r="M97" s="145"/>
      <c r="N97" s="145"/>
      <c r="O97" s="461">
        <f>SUM(E97:N97)-N97</f>
        <v>4000</v>
      </c>
      <c r="P97" s="145"/>
      <c r="Q97" s="145"/>
      <c r="R97" s="145"/>
      <c r="S97" s="145"/>
      <c r="T97" s="145"/>
      <c r="U97" s="145"/>
      <c r="V97" s="145"/>
      <c r="W97" s="145"/>
    </row>
    <row r="98" spans="1:23" s="484" customFormat="1" ht="15">
      <c r="A98" s="432">
        <v>89</v>
      </c>
      <c r="B98" s="493"/>
      <c r="C98" s="496"/>
      <c r="D98" s="496" t="s">
        <v>798</v>
      </c>
      <c r="E98" s="145"/>
      <c r="F98" s="145"/>
      <c r="G98" s="145"/>
      <c r="H98" s="145"/>
      <c r="I98" s="145"/>
      <c r="J98" s="145"/>
      <c r="K98" s="145"/>
      <c r="L98" s="145"/>
      <c r="M98" s="145">
        <v>1852</v>
      </c>
      <c r="N98" s="145"/>
      <c r="O98" s="461">
        <f>SUM(E98:N98)-N98</f>
        <v>1852</v>
      </c>
      <c r="P98" s="145"/>
      <c r="Q98" s="145"/>
      <c r="R98" s="145"/>
      <c r="S98" s="145"/>
      <c r="T98" s="145"/>
      <c r="U98" s="145"/>
      <c r="V98" s="145"/>
      <c r="W98" s="145"/>
    </row>
    <row r="99" spans="1:23" s="470" customFormat="1" ht="15">
      <c r="A99" s="432">
        <v>90</v>
      </c>
      <c r="B99" s="618"/>
      <c r="C99" s="624"/>
      <c r="D99" s="624" t="s">
        <v>219</v>
      </c>
      <c r="E99" s="468">
        <f aca="true" t="shared" si="20" ref="E99:L99">SUM(E94:E98)</f>
        <v>27900</v>
      </c>
      <c r="F99" s="468">
        <f t="shared" si="20"/>
        <v>6262</v>
      </c>
      <c r="G99" s="468">
        <f t="shared" si="20"/>
        <v>3600</v>
      </c>
      <c r="H99" s="468">
        <f t="shared" si="20"/>
        <v>0</v>
      </c>
      <c r="I99" s="468">
        <f t="shared" si="20"/>
        <v>0</v>
      </c>
      <c r="J99" s="468">
        <f t="shared" si="20"/>
        <v>0</v>
      </c>
      <c r="K99" s="468">
        <f t="shared" si="20"/>
        <v>0</v>
      </c>
      <c r="L99" s="468">
        <f t="shared" si="20"/>
        <v>0</v>
      </c>
      <c r="M99" s="468">
        <f>SUM(M94:M98)</f>
        <v>309676</v>
      </c>
      <c r="N99" s="468">
        <f>SUM(N94:N98)</f>
        <v>268503</v>
      </c>
      <c r="O99" s="468">
        <f>SUM(O94:O98)</f>
        <v>347438</v>
      </c>
      <c r="P99" s="468"/>
      <c r="Q99" s="468"/>
      <c r="R99" s="468"/>
      <c r="S99" s="468"/>
      <c r="T99" s="468"/>
      <c r="U99" s="468"/>
      <c r="V99" s="468"/>
      <c r="W99" s="468"/>
    </row>
    <row r="100" spans="1:23" s="476" customFormat="1" ht="15">
      <c r="A100" s="432">
        <v>91</v>
      </c>
      <c r="B100" s="508"/>
      <c r="C100" s="505"/>
      <c r="D100" s="851" t="s">
        <v>332</v>
      </c>
      <c r="E100" s="851"/>
      <c r="F100" s="851"/>
      <c r="G100" s="851"/>
      <c r="H100" s="851"/>
      <c r="I100" s="851"/>
      <c r="J100" s="851"/>
      <c r="K100" s="146"/>
      <c r="L100" s="146"/>
      <c r="M100" s="146"/>
      <c r="N100" s="147"/>
      <c r="O100" s="292"/>
      <c r="P100" s="146"/>
      <c r="Q100" s="146"/>
      <c r="R100" s="146"/>
      <c r="S100" s="146"/>
      <c r="T100" s="146"/>
      <c r="U100" s="146"/>
      <c r="V100" s="146"/>
      <c r="W100" s="146"/>
    </row>
    <row r="101" spans="1:23" s="476" customFormat="1" ht="15">
      <c r="A101" s="432">
        <v>92</v>
      </c>
      <c r="B101" s="508"/>
      <c r="C101" s="505"/>
      <c r="D101" s="626" t="s">
        <v>219</v>
      </c>
      <c r="E101" s="146">
        <v>3780</v>
      </c>
      <c r="F101" s="146">
        <v>9407</v>
      </c>
      <c r="G101" s="146"/>
      <c r="H101" s="146"/>
      <c r="I101" s="146"/>
      <c r="J101" s="146">
        <v>14000</v>
      </c>
      <c r="K101" s="146"/>
      <c r="L101" s="146"/>
      <c r="M101" s="146"/>
      <c r="N101" s="147"/>
      <c r="O101" s="292">
        <f>SUM(E101:M101)</f>
        <v>27187</v>
      </c>
      <c r="P101" s="146"/>
      <c r="Q101" s="146"/>
      <c r="R101" s="146"/>
      <c r="S101" s="146"/>
      <c r="T101" s="146"/>
      <c r="U101" s="146"/>
      <c r="V101" s="146"/>
      <c r="W101" s="146"/>
    </row>
    <row r="102" spans="1:23" s="474" customFormat="1" ht="15">
      <c r="A102" s="432">
        <v>93</v>
      </c>
      <c r="B102" s="621"/>
      <c r="C102" s="507"/>
      <c r="D102" s="627" t="s">
        <v>263</v>
      </c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282">
        <f>SUM(E102:M102)</f>
        <v>0</v>
      </c>
      <c r="P102" s="147"/>
      <c r="Q102" s="147"/>
      <c r="R102" s="147"/>
      <c r="S102" s="147"/>
      <c r="T102" s="147"/>
      <c r="U102" s="147"/>
      <c r="V102" s="147"/>
      <c r="W102" s="147"/>
    </row>
    <row r="103" spans="1:23" s="478" customFormat="1" ht="15">
      <c r="A103" s="432">
        <v>94</v>
      </c>
      <c r="B103" s="508"/>
      <c r="C103" s="498"/>
      <c r="D103" s="628" t="s">
        <v>219</v>
      </c>
      <c r="E103" s="501">
        <f aca="true" t="shared" si="21" ref="E103:O103">SUM(E101:E102)</f>
        <v>3780</v>
      </c>
      <c r="F103" s="501">
        <f t="shared" si="21"/>
        <v>9407</v>
      </c>
      <c r="G103" s="501">
        <f t="shared" si="21"/>
        <v>0</v>
      </c>
      <c r="H103" s="501">
        <f t="shared" si="21"/>
        <v>0</v>
      </c>
      <c r="I103" s="501">
        <f t="shared" si="21"/>
        <v>0</v>
      </c>
      <c r="J103" s="501">
        <f t="shared" si="21"/>
        <v>14000</v>
      </c>
      <c r="K103" s="501">
        <f t="shared" si="21"/>
        <v>0</v>
      </c>
      <c r="L103" s="501">
        <f t="shared" si="21"/>
        <v>0</v>
      </c>
      <c r="M103" s="501">
        <f t="shared" si="21"/>
        <v>0</v>
      </c>
      <c r="N103" s="623">
        <f t="shared" si="21"/>
        <v>0</v>
      </c>
      <c r="O103" s="502">
        <f t="shared" si="21"/>
        <v>27187</v>
      </c>
      <c r="P103" s="501"/>
      <c r="Q103" s="501"/>
      <c r="R103" s="501"/>
      <c r="S103" s="501"/>
      <c r="T103" s="501"/>
      <c r="U103" s="501"/>
      <c r="V103" s="501"/>
      <c r="W103" s="501"/>
    </row>
    <row r="104" spans="1:23" s="476" customFormat="1" ht="15">
      <c r="A104" s="432">
        <v>95</v>
      </c>
      <c r="B104" s="508"/>
      <c r="C104" s="505"/>
      <c r="D104" s="851" t="s">
        <v>333</v>
      </c>
      <c r="E104" s="851"/>
      <c r="F104" s="851"/>
      <c r="G104" s="851"/>
      <c r="H104" s="851"/>
      <c r="I104" s="851"/>
      <c r="J104" s="851"/>
      <c r="K104" s="146"/>
      <c r="L104" s="146"/>
      <c r="M104" s="146"/>
      <c r="N104" s="147"/>
      <c r="O104" s="292"/>
      <c r="P104" s="146"/>
      <c r="Q104" s="146"/>
      <c r="R104" s="146"/>
      <c r="S104" s="146"/>
      <c r="T104" s="146"/>
      <c r="U104" s="146"/>
      <c r="V104" s="146"/>
      <c r="W104" s="146"/>
    </row>
    <row r="105" spans="1:23" s="476" customFormat="1" ht="15">
      <c r="A105" s="432">
        <v>96</v>
      </c>
      <c r="B105" s="508"/>
      <c r="C105" s="505"/>
      <c r="D105" s="626" t="s">
        <v>219</v>
      </c>
      <c r="E105" s="146"/>
      <c r="F105" s="146">
        <v>14064</v>
      </c>
      <c r="G105" s="146"/>
      <c r="H105" s="146"/>
      <c r="I105" s="146"/>
      <c r="J105" s="146"/>
      <c r="K105" s="146"/>
      <c r="L105" s="146"/>
      <c r="M105" s="146"/>
      <c r="N105" s="147"/>
      <c r="O105" s="292">
        <f>SUM(F105:N105)</f>
        <v>14064</v>
      </c>
      <c r="P105" s="146"/>
      <c r="Q105" s="146"/>
      <c r="R105" s="146"/>
      <c r="S105" s="146"/>
      <c r="T105" s="146"/>
      <c r="U105" s="146"/>
      <c r="V105" s="146"/>
      <c r="W105" s="146"/>
    </row>
    <row r="106" spans="1:23" s="474" customFormat="1" ht="15">
      <c r="A106" s="432">
        <v>97</v>
      </c>
      <c r="B106" s="621"/>
      <c r="C106" s="507"/>
      <c r="D106" s="627" t="s">
        <v>263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282">
        <f>SUM(F106:N106)</f>
        <v>0</v>
      </c>
      <c r="P106" s="147"/>
      <c r="Q106" s="147"/>
      <c r="R106" s="147"/>
      <c r="S106" s="147"/>
      <c r="T106" s="147"/>
      <c r="U106" s="147"/>
      <c r="V106" s="147"/>
      <c r="W106" s="147"/>
    </row>
    <row r="107" spans="1:23" s="478" customFormat="1" ht="15">
      <c r="A107" s="432">
        <v>98</v>
      </c>
      <c r="B107" s="508"/>
      <c r="C107" s="498"/>
      <c r="D107" s="628" t="s">
        <v>219</v>
      </c>
      <c r="E107" s="501">
        <f aca="true" t="shared" si="22" ref="E107:O107">SUM(E105:E106)</f>
        <v>0</v>
      </c>
      <c r="F107" s="501">
        <f t="shared" si="22"/>
        <v>14064</v>
      </c>
      <c r="G107" s="501">
        <f t="shared" si="22"/>
        <v>0</v>
      </c>
      <c r="H107" s="501">
        <f t="shared" si="22"/>
        <v>0</v>
      </c>
      <c r="I107" s="501">
        <f t="shared" si="22"/>
        <v>0</v>
      </c>
      <c r="J107" s="501">
        <f t="shared" si="22"/>
        <v>0</v>
      </c>
      <c r="K107" s="501">
        <f t="shared" si="22"/>
        <v>0</v>
      </c>
      <c r="L107" s="501">
        <f t="shared" si="22"/>
        <v>0</v>
      </c>
      <c r="M107" s="501">
        <f t="shared" si="22"/>
        <v>0</v>
      </c>
      <c r="N107" s="623">
        <f t="shared" si="22"/>
        <v>0</v>
      </c>
      <c r="O107" s="502">
        <f t="shared" si="22"/>
        <v>14064</v>
      </c>
      <c r="P107" s="501"/>
      <c r="Q107" s="501"/>
      <c r="R107" s="501"/>
      <c r="S107" s="501"/>
      <c r="T107" s="501"/>
      <c r="U107" s="501"/>
      <c r="V107" s="501"/>
      <c r="W107" s="501"/>
    </row>
    <row r="108" spans="1:23" s="476" customFormat="1" ht="15">
      <c r="A108" s="432">
        <v>99</v>
      </c>
      <c r="B108" s="508"/>
      <c r="C108" s="505"/>
      <c r="D108" s="851" t="s">
        <v>334</v>
      </c>
      <c r="E108" s="851"/>
      <c r="F108" s="851"/>
      <c r="G108" s="851"/>
      <c r="H108" s="851"/>
      <c r="I108" s="851"/>
      <c r="J108" s="851"/>
      <c r="K108" s="146"/>
      <c r="L108" s="146"/>
      <c r="M108" s="146"/>
      <c r="N108" s="147"/>
      <c r="O108" s="292"/>
      <c r="P108" s="146"/>
      <c r="Q108" s="146"/>
      <c r="R108" s="146"/>
      <c r="S108" s="146"/>
      <c r="T108" s="146"/>
      <c r="U108" s="146"/>
      <c r="V108" s="146"/>
      <c r="W108" s="146"/>
    </row>
    <row r="109" spans="1:23" s="476" customFormat="1" ht="15">
      <c r="A109" s="432">
        <v>100</v>
      </c>
      <c r="B109" s="508"/>
      <c r="C109" s="505"/>
      <c r="D109" s="626" t="s">
        <v>219</v>
      </c>
      <c r="E109" s="146"/>
      <c r="F109" s="146">
        <v>4933</v>
      </c>
      <c r="G109" s="146"/>
      <c r="H109" s="146"/>
      <c r="I109" s="146"/>
      <c r="J109" s="146"/>
      <c r="K109" s="146"/>
      <c r="L109" s="146"/>
      <c r="M109" s="146"/>
      <c r="N109" s="147"/>
      <c r="O109" s="292">
        <f>SUM(F109:N109)</f>
        <v>4933</v>
      </c>
      <c r="P109" s="146"/>
      <c r="Q109" s="146"/>
      <c r="R109" s="146"/>
      <c r="S109" s="146"/>
      <c r="T109" s="146"/>
      <c r="U109" s="146"/>
      <c r="V109" s="146"/>
      <c r="W109" s="146"/>
    </row>
    <row r="110" spans="1:23" s="474" customFormat="1" ht="15">
      <c r="A110" s="432">
        <v>101</v>
      </c>
      <c r="B110" s="621"/>
      <c r="C110" s="507"/>
      <c r="D110" s="627" t="s">
        <v>263</v>
      </c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282">
        <f>SUM(F110:N110)</f>
        <v>0</v>
      </c>
      <c r="P110" s="147"/>
      <c r="Q110" s="147"/>
      <c r="R110" s="147"/>
      <c r="S110" s="147"/>
      <c r="T110" s="147"/>
      <c r="U110" s="147"/>
      <c r="V110" s="147"/>
      <c r="W110" s="147"/>
    </row>
    <row r="111" spans="1:23" s="478" customFormat="1" ht="15">
      <c r="A111" s="432">
        <v>102</v>
      </c>
      <c r="B111" s="508"/>
      <c r="C111" s="498"/>
      <c r="D111" s="628" t="s">
        <v>219</v>
      </c>
      <c r="E111" s="501">
        <f aca="true" t="shared" si="23" ref="E111:O111">SUM(E109:E110)</f>
        <v>0</v>
      </c>
      <c r="F111" s="501">
        <f t="shared" si="23"/>
        <v>4933</v>
      </c>
      <c r="G111" s="501">
        <f t="shared" si="23"/>
        <v>0</v>
      </c>
      <c r="H111" s="501">
        <f t="shared" si="23"/>
        <v>0</v>
      </c>
      <c r="I111" s="501">
        <f t="shared" si="23"/>
        <v>0</v>
      </c>
      <c r="J111" s="501">
        <f t="shared" si="23"/>
        <v>0</v>
      </c>
      <c r="K111" s="501">
        <f t="shared" si="23"/>
        <v>0</v>
      </c>
      <c r="L111" s="501">
        <f t="shared" si="23"/>
        <v>0</v>
      </c>
      <c r="M111" s="501">
        <f t="shared" si="23"/>
        <v>0</v>
      </c>
      <c r="N111" s="623">
        <f t="shared" si="23"/>
        <v>0</v>
      </c>
      <c r="O111" s="502">
        <f t="shared" si="23"/>
        <v>4933</v>
      </c>
      <c r="P111" s="501"/>
      <c r="Q111" s="501"/>
      <c r="R111" s="501"/>
      <c r="S111" s="501"/>
      <c r="T111" s="501"/>
      <c r="U111" s="501"/>
      <c r="V111" s="501"/>
      <c r="W111" s="501"/>
    </row>
    <row r="112" spans="1:23" s="456" customFormat="1" ht="19.5" customHeight="1">
      <c r="A112" s="432">
        <v>103</v>
      </c>
      <c r="B112" s="492">
        <v>3</v>
      </c>
      <c r="C112" s="855" t="s">
        <v>498</v>
      </c>
      <c r="D112" s="85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5"/>
      <c r="O112" s="455"/>
      <c r="P112" s="144"/>
      <c r="Q112" s="144"/>
      <c r="R112" s="144"/>
      <c r="S112" s="144"/>
      <c r="T112" s="144"/>
      <c r="U112" s="144"/>
      <c r="V112" s="144"/>
      <c r="W112" s="144"/>
    </row>
    <row r="113" spans="1:23" s="456" customFormat="1" ht="15">
      <c r="A113" s="432">
        <v>104</v>
      </c>
      <c r="B113" s="492"/>
      <c r="C113" s="494"/>
      <c r="D113" s="494" t="s">
        <v>219</v>
      </c>
      <c r="E113" s="144">
        <v>40931</v>
      </c>
      <c r="F113" s="144"/>
      <c r="G113" s="144"/>
      <c r="H113" s="144"/>
      <c r="I113" s="144"/>
      <c r="J113" s="144"/>
      <c r="K113" s="144"/>
      <c r="L113" s="144"/>
      <c r="M113" s="144">
        <v>132355</v>
      </c>
      <c r="N113" s="145">
        <v>109500</v>
      </c>
      <c r="O113" s="455">
        <f>SUM(E113:M113)</f>
        <v>173286</v>
      </c>
      <c r="P113" s="144"/>
      <c r="Q113" s="144"/>
      <c r="R113" s="144"/>
      <c r="S113" s="144"/>
      <c r="T113" s="144"/>
      <c r="U113" s="144"/>
      <c r="V113" s="144"/>
      <c r="W113" s="144"/>
    </row>
    <row r="114" spans="1:23" s="484" customFormat="1" ht="15">
      <c r="A114" s="432">
        <v>105</v>
      </c>
      <c r="B114" s="493"/>
      <c r="C114" s="496"/>
      <c r="D114" s="496" t="s">
        <v>368</v>
      </c>
      <c r="E114" s="145"/>
      <c r="F114" s="145"/>
      <c r="G114" s="145"/>
      <c r="H114" s="145"/>
      <c r="I114" s="145"/>
      <c r="J114" s="145"/>
      <c r="K114" s="145"/>
      <c r="L114" s="145"/>
      <c r="M114" s="145">
        <v>646</v>
      </c>
      <c r="N114" s="145"/>
      <c r="O114" s="461">
        <f>SUM(E114:M114)</f>
        <v>646</v>
      </c>
      <c r="P114" s="145"/>
      <c r="Q114" s="145"/>
      <c r="R114" s="145"/>
      <c r="S114" s="145"/>
      <c r="T114" s="145"/>
      <c r="U114" s="145"/>
      <c r="V114" s="145"/>
      <c r="W114" s="145"/>
    </row>
    <row r="115" spans="1:23" s="484" customFormat="1" ht="15">
      <c r="A115" s="432">
        <v>106</v>
      </c>
      <c r="B115" s="493"/>
      <c r="C115" s="496"/>
      <c r="D115" s="779">
        <v>41348</v>
      </c>
      <c r="E115" s="145"/>
      <c r="F115" s="145"/>
      <c r="G115" s="145"/>
      <c r="H115" s="145"/>
      <c r="I115" s="145"/>
      <c r="J115" s="145"/>
      <c r="K115" s="145"/>
      <c r="L115" s="145"/>
      <c r="M115" s="145">
        <v>30</v>
      </c>
      <c r="N115" s="145"/>
      <c r="O115" s="461">
        <f>SUM(E115:M115)</f>
        <v>30</v>
      </c>
      <c r="P115" s="145"/>
      <c r="Q115" s="145"/>
      <c r="R115" s="145"/>
      <c r="S115" s="145"/>
      <c r="T115" s="145"/>
      <c r="U115" s="145"/>
      <c r="V115" s="145"/>
      <c r="W115" s="145"/>
    </row>
    <row r="116" spans="1:23" s="484" customFormat="1" ht="15">
      <c r="A116" s="432">
        <v>107</v>
      </c>
      <c r="B116" s="493"/>
      <c r="C116" s="496"/>
      <c r="D116" s="779" t="s">
        <v>403</v>
      </c>
      <c r="E116" s="145"/>
      <c r="F116" s="145"/>
      <c r="G116" s="145"/>
      <c r="H116" s="145"/>
      <c r="I116" s="145"/>
      <c r="J116" s="145"/>
      <c r="K116" s="145"/>
      <c r="L116" s="145"/>
      <c r="M116" s="145">
        <v>28000</v>
      </c>
      <c r="N116" s="145"/>
      <c r="O116" s="461">
        <f>SUM(E116:M116)</f>
        <v>28000</v>
      </c>
      <c r="P116" s="145"/>
      <c r="Q116" s="145"/>
      <c r="R116" s="145"/>
      <c r="S116" s="145"/>
      <c r="T116" s="145"/>
      <c r="U116" s="145"/>
      <c r="V116" s="145"/>
      <c r="W116" s="145"/>
    </row>
    <row r="117" spans="1:23" s="453" customFormat="1" ht="15">
      <c r="A117" s="432">
        <v>108</v>
      </c>
      <c r="B117" s="492"/>
      <c r="C117" s="411"/>
      <c r="D117" s="411" t="s">
        <v>219</v>
      </c>
      <c r="E117" s="131">
        <f>SUM(E113:E116)</f>
        <v>40931</v>
      </c>
      <c r="F117" s="131">
        <f aca="true" t="shared" si="24" ref="F117:O117">SUM(F113:F116)</f>
        <v>0</v>
      </c>
      <c r="G117" s="131">
        <f t="shared" si="24"/>
        <v>0</v>
      </c>
      <c r="H117" s="131">
        <f t="shared" si="24"/>
        <v>0</v>
      </c>
      <c r="I117" s="131">
        <f t="shared" si="24"/>
        <v>0</v>
      </c>
      <c r="J117" s="131">
        <f t="shared" si="24"/>
        <v>0</v>
      </c>
      <c r="K117" s="131">
        <f t="shared" si="24"/>
        <v>0</v>
      </c>
      <c r="L117" s="131">
        <f t="shared" si="24"/>
        <v>0</v>
      </c>
      <c r="M117" s="131">
        <f t="shared" si="24"/>
        <v>161031</v>
      </c>
      <c r="N117" s="131">
        <f t="shared" si="24"/>
        <v>109500</v>
      </c>
      <c r="O117" s="487">
        <f t="shared" si="24"/>
        <v>201962</v>
      </c>
      <c r="P117" s="131"/>
      <c r="Q117" s="131"/>
      <c r="R117" s="131"/>
      <c r="S117" s="131"/>
      <c r="T117" s="131"/>
      <c r="U117" s="131"/>
      <c r="V117" s="131"/>
      <c r="W117" s="131"/>
    </row>
    <row r="118" spans="1:23" s="476" customFormat="1" ht="15">
      <c r="A118" s="432">
        <v>109</v>
      </c>
      <c r="B118" s="508"/>
      <c r="C118" s="505"/>
      <c r="D118" s="851" t="s">
        <v>335</v>
      </c>
      <c r="E118" s="851"/>
      <c r="F118" s="851"/>
      <c r="G118" s="851"/>
      <c r="H118" s="851"/>
      <c r="I118" s="851"/>
      <c r="J118" s="851"/>
      <c r="K118" s="146"/>
      <c r="L118" s="146"/>
      <c r="M118" s="146"/>
      <c r="N118" s="147"/>
      <c r="O118" s="292"/>
      <c r="P118" s="146"/>
      <c r="Q118" s="146"/>
      <c r="R118" s="146"/>
      <c r="S118" s="146"/>
      <c r="T118" s="146"/>
      <c r="U118" s="146"/>
      <c r="V118" s="146"/>
      <c r="W118" s="146"/>
    </row>
    <row r="119" spans="1:23" s="476" customFormat="1" ht="15">
      <c r="A119" s="432">
        <v>110</v>
      </c>
      <c r="B119" s="508"/>
      <c r="C119" s="505"/>
      <c r="D119" s="626" t="s">
        <v>219</v>
      </c>
      <c r="E119" s="146"/>
      <c r="F119" s="146">
        <v>14350</v>
      </c>
      <c r="G119" s="146"/>
      <c r="H119" s="146"/>
      <c r="I119" s="146"/>
      <c r="J119" s="146"/>
      <c r="K119" s="146"/>
      <c r="L119" s="146"/>
      <c r="M119" s="146"/>
      <c r="N119" s="147"/>
      <c r="O119" s="292">
        <f>SUM(E119:M119)</f>
        <v>14350</v>
      </c>
      <c r="P119" s="146"/>
      <c r="Q119" s="146"/>
      <c r="R119" s="146"/>
      <c r="S119" s="146"/>
      <c r="T119" s="146"/>
      <c r="U119" s="146"/>
      <c r="V119" s="146"/>
      <c r="W119" s="146"/>
    </row>
    <row r="120" spans="1:23" s="474" customFormat="1" ht="15">
      <c r="A120" s="432">
        <v>111</v>
      </c>
      <c r="B120" s="621"/>
      <c r="C120" s="507"/>
      <c r="D120" s="627" t="s">
        <v>218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282">
        <f>SUM(E120:M120)</f>
        <v>0</v>
      </c>
      <c r="P120" s="147"/>
      <c r="Q120" s="147"/>
      <c r="R120" s="147"/>
      <c r="S120" s="147"/>
      <c r="T120" s="147"/>
      <c r="U120" s="147"/>
      <c r="V120" s="147"/>
      <c r="W120" s="147"/>
    </row>
    <row r="121" spans="1:23" s="478" customFormat="1" ht="15">
      <c r="A121" s="432">
        <v>112</v>
      </c>
      <c r="B121" s="508"/>
      <c r="C121" s="498"/>
      <c r="D121" s="628" t="s">
        <v>219</v>
      </c>
      <c r="E121" s="501">
        <f aca="true" t="shared" si="25" ref="E121:O121">SUM(E119:E120)</f>
        <v>0</v>
      </c>
      <c r="F121" s="501">
        <f t="shared" si="25"/>
        <v>14350</v>
      </c>
      <c r="G121" s="501">
        <f t="shared" si="25"/>
        <v>0</v>
      </c>
      <c r="H121" s="501">
        <f t="shared" si="25"/>
        <v>0</v>
      </c>
      <c r="I121" s="501">
        <f t="shared" si="25"/>
        <v>0</v>
      </c>
      <c r="J121" s="501">
        <f t="shared" si="25"/>
        <v>0</v>
      </c>
      <c r="K121" s="501">
        <f t="shared" si="25"/>
        <v>0</v>
      </c>
      <c r="L121" s="501">
        <f t="shared" si="25"/>
        <v>0</v>
      </c>
      <c r="M121" s="501">
        <f t="shared" si="25"/>
        <v>0</v>
      </c>
      <c r="N121" s="623">
        <f t="shared" si="25"/>
        <v>0</v>
      </c>
      <c r="O121" s="502">
        <f t="shared" si="25"/>
        <v>14350</v>
      </c>
      <c r="P121" s="501"/>
      <c r="Q121" s="501"/>
      <c r="R121" s="501"/>
      <c r="S121" s="501"/>
      <c r="T121" s="501"/>
      <c r="U121" s="501"/>
      <c r="V121" s="501"/>
      <c r="W121" s="501"/>
    </row>
    <row r="122" spans="1:23" s="476" customFormat="1" ht="15">
      <c r="A122" s="432">
        <v>113</v>
      </c>
      <c r="B122" s="508"/>
      <c r="C122" s="505"/>
      <c r="D122" s="851" t="s">
        <v>336</v>
      </c>
      <c r="E122" s="851"/>
      <c r="F122" s="851"/>
      <c r="G122" s="851"/>
      <c r="H122" s="851"/>
      <c r="I122" s="851"/>
      <c r="J122" s="851"/>
      <c r="K122" s="146"/>
      <c r="L122" s="146"/>
      <c r="M122" s="146"/>
      <c r="N122" s="147"/>
      <c r="O122" s="292"/>
      <c r="P122" s="146"/>
      <c r="Q122" s="146"/>
      <c r="R122" s="146"/>
      <c r="S122" s="146"/>
      <c r="T122" s="146"/>
      <c r="U122" s="146"/>
      <c r="V122" s="146"/>
      <c r="W122" s="146"/>
    </row>
    <row r="123" spans="1:23" s="476" customFormat="1" ht="15">
      <c r="A123" s="432">
        <v>114</v>
      </c>
      <c r="B123" s="508"/>
      <c r="C123" s="505"/>
      <c r="D123" s="626" t="s">
        <v>219</v>
      </c>
      <c r="E123" s="146"/>
      <c r="F123" s="146">
        <v>24867</v>
      </c>
      <c r="G123" s="146"/>
      <c r="H123" s="146"/>
      <c r="I123" s="146"/>
      <c r="J123" s="146"/>
      <c r="K123" s="146"/>
      <c r="L123" s="146"/>
      <c r="M123" s="146"/>
      <c r="N123" s="147"/>
      <c r="O123" s="292">
        <f>SUM(E123:M123)</f>
        <v>24867</v>
      </c>
      <c r="P123" s="146"/>
      <c r="Q123" s="146"/>
      <c r="R123" s="146"/>
      <c r="S123" s="146"/>
      <c r="T123" s="146"/>
      <c r="U123" s="146"/>
      <c r="V123" s="146"/>
      <c r="W123" s="146"/>
    </row>
    <row r="124" spans="1:23" s="474" customFormat="1" ht="15">
      <c r="A124" s="432">
        <v>115</v>
      </c>
      <c r="B124" s="621"/>
      <c r="C124" s="507"/>
      <c r="D124" s="627" t="s">
        <v>218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282">
        <f>SUM(E124:M124)</f>
        <v>0</v>
      </c>
      <c r="P124" s="147"/>
      <c r="Q124" s="147"/>
      <c r="R124" s="147"/>
      <c r="S124" s="147"/>
      <c r="T124" s="147"/>
      <c r="U124" s="147"/>
      <c r="V124" s="147"/>
      <c r="W124" s="147"/>
    </row>
    <row r="125" spans="1:23" s="478" customFormat="1" ht="15">
      <c r="A125" s="432">
        <v>116</v>
      </c>
      <c r="B125" s="508"/>
      <c r="C125" s="498"/>
      <c r="D125" s="628" t="s">
        <v>219</v>
      </c>
      <c r="E125" s="501">
        <f aca="true" t="shared" si="26" ref="E125:O125">SUM(E123:E124)</f>
        <v>0</v>
      </c>
      <c r="F125" s="501">
        <f t="shared" si="26"/>
        <v>24867</v>
      </c>
      <c r="G125" s="501">
        <f t="shared" si="26"/>
        <v>0</v>
      </c>
      <c r="H125" s="501">
        <f t="shared" si="26"/>
        <v>0</v>
      </c>
      <c r="I125" s="501">
        <f t="shared" si="26"/>
        <v>0</v>
      </c>
      <c r="J125" s="501">
        <f t="shared" si="26"/>
        <v>0</v>
      </c>
      <c r="K125" s="501">
        <f t="shared" si="26"/>
        <v>0</v>
      </c>
      <c r="L125" s="501">
        <f t="shared" si="26"/>
        <v>0</v>
      </c>
      <c r="M125" s="501">
        <f t="shared" si="26"/>
        <v>0</v>
      </c>
      <c r="N125" s="623">
        <f t="shared" si="26"/>
        <v>0</v>
      </c>
      <c r="O125" s="502">
        <f t="shared" si="26"/>
        <v>24867</v>
      </c>
      <c r="P125" s="501"/>
      <c r="Q125" s="501"/>
      <c r="R125" s="501"/>
      <c r="S125" s="501"/>
      <c r="T125" s="501"/>
      <c r="U125" s="501"/>
      <c r="V125" s="501"/>
      <c r="W125" s="501"/>
    </row>
    <row r="126" spans="1:23" s="476" customFormat="1" ht="19.5" customHeight="1">
      <c r="A126" s="432">
        <v>117</v>
      </c>
      <c r="B126" s="508"/>
      <c r="C126" s="505"/>
      <c r="D126" s="851" t="s">
        <v>337</v>
      </c>
      <c r="E126" s="851"/>
      <c r="F126" s="851"/>
      <c r="G126" s="851"/>
      <c r="H126" s="851"/>
      <c r="I126" s="851"/>
      <c r="J126" s="851"/>
      <c r="K126" s="146"/>
      <c r="L126" s="146"/>
      <c r="M126" s="146"/>
      <c r="N126" s="147"/>
      <c r="O126" s="292"/>
      <c r="P126" s="146"/>
      <c r="Q126" s="146"/>
      <c r="R126" s="146"/>
      <c r="S126" s="146"/>
      <c r="T126" s="146"/>
      <c r="U126" s="146"/>
      <c r="V126" s="146"/>
      <c r="W126" s="146"/>
    </row>
    <row r="127" spans="1:23" s="476" customFormat="1" ht="15">
      <c r="A127" s="432">
        <v>118</v>
      </c>
      <c r="B127" s="508"/>
      <c r="C127" s="505"/>
      <c r="D127" s="626" t="s">
        <v>219</v>
      </c>
      <c r="E127" s="146"/>
      <c r="F127" s="146">
        <v>14972</v>
      </c>
      <c r="G127" s="146"/>
      <c r="H127" s="146"/>
      <c r="I127" s="146"/>
      <c r="J127" s="146"/>
      <c r="K127" s="146"/>
      <c r="L127" s="146"/>
      <c r="M127" s="146"/>
      <c r="N127" s="147"/>
      <c r="O127" s="292">
        <f>SUM(E127:M127)</f>
        <v>14972</v>
      </c>
      <c r="P127" s="146"/>
      <c r="Q127" s="146"/>
      <c r="R127" s="146"/>
      <c r="S127" s="146"/>
      <c r="T127" s="146"/>
      <c r="U127" s="146"/>
      <c r="V127" s="146"/>
      <c r="W127" s="146"/>
    </row>
    <row r="128" spans="1:23" s="474" customFormat="1" ht="15">
      <c r="A128" s="432">
        <v>119</v>
      </c>
      <c r="B128" s="621"/>
      <c r="C128" s="507"/>
      <c r="D128" s="627" t="s">
        <v>218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292">
        <f>SUM(E128:M128)</f>
        <v>0</v>
      </c>
      <c r="P128" s="147"/>
      <c r="Q128" s="147"/>
      <c r="R128" s="147"/>
      <c r="S128" s="147"/>
      <c r="T128" s="147"/>
      <c r="U128" s="147"/>
      <c r="V128" s="147"/>
      <c r="W128" s="147"/>
    </row>
    <row r="129" spans="1:23" s="478" customFormat="1" ht="15">
      <c r="A129" s="432">
        <v>120</v>
      </c>
      <c r="B129" s="508"/>
      <c r="C129" s="498"/>
      <c r="D129" s="628" t="s">
        <v>219</v>
      </c>
      <c r="E129" s="501">
        <f aca="true" t="shared" si="27" ref="E129:O129">SUM(E127:E128)</f>
        <v>0</v>
      </c>
      <c r="F129" s="501">
        <f t="shared" si="27"/>
        <v>14972</v>
      </c>
      <c r="G129" s="501">
        <f t="shared" si="27"/>
        <v>0</v>
      </c>
      <c r="H129" s="501">
        <f t="shared" si="27"/>
        <v>0</v>
      </c>
      <c r="I129" s="501">
        <f t="shared" si="27"/>
        <v>0</v>
      </c>
      <c r="J129" s="501">
        <f t="shared" si="27"/>
        <v>0</v>
      </c>
      <c r="K129" s="501">
        <f t="shared" si="27"/>
        <v>0</v>
      </c>
      <c r="L129" s="501">
        <f t="shared" si="27"/>
        <v>0</v>
      </c>
      <c r="M129" s="501">
        <f t="shared" si="27"/>
        <v>0</v>
      </c>
      <c r="N129" s="623">
        <f t="shared" si="27"/>
        <v>0</v>
      </c>
      <c r="O129" s="502">
        <f t="shared" si="27"/>
        <v>14972</v>
      </c>
      <c r="P129" s="501"/>
      <c r="Q129" s="501"/>
      <c r="R129" s="501"/>
      <c r="S129" s="501"/>
      <c r="T129" s="501"/>
      <c r="U129" s="501"/>
      <c r="V129" s="501"/>
      <c r="W129" s="501"/>
    </row>
    <row r="130" spans="1:23" s="476" customFormat="1" ht="21.75" customHeight="1">
      <c r="A130" s="432">
        <v>121</v>
      </c>
      <c r="B130" s="508"/>
      <c r="C130" s="505"/>
      <c r="D130" s="851" t="s">
        <v>485</v>
      </c>
      <c r="E130" s="851"/>
      <c r="F130" s="851"/>
      <c r="G130" s="851"/>
      <c r="H130" s="851"/>
      <c r="I130" s="851"/>
      <c r="J130" s="851"/>
      <c r="K130" s="146"/>
      <c r="L130" s="146"/>
      <c r="M130" s="146"/>
      <c r="N130" s="147"/>
      <c r="O130" s="292"/>
      <c r="P130" s="146"/>
      <c r="Q130" s="146"/>
      <c r="R130" s="146"/>
      <c r="S130" s="146"/>
      <c r="T130" s="146"/>
      <c r="U130" s="146"/>
      <c r="V130" s="146"/>
      <c r="W130" s="146"/>
    </row>
    <row r="131" spans="1:23" s="476" customFormat="1" ht="15">
      <c r="A131" s="432">
        <v>122</v>
      </c>
      <c r="B131" s="508"/>
      <c r="C131" s="505"/>
      <c r="D131" s="626" t="s">
        <v>219</v>
      </c>
      <c r="E131" s="146"/>
      <c r="F131" s="146">
        <v>6021</v>
      </c>
      <c r="G131" s="146"/>
      <c r="H131" s="146"/>
      <c r="I131" s="146"/>
      <c r="J131" s="146"/>
      <c r="K131" s="146"/>
      <c r="L131" s="146"/>
      <c r="M131" s="146"/>
      <c r="N131" s="147"/>
      <c r="O131" s="292">
        <f>SUM(E131:M131)</f>
        <v>6021</v>
      </c>
      <c r="P131" s="146"/>
      <c r="Q131" s="146"/>
      <c r="R131" s="146"/>
      <c r="S131" s="146"/>
      <c r="T131" s="146"/>
      <c r="U131" s="146"/>
      <c r="V131" s="146"/>
      <c r="W131" s="146"/>
    </row>
    <row r="132" spans="1:23" s="474" customFormat="1" ht="15">
      <c r="A132" s="432">
        <v>123</v>
      </c>
      <c r="B132" s="621"/>
      <c r="C132" s="507"/>
      <c r="D132" s="627" t="s">
        <v>218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292">
        <f>SUM(E132:M132)</f>
        <v>0</v>
      </c>
      <c r="P132" s="147"/>
      <c r="Q132" s="147"/>
      <c r="R132" s="147"/>
      <c r="S132" s="147"/>
      <c r="T132" s="147"/>
      <c r="U132" s="147"/>
      <c r="V132" s="147"/>
      <c r="W132" s="147"/>
    </row>
    <row r="133" spans="1:23" s="470" customFormat="1" ht="15">
      <c r="A133" s="432">
        <v>124</v>
      </c>
      <c r="B133" s="618"/>
      <c r="C133" s="624"/>
      <c r="D133" s="629" t="s">
        <v>219</v>
      </c>
      <c r="E133" s="468">
        <f aca="true" t="shared" si="28" ref="E133:O133">SUM(E131:E132)</f>
        <v>0</v>
      </c>
      <c r="F133" s="468">
        <f t="shared" si="28"/>
        <v>6021</v>
      </c>
      <c r="G133" s="468">
        <f t="shared" si="28"/>
        <v>0</v>
      </c>
      <c r="H133" s="468">
        <f t="shared" si="28"/>
        <v>0</v>
      </c>
      <c r="I133" s="468">
        <f t="shared" si="28"/>
        <v>0</v>
      </c>
      <c r="J133" s="468">
        <f t="shared" si="28"/>
        <v>0</v>
      </c>
      <c r="K133" s="468">
        <f t="shared" si="28"/>
        <v>0</v>
      </c>
      <c r="L133" s="468">
        <f t="shared" si="28"/>
        <v>0</v>
      </c>
      <c r="M133" s="468">
        <f t="shared" si="28"/>
        <v>0</v>
      </c>
      <c r="N133" s="625">
        <f t="shared" si="28"/>
        <v>0</v>
      </c>
      <c r="O133" s="469">
        <f t="shared" si="28"/>
        <v>6021</v>
      </c>
      <c r="P133" s="468"/>
      <c r="Q133" s="468"/>
      <c r="R133" s="468"/>
      <c r="S133" s="468"/>
      <c r="T133" s="468"/>
      <c r="U133" s="468"/>
      <c r="V133" s="468"/>
      <c r="W133" s="468"/>
    </row>
    <row r="134" spans="1:23" s="453" customFormat="1" ht="15">
      <c r="A134" s="432">
        <v>125</v>
      </c>
      <c r="B134" s="860" t="s">
        <v>558</v>
      </c>
      <c r="C134" s="861"/>
      <c r="D134" s="861"/>
      <c r="E134" s="861"/>
      <c r="F134" s="861"/>
      <c r="G134" s="861"/>
      <c r="H134" s="630"/>
      <c r="I134" s="630"/>
      <c r="J134" s="630"/>
      <c r="K134" s="630"/>
      <c r="L134" s="630"/>
      <c r="M134" s="630"/>
      <c r="N134" s="631"/>
      <c r="O134" s="632"/>
      <c r="P134" s="131"/>
      <c r="Q134" s="131"/>
      <c r="R134" s="131"/>
      <c r="S134" s="131"/>
      <c r="T134" s="131"/>
      <c r="U134" s="131"/>
      <c r="V134" s="131"/>
      <c r="W134" s="131"/>
    </row>
    <row r="135" spans="1:23" s="476" customFormat="1" ht="15">
      <c r="A135" s="432">
        <v>126</v>
      </c>
      <c r="B135" s="633"/>
      <c r="C135" s="520"/>
      <c r="D135" s="520" t="s">
        <v>219</v>
      </c>
      <c r="E135" s="146">
        <f aca="true" t="shared" si="29" ref="E135:O135">SUM(E131,E127,E123,E119,E113,E109,E105,E101,E94,E87,E82,E70,E66,E42)</f>
        <v>560661</v>
      </c>
      <c r="F135" s="146">
        <f t="shared" si="29"/>
        <v>258364</v>
      </c>
      <c r="G135" s="146">
        <f t="shared" si="29"/>
        <v>1600</v>
      </c>
      <c r="H135" s="146">
        <f t="shared" si="29"/>
        <v>22836</v>
      </c>
      <c r="I135" s="146">
        <f t="shared" si="29"/>
        <v>0</v>
      </c>
      <c r="J135" s="146">
        <f t="shared" si="29"/>
        <v>14000</v>
      </c>
      <c r="K135" s="146">
        <f t="shared" si="29"/>
        <v>0</v>
      </c>
      <c r="L135" s="146">
        <f t="shared" si="29"/>
        <v>5267</v>
      </c>
      <c r="M135" s="146">
        <f t="shared" si="29"/>
        <v>2912037</v>
      </c>
      <c r="N135" s="146">
        <f t="shared" si="29"/>
        <v>1645088</v>
      </c>
      <c r="O135" s="292">
        <f t="shared" si="29"/>
        <v>3774765</v>
      </c>
      <c r="P135" s="146"/>
      <c r="Q135" s="146"/>
      <c r="R135" s="146"/>
      <c r="S135" s="146"/>
      <c r="T135" s="146"/>
      <c r="U135" s="146"/>
      <c r="V135" s="146"/>
      <c r="W135" s="146"/>
    </row>
    <row r="136" spans="1:23" s="474" customFormat="1" ht="25.5">
      <c r="A136" s="431">
        <v>127</v>
      </c>
      <c r="B136" s="634"/>
      <c r="C136" s="522"/>
      <c r="D136" s="635" t="s">
        <v>707</v>
      </c>
      <c r="E136" s="147">
        <f>SUM(E132,E128,E124,E120,E114:E114,E110,E106,E102,E95:E96,E88:E89,E83:E83,E71:E78,E67,E43)+E79+E84+E115+E97+E91+E90+E116+E98</f>
        <v>5875</v>
      </c>
      <c r="F136" s="147">
        <f aca="true" t="shared" si="30" ref="F136:O136">SUM(F132,F128,F124,F120,F114:F114,F110,F106,F102,F95:F96,F88:F89,F83:F83,F71:F78,F67,F43)+F79+F84+F115+F97+F91+F90+F116+F98</f>
        <v>980</v>
      </c>
      <c r="G136" s="147">
        <f t="shared" si="30"/>
        <v>2000</v>
      </c>
      <c r="H136" s="147">
        <f t="shared" si="30"/>
        <v>-1432</v>
      </c>
      <c r="I136" s="147">
        <f t="shared" si="30"/>
        <v>0</v>
      </c>
      <c r="J136" s="147">
        <f t="shared" si="30"/>
        <v>0</v>
      </c>
      <c r="K136" s="147">
        <f t="shared" si="30"/>
        <v>0</v>
      </c>
      <c r="L136" s="147">
        <f t="shared" si="30"/>
        <v>-997</v>
      </c>
      <c r="M136" s="147">
        <f t="shared" si="30"/>
        <v>-18424</v>
      </c>
      <c r="N136" s="147">
        <f t="shared" si="30"/>
        <v>0</v>
      </c>
      <c r="O136" s="147">
        <f t="shared" si="30"/>
        <v>-11998</v>
      </c>
      <c r="P136" s="147"/>
      <c r="Q136" s="147"/>
      <c r="R136" s="147"/>
      <c r="S136" s="147"/>
      <c r="T136" s="147"/>
      <c r="U136" s="147"/>
      <c r="V136" s="147"/>
      <c r="W136" s="147"/>
    </row>
    <row r="137" spans="1:23" s="478" customFormat="1" ht="15.75" thickBot="1">
      <c r="A137" s="432">
        <v>128</v>
      </c>
      <c r="B137" s="636"/>
      <c r="C137" s="637"/>
      <c r="D137" s="637" t="s">
        <v>219</v>
      </c>
      <c r="E137" s="638">
        <f aca="true" t="shared" si="31" ref="E137:O137">SUM(E135:E136)</f>
        <v>566536</v>
      </c>
      <c r="F137" s="638">
        <f t="shared" si="31"/>
        <v>259344</v>
      </c>
      <c r="G137" s="638">
        <f t="shared" si="31"/>
        <v>3600</v>
      </c>
      <c r="H137" s="638">
        <f t="shared" si="31"/>
        <v>21404</v>
      </c>
      <c r="I137" s="638">
        <f t="shared" si="31"/>
        <v>0</v>
      </c>
      <c r="J137" s="638">
        <f t="shared" si="31"/>
        <v>14000</v>
      </c>
      <c r="K137" s="638">
        <f t="shared" si="31"/>
        <v>0</v>
      </c>
      <c r="L137" s="638">
        <f t="shared" si="31"/>
        <v>4270</v>
      </c>
      <c r="M137" s="638">
        <f t="shared" si="31"/>
        <v>2893613</v>
      </c>
      <c r="N137" s="639">
        <f t="shared" si="31"/>
        <v>1645088</v>
      </c>
      <c r="O137" s="640">
        <f t="shared" si="31"/>
        <v>3762767</v>
      </c>
      <c r="P137" s="501"/>
      <c r="Q137" s="501"/>
      <c r="R137" s="501"/>
      <c r="S137" s="501"/>
      <c r="T137" s="501"/>
      <c r="U137" s="501"/>
      <c r="V137" s="501"/>
      <c r="W137" s="501"/>
    </row>
    <row r="138" spans="1:23" s="456" customFormat="1" ht="21.75" customHeight="1" thickTop="1">
      <c r="A138" s="432">
        <v>129</v>
      </c>
      <c r="B138" s="445"/>
      <c r="C138" s="446">
        <v>13</v>
      </c>
      <c r="D138" s="859" t="s">
        <v>316</v>
      </c>
      <c r="E138" s="859"/>
      <c r="F138" s="859"/>
      <c r="G138" s="859"/>
      <c r="H138" s="144"/>
      <c r="I138" s="144"/>
      <c r="J138" s="144"/>
      <c r="K138" s="144"/>
      <c r="L138" s="144"/>
      <c r="M138" s="144"/>
      <c r="N138" s="144"/>
      <c r="O138" s="455"/>
      <c r="P138" s="144"/>
      <c r="Q138" s="144"/>
      <c r="R138" s="144"/>
      <c r="S138" s="144"/>
      <c r="T138" s="144"/>
      <c r="U138" s="144"/>
      <c r="V138" s="144"/>
      <c r="W138" s="144"/>
    </row>
    <row r="139" spans="1:23" s="476" customFormat="1" ht="15">
      <c r="A139" s="432">
        <v>130</v>
      </c>
      <c r="B139" s="504"/>
      <c r="C139" s="287"/>
      <c r="D139" s="616" t="s">
        <v>219</v>
      </c>
      <c r="E139" s="146">
        <v>26255</v>
      </c>
      <c r="F139" s="146"/>
      <c r="G139" s="146"/>
      <c r="H139" s="146">
        <v>9062</v>
      </c>
      <c r="I139" s="146"/>
      <c r="J139" s="146"/>
      <c r="K139" s="146"/>
      <c r="L139" s="146"/>
      <c r="M139" s="146">
        <v>46508</v>
      </c>
      <c r="N139" s="147">
        <v>43600</v>
      </c>
      <c r="O139" s="292">
        <f>SUM(E139:M139)</f>
        <v>81825</v>
      </c>
      <c r="P139" s="146"/>
      <c r="Q139" s="146"/>
      <c r="R139" s="146"/>
      <c r="S139" s="146"/>
      <c r="T139" s="146"/>
      <c r="U139" s="146"/>
      <c r="V139" s="146"/>
      <c r="W139" s="146"/>
    </row>
    <row r="140" spans="1:23" s="474" customFormat="1" ht="15">
      <c r="A140" s="432">
        <v>131</v>
      </c>
      <c r="B140" s="506"/>
      <c r="C140" s="283"/>
      <c r="D140" s="776" t="s">
        <v>368</v>
      </c>
      <c r="E140" s="147"/>
      <c r="F140" s="147"/>
      <c r="G140" s="147"/>
      <c r="H140" s="147"/>
      <c r="I140" s="147"/>
      <c r="J140" s="147"/>
      <c r="K140" s="147"/>
      <c r="L140" s="147"/>
      <c r="M140" s="147">
        <v>204</v>
      </c>
      <c r="N140" s="147"/>
      <c r="O140" s="282">
        <f>SUM(E140:N140)</f>
        <v>204</v>
      </c>
      <c r="P140" s="147"/>
      <c r="Q140" s="147"/>
      <c r="R140" s="147"/>
      <c r="S140" s="147"/>
      <c r="T140" s="147"/>
      <c r="U140" s="147"/>
      <c r="V140" s="147"/>
      <c r="W140" s="147"/>
    </row>
    <row r="141" spans="1:23" s="478" customFormat="1" ht="15">
      <c r="A141" s="432">
        <v>132</v>
      </c>
      <c r="B141" s="508"/>
      <c r="C141" s="490"/>
      <c r="D141" s="619" t="s">
        <v>219</v>
      </c>
      <c r="E141" s="501">
        <f aca="true" t="shared" si="32" ref="E141:O141">SUM(E139:E140)</f>
        <v>26255</v>
      </c>
      <c r="F141" s="501">
        <f t="shared" si="32"/>
        <v>0</v>
      </c>
      <c r="G141" s="501">
        <f t="shared" si="32"/>
        <v>0</v>
      </c>
      <c r="H141" s="501">
        <f t="shared" si="32"/>
        <v>9062</v>
      </c>
      <c r="I141" s="501">
        <f t="shared" si="32"/>
        <v>0</v>
      </c>
      <c r="J141" s="501">
        <f t="shared" si="32"/>
        <v>0</v>
      </c>
      <c r="K141" s="501">
        <f t="shared" si="32"/>
        <v>0</v>
      </c>
      <c r="L141" s="501">
        <f t="shared" si="32"/>
        <v>0</v>
      </c>
      <c r="M141" s="501">
        <f t="shared" si="32"/>
        <v>46712</v>
      </c>
      <c r="N141" s="501">
        <f t="shared" si="32"/>
        <v>43600</v>
      </c>
      <c r="O141" s="502">
        <f t="shared" si="32"/>
        <v>82029</v>
      </c>
      <c r="P141" s="501"/>
      <c r="Q141" s="501"/>
      <c r="R141" s="501"/>
      <c r="S141" s="501"/>
      <c r="T141" s="501"/>
      <c r="U141" s="501"/>
      <c r="V141" s="501"/>
      <c r="W141" s="501"/>
    </row>
    <row r="142" spans="1:23" s="456" customFormat="1" ht="21.75" customHeight="1">
      <c r="A142" s="432">
        <v>133</v>
      </c>
      <c r="B142" s="492">
        <v>4</v>
      </c>
      <c r="C142" s="855" t="s">
        <v>547</v>
      </c>
      <c r="D142" s="85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455"/>
      <c r="P142" s="144"/>
      <c r="Q142" s="144"/>
      <c r="R142" s="144"/>
      <c r="S142" s="144"/>
      <c r="T142" s="144"/>
      <c r="U142" s="144"/>
      <c r="V142" s="144"/>
      <c r="W142" s="144"/>
    </row>
    <row r="143" spans="1:23" s="456" customFormat="1" ht="15">
      <c r="A143" s="432">
        <v>134</v>
      </c>
      <c r="B143" s="492"/>
      <c r="C143" s="494"/>
      <c r="D143" s="494" t="s">
        <v>219</v>
      </c>
      <c r="E143" s="144">
        <v>212000</v>
      </c>
      <c r="F143" s="144">
        <v>0</v>
      </c>
      <c r="G143" s="144">
        <v>96000</v>
      </c>
      <c r="H143" s="144">
        <v>8627</v>
      </c>
      <c r="I143" s="144"/>
      <c r="J143" s="144"/>
      <c r="K143" s="144"/>
      <c r="L143" s="144"/>
      <c r="M143" s="144">
        <v>364712</v>
      </c>
      <c r="N143" s="145">
        <v>248900</v>
      </c>
      <c r="O143" s="455">
        <f>SUM(E143:M143)</f>
        <v>681339</v>
      </c>
      <c r="P143" s="144"/>
      <c r="Q143" s="144"/>
      <c r="R143" s="144"/>
      <c r="S143" s="144"/>
      <c r="T143" s="144"/>
      <c r="U143" s="144"/>
      <c r="V143" s="144"/>
      <c r="W143" s="144"/>
    </row>
    <row r="144" spans="1:23" s="484" customFormat="1" ht="15">
      <c r="A144" s="432">
        <v>135</v>
      </c>
      <c r="B144" s="493"/>
      <c r="C144" s="496"/>
      <c r="D144" s="496" t="s">
        <v>368</v>
      </c>
      <c r="E144" s="145"/>
      <c r="F144" s="145"/>
      <c r="G144" s="145"/>
      <c r="H144" s="145"/>
      <c r="I144" s="145"/>
      <c r="J144" s="145"/>
      <c r="K144" s="145"/>
      <c r="L144" s="145"/>
      <c r="M144" s="145">
        <v>792</v>
      </c>
      <c r="N144" s="145"/>
      <c r="O144" s="461">
        <f>SUM(E144:N144)</f>
        <v>792</v>
      </c>
      <c r="P144" s="145"/>
      <c r="Q144" s="145"/>
      <c r="R144" s="145"/>
      <c r="S144" s="145"/>
      <c r="T144" s="145"/>
      <c r="U144" s="145"/>
      <c r="V144" s="145"/>
      <c r="W144" s="145"/>
    </row>
    <row r="145" spans="1:23" s="484" customFormat="1" ht="15">
      <c r="A145" s="432">
        <v>136</v>
      </c>
      <c r="B145" s="493"/>
      <c r="C145" s="496"/>
      <c r="D145" s="496" t="s">
        <v>61</v>
      </c>
      <c r="E145" s="145"/>
      <c r="F145" s="145">
        <v>6950</v>
      </c>
      <c r="G145" s="145"/>
      <c r="H145" s="145"/>
      <c r="I145" s="145"/>
      <c r="J145" s="145"/>
      <c r="K145" s="145"/>
      <c r="L145" s="145"/>
      <c r="M145" s="145"/>
      <c r="N145" s="145"/>
      <c r="O145" s="461">
        <f>SUM(E145:N145)</f>
        <v>6950</v>
      </c>
      <c r="P145" s="145"/>
      <c r="Q145" s="145"/>
      <c r="R145" s="145"/>
      <c r="S145" s="145"/>
      <c r="T145" s="145"/>
      <c r="U145" s="145"/>
      <c r="V145" s="145"/>
      <c r="W145" s="145"/>
    </row>
    <row r="146" spans="1:23" s="484" customFormat="1" ht="15">
      <c r="A146" s="432">
        <v>137</v>
      </c>
      <c r="B146" s="493"/>
      <c r="C146" s="496"/>
      <c r="D146" s="496" t="s">
        <v>412</v>
      </c>
      <c r="E146" s="145"/>
      <c r="F146" s="145"/>
      <c r="G146" s="145"/>
      <c r="H146" s="145"/>
      <c r="I146" s="145"/>
      <c r="J146" s="145"/>
      <c r="K146" s="145"/>
      <c r="L146" s="145"/>
      <c r="M146" s="145">
        <v>408</v>
      </c>
      <c r="N146" s="145"/>
      <c r="O146" s="461">
        <f>SUM(E146:N146)</f>
        <v>408</v>
      </c>
      <c r="P146" s="145"/>
      <c r="Q146" s="145"/>
      <c r="R146" s="145"/>
      <c r="S146" s="145"/>
      <c r="T146" s="145"/>
      <c r="U146" s="145"/>
      <c r="V146" s="145"/>
      <c r="W146" s="145"/>
    </row>
    <row r="147" spans="1:23" s="470" customFormat="1" ht="15.75" thickBot="1">
      <c r="A147" s="432">
        <v>138</v>
      </c>
      <c r="B147" s="618"/>
      <c r="C147" s="624"/>
      <c r="D147" s="624" t="s">
        <v>219</v>
      </c>
      <c r="E147" s="468">
        <f aca="true" t="shared" si="33" ref="E147:O147">SUM(E143:E146)</f>
        <v>212000</v>
      </c>
      <c r="F147" s="468">
        <f t="shared" si="33"/>
        <v>6950</v>
      </c>
      <c r="G147" s="468">
        <f t="shared" si="33"/>
        <v>96000</v>
      </c>
      <c r="H147" s="468">
        <f t="shared" si="33"/>
        <v>8627</v>
      </c>
      <c r="I147" s="468">
        <f t="shared" si="33"/>
        <v>0</v>
      </c>
      <c r="J147" s="468">
        <f t="shared" si="33"/>
        <v>0</v>
      </c>
      <c r="K147" s="468">
        <f t="shared" si="33"/>
        <v>0</v>
      </c>
      <c r="L147" s="468">
        <f t="shared" si="33"/>
        <v>0</v>
      </c>
      <c r="M147" s="468">
        <f t="shared" si="33"/>
        <v>365912</v>
      </c>
      <c r="N147" s="468">
        <f t="shared" si="33"/>
        <v>248900</v>
      </c>
      <c r="O147" s="469">
        <f t="shared" si="33"/>
        <v>689489</v>
      </c>
      <c r="P147" s="468"/>
      <c r="Q147" s="468"/>
      <c r="R147" s="468"/>
      <c r="S147" s="468"/>
      <c r="T147" s="468"/>
      <c r="U147" s="468"/>
      <c r="V147" s="468"/>
      <c r="W147" s="468"/>
    </row>
    <row r="148" spans="1:23" s="478" customFormat="1" ht="15">
      <c r="A148" s="432">
        <v>139</v>
      </c>
      <c r="B148" s="856" t="s">
        <v>559</v>
      </c>
      <c r="C148" s="857"/>
      <c r="D148" s="857"/>
      <c r="E148" s="857"/>
      <c r="F148" s="857"/>
      <c r="G148" s="857"/>
      <c r="H148" s="533"/>
      <c r="I148" s="533"/>
      <c r="J148" s="533"/>
      <c r="K148" s="533"/>
      <c r="L148" s="533"/>
      <c r="M148" s="533"/>
      <c r="N148" s="533"/>
      <c r="O148" s="534"/>
      <c r="P148" s="501"/>
      <c r="Q148" s="501"/>
      <c r="R148" s="501"/>
      <c r="S148" s="501"/>
      <c r="T148" s="501"/>
      <c r="U148" s="501"/>
      <c r="V148" s="501"/>
      <c r="W148" s="501"/>
    </row>
    <row r="149" spans="1:23" s="476" customFormat="1" ht="15">
      <c r="A149" s="432">
        <v>140</v>
      </c>
      <c r="B149" s="633"/>
      <c r="C149" s="520"/>
      <c r="D149" s="520" t="s">
        <v>219</v>
      </c>
      <c r="E149" s="146">
        <f aca="true" t="shared" si="34" ref="E149:O149">SUM(E143,E139)</f>
        <v>238255</v>
      </c>
      <c r="F149" s="146">
        <f t="shared" si="34"/>
        <v>0</v>
      </c>
      <c r="G149" s="146">
        <f t="shared" si="34"/>
        <v>96000</v>
      </c>
      <c r="H149" s="146">
        <f t="shared" si="34"/>
        <v>17689</v>
      </c>
      <c r="I149" s="146">
        <f t="shared" si="34"/>
        <v>0</v>
      </c>
      <c r="J149" s="146">
        <f t="shared" si="34"/>
        <v>0</v>
      </c>
      <c r="K149" s="146">
        <f t="shared" si="34"/>
        <v>0</v>
      </c>
      <c r="L149" s="146">
        <f t="shared" si="34"/>
        <v>0</v>
      </c>
      <c r="M149" s="146">
        <f t="shared" si="34"/>
        <v>411220</v>
      </c>
      <c r="N149" s="146">
        <f t="shared" si="34"/>
        <v>292500</v>
      </c>
      <c r="O149" s="292">
        <f t="shared" si="34"/>
        <v>763164</v>
      </c>
      <c r="P149" s="146"/>
      <c r="Q149" s="146"/>
      <c r="R149" s="146"/>
      <c r="S149" s="146"/>
      <c r="T149" s="146"/>
      <c r="U149" s="146"/>
      <c r="V149" s="146"/>
      <c r="W149" s="146"/>
    </row>
    <row r="150" spans="1:23" s="474" customFormat="1" ht="15">
      <c r="A150" s="432">
        <v>141</v>
      </c>
      <c r="B150" s="634"/>
      <c r="C150" s="522"/>
      <c r="D150" s="635" t="s">
        <v>703</v>
      </c>
      <c r="E150" s="147">
        <f>SUM(E144:E145,E140:E140)+E146</f>
        <v>0</v>
      </c>
      <c r="F150" s="147">
        <f aca="true" t="shared" si="35" ref="F150:O150">SUM(F144:F145,F140:F140)+F146</f>
        <v>6950</v>
      </c>
      <c r="G150" s="147">
        <f t="shared" si="35"/>
        <v>0</v>
      </c>
      <c r="H150" s="147">
        <f t="shared" si="35"/>
        <v>0</v>
      </c>
      <c r="I150" s="147">
        <f t="shared" si="35"/>
        <v>0</v>
      </c>
      <c r="J150" s="147">
        <f t="shared" si="35"/>
        <v>0</v>
      </c>
      <c r="K150" s="147">
        <f t="shared" si="35"/>
        <v>0</v>
      </c>
      <c r="L150" s="147">
        <f t="shared" si="35"/>
        <v>0</v>
      </c>
      <c r="M150" s="147">
        <f t="shared" si="35"/>
        <v>1404</v>
      </c>
      <c r="N150" s="147">
        <f t="shared" si="35"/>
        <v>0</v>
      </c>
      <c r="O150" s="282">
        <f t="shared" si="35"/>
        <v>8354</v>
      </c>
      <c r="P150" s="147"/>
      <c r="Q150" s="147"/>
      <c r="R150" s="147"/>
      <c r="S150" s="147"/>
      <c r="T150" s="147"/>
      <c r="U150" s="147"/>
      <c r="V150" s="147"/>
      <c r="W150" s="147"/>
    </row>
    <row r="151" spans="1:23" s="470" customFormat="1" ht="15.75" thickBot="1">
      <c r="A151" s="432">
        <v>142</v>
      </c>
      <c r="B151" s="641"/>
      <c r="C151" s="542"/>
      <c r="D151" s="542" t="s">
        <v>219</v>
      </c>
      <c r="E151" s="642">
        <f aca="true" t="shared" si="36" ref="E151:O151">SUM(E149:E150)</f>
        <v>238255</v>
      </c>
      <c r="F151" s="642">
        <f t="shared" si="36"/>
        <v>6950</v>
      </c>
      <c r="G151" s="642">
        <f t="shared" si="36"/>
        <v>96000</v>
      </c>
      <c r="H151" s="642">
        <f t="shared" si="36"/>
        <v>17689</v>
      </c>
      <c r="I151" s="642">
        <f t="shared" si="36"/>
        <v>0</v>
      </c>
      <c r="J151" s="642">
        <f t="shared" si="36"/>
        <v>0</v>
      </c>
      <c r="K151" s="642">
        <f t="shared" si="36"/>
        <v>0</v>
      </c>
      <c r="L151" s="642">
        <f t="shared" si="36"/>
        <v>0</v>
      </c>
      <c r="M151" s="642">
        <f t="shared" si="36"/>
        <v>412624</v>
      </c>
      <c r="N151" s="642">
        <f t="shared" si="36"/>
        <v>292500</v>
      </c>
      <c r="O151" s="643">
        <f t="shared" si="36"/>
        <v>771518</v>
      </c>
      <c r="P151" s="468"/>
      <c r="Q151" s="468"/>
      <c r="R151" s="468"/>
      <c r="S151" s="468"/>
      <c r="T151" s="468"/>
      <c r="U151" s="468"/>
      <c r="V151" s="468"/>
      <c r="W151" s="468"/>
    </row>
    <row r="152" spans="1:23" s="456" customFormat="1" ht="15.75" thickTop="1">
      <c r="A152" s="432">
        <v>143</v>
      </c>
      <c r="B152" s="492"/>
      <c r="C152" s="834" t="s">
        <v>86</v>
      </c>
      <c r="D152" s="83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455"/>
      <c r="P152" s="144"/>
      <c r="Q152" s="144"/>
      <c r="R152" s="144"/>
      <c r="S152" s="144"/>
      <c r="T152" s="144"/>
      <c r="U152" s="144"/>
      <c r="V152" s="144"/>
      <c r="W152" s="144"/>
    </row>
    <row r="153" spans="1:23" s="476" customFormat="1" ht="15">
      <c r="A153" s="432">
        <v>144</v>
      </c>
      <c r="B153" s="504"/>
      <c r="C153" s="287"/>
      <c r="D153" s="505" t="s">
        <v>219</v>
      </c>
      <c r="E153" s="146">
        <f aca="true" t="shared" si="37" ref="E153:O153">SUM(E149,E135)</f>
        <v>798916</v>
      </c>
      <c r="F153" s="146">
        <f t="shared" si="37"/>
        <v>258364</v>
      </c>
      <c r="G153" s="146">
        <f t="shared" si="37"/>
        <v>97600</v>
      </c>
      <c r="H153" s="146">
        <f t="shared" si="37"/>
        <v>40525</v>
      </c>
      <c r="I153" s="146">
        <f t="shared" si="37"/>
        <v>0</v>
      </c>
      <c r="J153" s="146">
        <f t="shared" si="37"/>
        <v>14000</v>
      </c>
      <c r="K153" s="146">
        <f t="shared" si="37"/>
        <v>0</v>
      </c>
      <c r="L153" s="146">
        <f t="shared" si="37"/>
        <v>5267</v>
      </c>
      <c r="M153" s="146">
        <f t="shared" si="37"/>
        <v>3323257</v>
      </c>
      <c r="N153" s="147">
        <f t="shared" si="37"/>
        <v>1937588</v>
      </c>
      <c r="O153" s="292">
        <f t="shared" si="37"/>
        <v>4537929</v>
      </c>
      <c r="P153" s="146"/>
      <c r="Q153" s="146"/>
      <c r="R153" s="146"/>
      <c r="S153" s="146"/>
      <c r="T153" s="146"/>
      <c r="U153" s="146"/>
      <c r="V153" s="146"/>
      <c r="W153" s="146"/>
    </row>
    <row r="154" spans="1:23" s="474" customFormat="1" ht="25.5">
      <c r="A154" s="431">
        <v>145</v>
      </c>
      <c r="B154" s="506"/>
      <c r="C154" s="283"/>
      <c r="D154" s="635" t="s">
        <v>708</v>
      </c>
      <c r="E154" s="147">
        <f aca="true" t="shared" si="38" ref="E154:O154">SUM(E150,E136)</f>
        <v>5875</v>
      </c>
      <c r="F154" s="147">
        <f t="shared" si="38"/>
        <v>7930</v>
      </c>
      <c r="G154" s="147">
        <f t="shared" si="38"/>
        <v>2000</v>
      </c>
      <c r="H154" s="147">
        <f t="shared" si="38"/>
        <v>-1432</v>
      </c>
      <c r="I154" s="147">
        <f t="shared" si="38"/>
        <v>0</v>
      </c>
      <c r="J154" s="147">
        <f t="shared" si="38"/>
        <v>0</v>
      </c>
      <c r="K154" s="147">
        <f t="shared" si="38"/>
        <v>0</v>
      </c>
      <c r="L154" s="147">
        <f t="shared" si="38"/>
        <v>-997</v>
      </c>
      <c r="M154" s="147">
        <f t="shared" si="38"/>
        <v>-17020</v>
      </c>
      <c r="N154" s="147">
        <f t="shared" si="38"/>
        <v>0</v>
      </c>
      <c r="O154" s="282">
        <f t="shared" si="38"/>
        <v>-3644</v>
      </c>
      <c r="P154" s="147"/>
      <c r="Q154" s="147"/>
      <c r="R154" s="147"/>
      <c r="S154" s="147"/>
      <c r="T154" s="147"/>
      <c r="U154" s="147"/>
      <c r="V154" s="147"/>
      <c r="W154" s="147"/>
    </row>
    <row r="155" spans="1:23" s="476" customFormat="1" ht="15.75" thickBot="1">
      <c r="A155" s="432">
        <v>146</v>
      </c>
      <c r="B155" s="535"/>
      <c r="C155" s="536"/>
      <c r="D155" s="644" t="s">
        <v>219</v>
      </c>
      <c r="E155" s="526">
        <f aca="true" t="shared" si="39" ref="E155:O155">SUM(E153:E154)</f>
        <v>804791</v>
      </c>
      <c r="F155" s="526">
        <f t="shared" si="39"/>
        <v>266294</v>
      </c>
      <c r="G155" s="526">
        <f t="shared" si="39"/>
        <v>99600</v>
      </c>
      <c r="H155" s="526">
        <f t="shared" si="39"/>
        <v>39093</v>
      </c>
      <c r="I155" s="526">
        <f t="shared" si="39"/>
        <v>0</v>
      </c>
      <c r="J155" s="526">
        <f t="shared" si="39"/>
        <v>14000</v>
      </c>
      <c r="K155" s="526">
        <f t="shared" si="39"/>
        <v>0</v>
      </c>
      <c r="L155" s="526">
        <f t="shared" si="39"/>
        <v>4270</v>
      </c>
      <c r="M155" s="526">
        <f t="shared" si="39"/>
        <v>3306237</v>
      </c>
      <c r="N155" s="526">
        <f t="shared" si="39"/>
        <v>1937588</v>
      </c>
      <c r="O155" s="547">
        <f t="shared" si="39"/>
        <v>4534285</v>
      </c>
      <c r="P155" s="146"/>
      <c r="Q155" s="146"/>
      <c r="R155" s="146"/>
      <c r="S155" s="146"/>
      <c r="T155" s="146"/>
      <c r="U155" s="146"/>
      <c r="V155" s="146"/>
      <c r="W155" s="146"/>
    </row>
    <row r="156" spans="1:23" s="453" customFormat="1" ht="30" customHeight="1">
      <c r="A156" s="432">
        <v>147</v>
      </c>
      <c r="B156" s="442">
        <v>5</v>
      </c>
      <c r="C156" s="858" t="s">
        <v>83</v>
      </c>
      <c r="D156" s="858"/>
      <c r="E156" s="858"/>
      <c r="F156" s="858"/>
      <c r="G156" s="858"/>
      <c r="H156" s="858"/>
      <c r="I156" s="451"/>
      <c r="J156" s="451"/>
      <c r="K156" s="451"/>
      <c r="L156" s="451"/>
      <c r="M156" s="451"/>
      <c r="N156" s="451"/>
      <c r="O156" s="452"/>
      <c r="P156" s="131"/>
      <c r="Q156" s="131"/>
      <c r="R156" s="131"/>
      <c r="S156" s="131"/>
      <c r="T156" s="131"/>
      <c r="U156" s="131"/>
      <c r="V156" s="131"/>
      <c r="W156" s="131"/>
    </row>
    <row r="157" spans="1:23" s="476" customFormat="1" ht="15">
      <c r="A157" s="432">
        <v>148</v>
      </c>
      <c r="B157" s="504"/>
      <c r="C157" s="520"/>
      <c r="D157" s="520" t="s">
        <v>219</v>
      </c>
      <c r="E157" s="146"/>
      <c r="F157" s="146"/>
      <c r="G157" s="146"/>
      <c r="H157" s="146">
        <v>140469</v>
      </c>
      <c r="I157" s="146"/>
      <c r="J157" s="146"/>
      <c r="K157" s="146"/>
      <c r="L157" s="146"/>
      <c r="M157" s="146">
        <v>1257595</v>
      </c>
      <c r="N157" s="147"/>
      <c r="O157" s="292">
        <f>SUM(E157:N157)</f>
        <v>1398064</v>
      </c>
      <c r="P157" s="146"/>
      <c r="Q157" s="146"/>
      <c r="R157" s="146"/>
      <c r="S157" s="146"/>
      <c r="T157" s="146"/>
      <c r="U157" s="146"/>
      <c r="V157" s="146"/>
      <c r="W157" s="146"/>
    </row>
    <row r="158" spans="1:23" s="474" customFormat="1" ht="15">
      <c r="A158" s="432">
        <v>149</v>
      </c>
      <c r="B158" s="506"/>
      <c r="C158" s="522"/>
      <c r="D158" s="522" t="s">
        <v>368</v>
      </c>
      <c r="E158" s="147"/>
      <c r="F158" s="147"/>
      <c r="G158" s="147"/>
      <c r="H158" s="147"/>
      <c r="I158" s="147"/>
      <c r="J158" s="147"/>
      <c r="K158" s="147"/>
      <c r="L158" s="147"/>
      <c r="M158" s="147">
        <v>1462</v>
      </c>
      <c r="N158" s="147"/>
      <c r="O158" s="282">
        <f>SUM(E158:M158)</f>
        <v>1462</v>
      </c>
      <c r="P158" s="147"/>
      <c r="Q158" s="147"/>
      <c r="R158" s="147"/>
      <c r="S158" s="147"/>
      <c r="T158" s="147"/>
      <c r="U158" s="147"/>
      <c r="V158" s="147"/>
      <c r="W158" s="147"/>
    </row>
    <row r="159" spans="1:23" s="474" customFormat="1" ht="15">
      <c r="A159" s="432">
        <v>150</v>
      </c>
      <c r="B159" s="506"/>
      <c r="C159" s="522"/>
      <c r="D159" s="522" t="s">
        <v>853</v>
      </c>
      <c r="E159" s="147"/>
      <c r="F159" s="147"/>
      <c r="G159" s="147"/>
      <c r="H159" s="147"/>
      <c r="I159" s="147"/>
      <c r="J159" s="147"/>
      <c r="K159" s="147"/>
      <c r="L159" s="147"/>
      <c r="M159" s="147">
        <v>-2921</v>
      </c>
      <c r="N159" s="147"/>
      <c r="O159" s="282">
        <f>SUM(E159:M159)</f>
        <v>-2921</v>
      </c>
      <c r="P159" s="147"/>
      <c r="Q159" s="147"/>
      <c r="R159" s="147"/>
      <c r="S159" s="147"/>
      <c r="T159" s="147"/>
      <c r="U159" s="147"/>
      <c r="V159" s="147"/>
      <c r="W159" s="147"/>
    </row>
    <row r="160" spans="1:23" s="474" customFormat="1" ht="30">
      <c r="A160" s="431">
        <v>151</v>
      </c>
      <c r="B160" s="506"/>
      <c r="C160" s="522"/>
      <c r="D160" s="522" t="s">
        <v>510</v>
      </c>
      <c r="E160" s="147"/>
      <c r="F160" s="147">
        <v>3750</v>
      </c>
      <c r="G160" s="147"/>
      <c r="H160" s="147"/>
      <c r="I160" s="147"/>
      <c r="J160" s="147"/>
      <c r="K160" s="147"/>
      <c r="L160" s="147"/>
      <c r="M160" s="147"/>
      <c r="N160" s="147"/>
      <c r="O160" s="282">
        <f>SUM(E160:M160)</f>
        <v>3750</v>
      </c>
      <c r="P160" s="147"/>
      <c r="Q160" s="147"/>
      <c r="R160" s="147"/>
      <c r="S160" s="147"/>
      <c r="T160" s="147"/>
      <c r="U160" s="147"/>
      <c r="V160" s="147"/>
      <c r="W160" s="147"/>
    </row>
    <row r="161" spans="1:23" s="474" customFormat="1" ht="15">
      <c r="A161" s="432">
        <v>152</v>
      </c>
      <c r="B161" s="506"/>
      <c r="C161" s="522"/>
      <c r="D161" s="522" t="s">
        <v>853</v>
      </c>
      <c r="E161" s="147"/>
      <c r="F161" s="147"/>
      <c r="G161" s="147"/>
      <c r="H161" s="147"/>
      <c r="I161" s="147"/>
      <c r="J161" s="147"/>
      <c r="K161" s="147"/>
      <c r="L161" s="147"/>
      <c r="M161" s="147">
        <v>-3699</v>
      </c>
      <c r="N161" s="147"/>
      <c r="O161" s="282">
        <f>SUM(E161:M161)</f>
        <v>-3699</v>
      </c>
      <c r="P161" s="147"/>
      <c r="Q161" s="147"/>
      <c r="R161" s="147"/>
      <c r="S161" s="147"/>
      <c r="T161" s="147"/>
      <c r="U161" s="147"/>
      <c r="V161" s="147"/>
      <c r="W161" s="147"/>
    </row>
    <row r="162" spans="1:23" s="470" customFormat="1" ht="24.75" customHeight="1" thickBot="1">
      <c r="A162" s="431">
        <v>153</v>
      </c>
      <c r="B162" s="618"/>
      <c r="C162" s="532"/>
      <c r="D162" s="532" t="s">
        <v>219</v>
      </c>
      <c r="E162" s="468">
        <f aca="true" t="shared" si="40" ref="E162:O162">SUM(E157:E161)</f>
        <v>0</v>
      </c>
      <c r="F162" s="468">
        <f t="shared" si="40"/>
        <v>3750</v>
      </c>
      <c r="G162" s="468">
        <f t="shared" si="40"/>
        <v>0</v>
      </c>
      <c r="H162" s="468">
        <f t="shared" si="40"/>
        <v>140469</v>
      </c>
      <c r="I162" s="468">
        <f t="shared" si="40"/>
        <v>0</v>
      </c>
      <c r="J162" s="468">
        <f t="shared" si="40"/>
        <v>0</v>
      </c>
      <c r="K162" s="468">
        <f t="shared" si="40"/>
        <v>0</v>
      </c>
      <c r="L162" s="468">
        <f t="shared" si="40"/>
        <v>0</v>
      </c>
      <c r="M162" s="468">
        <f t="shared" si="40"/>
        <v>1252437</v>
      </c>
      <c r="N162" s="468">
        <f t="shared" si="40"/>
        <v>0</v>
      </c>
      <c r="O162" s="469">
        <f t="shared" si="40"/>
        <v>1396656</v>
      </c>
      <c r="P162" s="468"/>
      <c r="Q162" s="468">
        <v>3935</v>
      </c>
      <c r="R162" s="468"/>
      <c r="S162" s="468"/>
      <c r="T162" s="468"/>
      <c r="U162" s="468"/>
      <c r="V162" s="468"/>
      <c r="W162" s="468"/>
    </row>
    <row r="163" spans="1:23" s="476" customFormat="1" ht="15">
      <c r="A163" s="432">
        <v>154</v>
      </c>
      <c r="B163" s="645"/>
      <c r="C163" s="828" t="s">
        <v>184</v>
      </c>
      <c r="D163" s="828"/>
      <c r="E163" s="646"/>
      <c r="F163" s="646"/>
      <c r="G163" s="646"/>
      <c r="H163" s="646"/>
      <c r="I163" s="646"/>
      <c r="J163" s="646"/>
      <c r="K163" s="646"/>
      <c r="L163" s="646"/>
      <c r="M163" s="646"/>
      <c r="N163" s="646"/>
      <c r="O163" s="647"/>
      <c r="P163" s="146"/>
      <c r="Q163" s="146">
        <v>179897</v>
      </c>
      <c r="R163" s="146"/>
      <c r="S163" s="146"/>
      <c r="T163" s="146"/>
      <c r="U163" s="146"/>
      <c r="V163" s="146"/>
      <c r="W163" s="146"/>
    </row>
    <row r="164" spans="1:17" s="146" customFormat="1" ht="15">
      <c r="A164" s="432">
        <v>155</v>
      </c>
      <c r="B164" s="504"/>
      <c r="C164" s="520"/>
      <c r="D164" s="520" t="s">
        <v>219</v>
      </c>
      <c r="E164" s="146">
        <f aca="true" t="shared" si="41" ref="E164:O164">SUM(E153,E157)</f>
        <v>798916</v>
      </c>
      <c r="F164" s="146">
        <f t="shared" si="41"/>
        <v>258364</v>
      </c>
      <c r="G164" s="146">
        <f t="shared" si="41"/>
        <v>97600</v>
      </c>
      <c r="H164" s="146">
        <f t="shared" si="41"/>
        <v>180994</v>
      </c>
      <c r="I164" s="146">
        <f t="shared" si="41"/>
        <v>0</v>
      </c>
      <c r="J164" s="146">
        <f t="shared" si="41"/>
        <v>14000</v>
      </c>
      <c r="K164" s="146">
        <f t="shared" si="41"/>
        <v>0</v>
      </c>
      <c r="L164" s="146">
        <f t="shared" si="41"/>
        <v>5267</v>
      </c>
      <c r="M164" s="146">
        <f t="shared" si="41"/>
        <v>4580852</v>
      </c>
      <c r="N164" s="146">
        <f t="shared" si="41"/>
        <v>1937588</v>
      </c>
      <c r="O164" s="292">
        <f t="shared" si="41"/>
        <v>5935993</v>
      </c>
      <c r="Q164" s="146">
        <f>SUM(Q162:Q163)</f>
        <v>183832</v>
      </c>
    </row>
    <row r="165" spans="1:23" s="474" customFormat="1" ht="25.5">
      <c r="A165" s="431">
        <v>156</v>
      </c>
      <c r="B165" s="506"/>
      <c r="C165" s="522"/>
      <c r="D165" s="635" t="s">
        <v>708</v>
      </c>
      <c r="E165" s="147">
        <f>SUM(E154,E158)+E161+E160+E159</f>
        <v>5875</v>
      </c>
      <c r="F165" s="147">
        <f aca="true" t="shared" si="42" ref="F165:O165">SUM(F154,F158)+F161+F160+F159</f>
        <v>11680</v>
      </c>
      <c r="G165" s="147">
        <f t="shared" si="42"/>
        <v>2000</v>
      </c>
      <c r="H165" s="147">
        <f t="shared" si="42"/>
        <v>-1432</v>
      </c>
      <c r="I165" s="147">
        <f t="shared" si="42"/>
        <v>0</v>
      </c>
      <c r="J165" s="147">
        <f t="shared" si="42"/>
        <v>0</v>
      </c>
      <c r="K165" s="147">
        <f t="shared" si="42"/>
        <v>0</v>
      </c>
      <c r="L165" s="147">
        <f t="shared" si="42"/>
        <v>-997</v>
      </c>
      <c r="M165" s="147">
        <f t="shared" si="42"/>
        <v>-22178</v>
      </c>
      <c r="N165" s="147">
        <f t="shared" si="42"/>
        <v>0</v>
      </c>
      <c r="O165" s="282">
        <f t="shared" si="42"/>
        <v>-5052</v>
      </c>
      <c r="P165" s="147"/>
      <c r="Q165" s="147"/>
      <c r="R165" s="147"/>
      <c r="S165" s="147"/>
      <c r="T165" s="147"/>
      <c r="U165" s="147"/>
      <c r="V165" s="147"/>
      <c r="W165" s="147"/>
    </row>
    <row r="166" spans="1:23" s="478" customFormat="1" ht="15.75" thickBot="1">
      <c r="A166" s="432">
        <v>157</v>
      </c>
      <c r="B166" s="535"/>
      <c r="C166" s="525"/>
      <c r="D166" s="525" t="s">
        <v>219</v>
      </c>
      <c r="E166" s="526">
        <f aca="true" t="shared" si="43" ref="E166:O166">SUM(E164:E165)</f>
        <v>804791</v>
      </c>
      <c r="F166" s="526">
        <f t="shared" si="43"/>
        <v>270044</v>
      </c>
      <c r="G166" s="526">
        <f t="shared" si="43"/>
        <v>99600</v>
      </c>
      <c r="H166" s="526">
        <f t="shared" si="43"/>
        <v>179562</v>
      </c>
      <c r="I166" s="526">
        <f t="shared" si="43"/>
        <v>0</v>
      </c>
      <c r="J166" s="526">
        <f t="shared" si="43"/>
        <v>14000</v>
      </c>
      <c r="K166" s="526">
        <f t="shared" si="43"/>
        <v>0</v>
      </c>
      <c r="L166" s="526">
        <f t="shared" si="43"/>
        <v>4270</v>
      </c>
      <c r="M166" s="526">
        <f t="shared" si="43"/>
        <v>4558674</v>
      </c>
      <c r="N166" s="526">
        <f t="shared" si="43"/>
        <v>1937588</v>
      </c>
      <c r="O166" s="547">
        <f t="shared" si="43"/>
        <v>5930941</v>
      </c>
      <c r="P166" s="501"/>
      <c r="Q166" s="501"/>
      <c r="R166" s="501"/>
      <c r="S166" s="501"/>
      <c r="T166" s="501"/>
      <c r="U166" s="501"/>
      <c r="V166" s="501"/>
      <c r="W166" s="501"/>
    </row>
  </sheetData>
  <sheetProtection/>
  <mergeCells count="30">
    <mergeCell ref="D130:J130"/>
    <mergeCell ref="B148:G148"/>
    <mergeCell ref="C156:H156"/>
    <mergeCell ref="D138:G138"/>
    <mergeCell ref="B134:G134"/>
    <mergeCell ref="C163:D163"/>
    <mergeCell ref="C93:D93"/>
    <mergeCell ref="C112:D112"/>
    <mergeCell ref="C142:D142"/>
    <mergeCell ref="C152:D152"/>
    <mergeCell ref="D100:J100"/>
    <mergeCell ref="D104:J104"/>
    <mergeCell ref="D108:J108"/>
    <mergeCell ref="D118:J118"/>
    <mergeCell ref="D122:J122"/>
    <mergeCell ref="B3:E3"/>
    <mergeCell ref="D56:G56"/>
    <mergeCell ref="D61:G61"/>
    <mergeCell ref="B4:O4"/>
    <mergeCell ref="B5:O5"/>
    <mergeCell ref="C8:C9"/>
    <mergeCell ref="B8:B9"/>
    <mergeCell ref="D126:J126"/>
    <mergeCell ref="M8:N8"/>
    <mergeCell ref="L6:O6"/>
    <mergeCell ref="I8:L8"/>
    <mergeCell ref="E8:H8"/>
    <mergeCell ref="O8:O9"/>
    <mergeCell ref="D8:D9"/>
    <mergeCell ref="C10:E10"/>
  </mergeCells>
  <printOptions horizont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9"/>
  <sheetViews>
    <sheetView view="pageBreakPreview" zoomScaleSheetLayoutView="100" zoomScalePageLayoutView="0" workbookViewId="0" topLeftCell="A3">
      <selection activeCell="D6" sqref="D6"/>
    </sheetView>
  </sheetViews>
  <sheetFormatPr defaultColWidth="9.00390625" defaultRowHeight="12.75"/>
  <cols>
    <col min="1" max="1" width="3.625" style="431" bestFit="1" customWidth="1"/>
    <col min="2" max="2" width="4.00390625" style="433" customWidth="1"/>
    <col min="3" max="3" width="4.125" style="434" customWidth="1"/>
    <col min="4" max="4" width="37.25390625" style="21" bestFit="1" customWidth="1"/>
    <col min="5" max="12" width="12.75390625" style="21" customWidth="1"/>
    <col min="13" max="13" width="15.75390625" style="21" customWidth="1"/>
    <col min="14" max="16384" width="9.125" style="21" customWidth="1"/>
  </cols>
  <sheetData>
    <row r="1" ht="15" hidden="1">
      <c r="B1" s="433" t="s">
        <v>137</v>
      </c>
    </row>
    <row r="2" ht="15" hidden="1"/>
    <row r="3" spans="2:12" ht="15">
      <c r="B3" s="879" t="s">
        <v>452</v>
      </c>
      <c r="C3" s="879"/>
      <c r="D3" s="879"/>
      <c r="E3" s="879"/>
      <c r="F3" s="879"/>
      <c r="J3" s="881"/>
      <c r="K3" s="881"/>
      <c r="L3" s="435"/>
    </row>
    <row r="4" spans="2:13" ht="15">
      <c r="B4" s="880" t="s">
        <v>109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</row>
    <row r="5" spans="2:13" ht="15">
      <c r="B5" s="880" t="s">
        <v>460</v>
      </c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</row>
    <row r="6" spans="5:13" ht="15">
      <c r="E6" s="110"/>
      <c r="F6" s="110"/>
      <c r="G6" s="110"/>
      <c r="H6" s="110"/>
      <c r="K6" s="887" t="s">
        <v>101</v>
      </c>
      <c r="L6" s="887"/>
      <c r="M6" s="887"/>
    </row>
    <row r="7" spans="1:13" s="438" customFormat="1" ht="15" thickBot="1">
      <c r="A7" s="431"/>
      <c r="B7" s="437" t="s">
        <v>350</v>
      </c>
      <c r="C7" s="437" t="s">
        <v>351</v>
      </c>
      <c r="D7" s="438" t="s">
        <v>352</v>
      </c>
      <c r="E7" s="410" t="s">
        <v>353</v>
      </c>
      <c r="F7" s="410" t="s">
        <v>354</v>
      </c>
      <c r="G7" s="410" t="s">
        <v>355</v>
      </c>
      <c r="H7" s="410" t="s">
        <v>356</v>
      </c>
      <c r="I7" s="438" t="s">
        <v>357</v>
      </c>
      <c r="J7" s="410" t="s">
        <v>358</v>
      </c>
      <c r="K7" s="410" t="s">
        <v>359</v>
      </c>
      <c r="L7" s="410" t="s">
        <v>360</v>
      </c>
      <c r="M7" s="438" t="s">
        <v>361</v>
      </c>
    </row>
    <row r="8" spans="1:13" s="436" customFormat="1" ht="15" customHeight="1">
      <c r="A8" s="431"/>
      <c r="B8" s="439"/>
      <c r="C8" s="440"/>
      <c r="D8" s="441"/>
      <c r="E8" s="876" t="s">
        <v>515</v>
      </c>
      <c r="F8" s="877"/>
      <c r="G8" s="877"/>
      <c r="H8" s="877"/>
      <c r="I8" s="877"/>
      <c r="J8" s="877"/>
      <c r="K8" s="877"/>
      <c r="L8" s="878"/>
      <c r="M8" s="882" t="s">
        <v>516</v>
      </c>
    </row>
    <row r="9" spans="1:13" s="436" customFormat="1" ht="15" customHeight="1">
      <c r="A9" s="431"/>
      <c r="B9" s="443"/>
      <c r="C9" s="444"/>
      <c r="D9" s="110"/>
      <c r="E9" s="871" t="s">
        <v>155</v>
      </c>
      <c r="F9" s="885"/>
      <c r="G9" s="885"/>
      <c r="H9" s="885"/>
      <c r="I9" s="885"/>
      <c r="J9" s="886"/>
      <c r="K9" s="871" t="s">
        <v>154</v>
      </c>
      <c r="L9" s="872"/>
      <c r="M9" s="883"/>
    </row>
    <row r="10" spans="2:13" ht="15" customHeight="1">
      <c r="B10" s="447" t="s">
        <v>138</v>
      </c>
      <c r="C10" s="444" t="s">
        <v>110</v>
      </c>
      <c r="D10" s="446" t="s">
        <v>102</v>
      </c>
      <c r="E10" s="874" t="s">
        <v>389</v>
      </c>
      <c r="F10" s="874" t="s">
        <v>112</v>
      </c>
      <c r="G10" s="874" t="s">
        <v>113</v>
      </c>
      <c r="H10" s="868" t="s">
        <v>769</v>
      </c>
      <c r="I10" s="868" t="s">
        <v>114</v>
      </c>
      <c r="J10" s="868" t="s">
        <v>115</v>
      </c>
      <c r="K10" s="558" t="s">
        <v>154</v>
      </c>
      <c r="L10" s="504" t="s">
        <v>628</v>
      </c>
      <c r="M10" s="883" t="s">
        <v>111</v>
      </c>
    </row>
    <row r="11" spans="2:13" ht="15" customHeight="1">
      <c r="B11" s="443"/>
      <c r="C11" s="444" t="s">
        <v>116</v>
      </c>
      <c r="D11" s="110"/>
      <c r="E11" s="874"/>
      <c r="F11" s="874" t="s">
        <v>118</v>
      </c>
      <c r="G11" s="874"/>
      <c r="H11" s="868" t="s">
        <v>98</v>
      </c>
      <c r="I11" s="868"/>
      <c r="J11" s="868"/>
      <c r="K11" s="558" t="s">
        <v>758</v>
      </c>
      <c r="L11" s="504" t="s">
        <v>758</v>
      </c>
      <c r="M11" s="883" t="s">
        <v>117</v>
      </c>
    </row>
    <row r="12" spans="2:13" ht="15" customHeight="1" thickBot="1">
      <c r="B12" s="448"/>
      <c r="C12" s="449"/>
      <c r="D12" s="450"/>
      <c r="E12" s="875"/>
      <c r="F12" s="875" t="s">
        <v>119</v>
      </c>
      <c r="G12" s="875"/>
      <c r="H12" s="869" t="s">
        <v>96</v>
      </c>
      <c r="I12" s="869"/>
      <c r="J12" s="869"/>
      <c r="K12" s="559"/>
      <c r="L12" s="560"/>
      <c r="M12" s="884"/>
    </row>
    <row r="13" spans="1:13" s="453" customFormat="1" ht="21.75" customHeight="1">
      <c r="A13" s="432">
        <v>1</v>
      </c>
      <c r="B13" s="442">
        <v>1</v>
      </c>
      <c r="C13" s="873" t="s">
        <v>494</v>
      </c>
      <c r="D13" s="873"/>
      <c r="E13" s="451"/>
      <c r="F13" s="451"/>
      <c r="G13" s="451"/>
      <c r="H13" s="451"/>
      <c r="I13" s="451"/>
      <c r="J13" s="451"/>
      <c r="K13" s="451"/>
      <c r="L13" s="451"/>
      <c r="M13" s="452"/>
    </row>
    <row r="14" spans="1:13" s="456" customFormat="1" ht="15">
      <c r="A14" s="432">
        <v>2</v>
      </c>
      <c r="B14" s="454"/>
      <c r="C14" s="446">
        <v>1</v>
      </c>
      <c r="D14" s="864" t="s">
        <v>217</v>
      </c>
      <c r="E14" s="864"/>
      <c r="F14" s="864"/>
      <c r="G14" s="864"/>
      <c r="H14" s="144"/>
      <c r="I14" s="144"/>
      <c r="J14" s="144"/>
      <c r="K14" s="144"/>
      <c r="L14" s="144"/>
      <c r="M14" s="455"/>
    </row>
    <row r="15" spans="1:13" ht="15">
      <c r="A15" s="432">
        <v>3</v>
      </c>
      <c r="B15" s="443"/>
      <c r="C15" s="457"/>
      <c r="D15" s="458" t="s">
        <v>219</v>
      </c>
      <c r="E15" s="144">
        <v>68678</v>
      </c>
      <c r="F15" s="144">
        <v>17950</v>
      </c>
      <c r="G15" s="144">
        <v>35848</v>
      </c>
      <c r="H15" s="144"/>
      <c r="I15" s="144"/>
      <c r="J15" s="144">
        <v>1913</v>
      </c>
      <c r="K15" s="144"/>
      <c r="L15" s="144"/>
      <c r="M15" s="455">
        <f>SUM(E15:K15)</f>
        <v>124389</v>
      </c>
    </row>
    <row r="16" spans="1:13" s="4" customFormat="1" ht="15">
      <c r="A16" s="432">
        <v>4</v>
      </c>
      <c r="B16" s="459"/>
      <c r="C16" s="460"/>
      <c r="D16" s="780" t="s">
        <v>368</v>
      </c>
      <c r="E16" s="111">
        <v>449</v>
      </c>
      <c r="F16" s="111">
        <v>121</v>
      </c>
      <c r="G16" s="111"/>
      <c r="H16" s="111"/>
      <c r="I16" s="111"/>
      <c r="J16" s="111"/>
      <c r="K16" s="111"/>
      <c r="L16" s="111"/>
      <c r="M16" s="461">
        <f>SUM(E16:K16)</f>
        <v>570</v>
      </c>
    </row>
    <row r="17" spans="1:13" s="4" customFormat="1" ht="15">
      <c r="A17" s="432">
        <v>5</v>
      </c>
      <c r="B17" s="459"/>
      <c r="C17" s="460"/>
      <c r="D17" s="780" t="s">
        <v>819</v>
      </c>
      <c r="E17" s="111"/>
      <c r="F17" s="111"/>
      <c r="G17" s="111"/>
      <c r="H17" s="111"/>
      <c r="I17" s="111"/>
      <c r="J17" s="111">
        <v>-683</v>
      </c>
      <c r="K17" s="111"/>
      <c r="L17" s="111"/>
      <c r="M17" s="461">
        <f>SUM(E17:K17)</f>
        <v>-683</v>
      </c>
    </row>
    <row r="18" spans="1:13" s="4" customFormat="1" ht="15">
      <c r="A18" s="432">
        <v>6</v>
      </c>
      <c r="B18" s="459"/>
      <c r="C18" s="460"/>
      <c r="D18" s="780" t="s">
        <v>823</v>
      </c>
      <c r="E18" s="111">
        <v>272</v>
      </c>
      <c r="F18" s="111">
        <v>74</v>
      </c>
      <c r="G18" s="111">
        <v>884</v>
      </c>
      <c r="H18" s="111"/>
      <c r="I18" s="111"/>
      <c r="J18" s="111">
        <v>-1230</v>
      </c>
      <c r="K18" s="111"/>
      <c r="L18" s="111"/>
      <c r="M18" s="461">
        <f>SUM(E18:K18)</f>
        <v>0</v>
      </c>
    </row>
    <row r="19" spans="1:13" s="4" customFormat="1" ht="15">
      <c r="A19" s="432">
        <v>7</v>
      </c>
      <c r="B19" s="459"/>
      <c r="C19" s="460"/>
      <c r="D19" s="780" t="s">
        <v>20</v>
      </c>
      <c r="E19" s="111"/>
      <c r="F19" s="111"/>
      <c r="G19" s="111">
        <v>-245</v>
      </c>
      <c r="H19" s="111"/>
      <c r="I19" s="111"/>
      <c r="J19" s="111"/>
      <c r="K19" s="111">
        <v>245</v>
      </c>
      <c r="L19" s="111"/>
      <c r="M19" s="461">
        <f>SUM(E19:K19)</f>
        <v>0</v>
      </c>
    </row>
    <row r="20" spans="1:13" s="466" customFormat="1" ht="15">
      <c r="A20" s="432">
        <v>8</v>
      </c>
      <c r="B20" s="462"/>
      <c r="C20" s="463"/>
      <c r="D20" s="464" t="s">
        <v>219</v>
      </c>
      <c r="E20" s="422">
        <f>SUM(E15:E19)</f>
        <v>69399</v>
      </c>
      <c r="F20" s="422">
        <f aca="true" t="shared" si="0" ref="F20:M20">SUM(F15:F19)</f>
        <v>18145</v>
      </c>
      <c r="G20" s="422">
        <f t="shared" si="0"/>
        <v>36487</v>
      </c>
      <c r="H20" s="422">
        <f t="shared" si="0"/>
        <v>0</v>
      </c>
      <c r="I20" s="422">
        <f t="shared" si="0"/>
        <v>0</v>
      </c>
      <c r="J20" s="422">
        <f t="shared" si="0"/>
        <v>0</v>
      </c>
      <c r="K20" s="422">
        <f t="shared" si="0"/>
        <v>245</v>
      </c>
      <c r="L20" s="422">
        <f t="shared" si="0"/>
        <v>0</v>
      </c>
      <c r="M20" s="465">
        <f t="shared" si="0"/>
        <v>124276</v>
      </c>
    </row>
    <row r="21" spans="1:13" s="456" customFormat="1" ht="21.75" customHeight="1">
      <c r="A21" s="432">
        <v>9</v>
      </c>
      <c r="B21" s="454"/>
      <c r="C21" s="446">
        <v>2</v>
      </c>
      <c r="D21" s="864" t="s">
        <v>258</v>
      </c>
      <c r="E21" s="864"/>
      <c r="F21" s="864"/>
      <c r="G21" s="864"/>
      <c r="H21" s="144"/>
      <c r="I21" s="144"/>
      <c r="J21" s="144"/>
      <c r="K21" s="144"/>
      <c r="L21" s="144"/>
      <c r="M21" s="455"/>
    </row>
    <row r="22" spans="1:13" ht="15">
      <c r="A22" s="432">
        <v>10</v>
      </c>
      <c r="B22" s="443"/>
      <c r="C22" s="457"/>
      <c r="D22" s="458" t="s">
        <v>219</v>
      </c>
      <c r="E22" s="144">
        <v>126375</v>
      </c>
      <c r="F22" s="144">
        <v>32968</v>
      </c>
      <c r="G22" s="144">
        <v>41212</v>
      </c>
      <c r="H22" s="144"/>
      <c r="I22" s="144"/>
      <c r="J22" s="144">
        <v>6130</v>
      </c>
      <c r="K22" s="144"/>
      <c r="L22" s="144"/>
      <c r="M22" s="455">
        <f>SUM(E22:K22)</f>
        <v>206685</v>
      </c>
    </row>
    <row r="23" spans="1:13" s="4" customFormat="1" ht="15">
      <c r="A23" s="432">
        <v>11</v>
      </c>
      <c r="B23" s="459"/>
      <c r="C23" s="460"/>
      <c r="D23" s="780" t="s">
        <v>368</v>
      </c>
      <c r="E23" s="111">
        <v>767</v>
      </c>
      <c r="F23" s="111">
        <v>207</v>
      </c>
      <c r="G23" s="111"/>
      <c r="H23" s="111"/>
      <c r="I23" s="111"/>
      <c r="J23" s="111"/>
      <c r="K23" s="111"/>
      <c r="L23" s="111"/>
      <c r="M23" s="461">
        <f>SUM(E23:K23)</f>
        <v>974</v>
      </c>
    </row>
    <row r="24" spans="1:13" s="4" customFormat="1" ht="15">
      <c r="A24" s="432">
        <v>12</v>
      </c>
      <c r="B24" s="459"/>
      <c r="C24" s="460"/>
      <c r="D24" s="780" t="s">
        <v>819</v>
      </c>
      <c r="E24" s="111"/>
      <c r="F24" s="111"/>
      <c r="G24" s="111"/>
      <c r="H24" s="111"/>
      <c r="I24" s="111"/>
      <c r="J24" s="111">
        <v>-427</v>
      </c>
      <c r="K24" s="111"/>
      <c r="L24" s="111"/>
      <c r="M24" s="461">
        <f>SUM(E24:K24)</f>
        <v>-427</v>
      </c>
    </row>
    <row r="25" spans="1:13" s="4" customFormat="1" ht="15">
      <c r="A25" s="432">
        <v>13</v>
      </c>
      <c r="B25" s="459"/>
      <c r="C25" s="460"/>
      <c r="D25" s="780" t="s">
        <v>823</v>
      </c>
      <c r="E25" s="111"/>
      <c r="F25" s="111"/>
      <c r="G25" s="111">
        <v>5703</v>
      </c>
      <c r="H25" s="111"/>
      <c r="I25" s="111"/>
      <c r="J25" s="111">
        <v>-5703</v>
      </c>
      <c r="K25" s="111"/>
      <c r="L25" s="111"/>
      <c r="M25" s="461">
        <f>SUM(E25:K25)</f>
        <v>0</v>
      </c>
    </row>
    <row r="26" spans="1:13" s="466" customFormat="1" ht="15">
      <c r="A26" s="432">
        <v>14</v>
      </c>
      <c r="B26" s="462"/>
      <c r="C26" s="463"/>
      <c r="D26" s="464" t="s">
        <v>219</v>
      </c>
      <c r="E26" s="422">
        <f>SUM(E22:E25)</f>
        <v>127142</v>
      </c>
      <c r="F26" s="422">
        <f aca="true" t="shared" si="1" ref="F26:M26">SUM(F22:F25)</f>
        <v>33175</v>
      </c>
      <c r="G26" s="422">
        <f t="shared" si="1"/>
        <v>46915</v>
      </c>
      <c r="H26" s="422">
        <f t="shared" si="1"/>
        <v>0</v>
      </c>
      <c r="I26" s="422">
        <f t="shared" si="1"/>
        <v>0</v>
      </c>
      <c r="J26" s="422">
        <f t="shared" si="1"/>
        <v>0</v>
      </c>
      <c r="K26" s="422">
        <f t="shared" si="1"/>
        <v>0</v>
      </c>
      <c r="L26" s="422">
        <f t="shared" si="1"/>
        <v>0</v>
      </c>
      <c r="M26" s="465">
        <f t="shared" si="1"/>
        <v>207232</v>
      </c>
    </row>
    <row r="27" spans="1:13" s="456" customFormat="1" ht="21.75" customHeight="1">
      <c r="A27" s="432">
        <v>15</v>
      </c>
      <c r="B27" s="454"/>
      <c r="C27" s="446">
        <v>3</v>
      </c>
      <c r="D27" s="864" t="s">
        <v>259</v>
      </c>
      <c r="E27" s="864"/>
      <c r="F27" s="864"/>
      <c r="G27" s="864"/>
      <c r="H27" s="864"/>
      <c r="I27" s="864"/>
      <c r="J27" s="144"/>
      <c r="K27" s="144"/>
      <c r="L27" s="144"/>
      <c r="M27" s="455"/>
    </row>
    <row r="28" spans="1:13" ht="15">
      <c r="A28" s="432">
        <v>16</v>
      </c>
      <c r="B28" s="443"/>
      <c r="C28" s="457" t="s">
        <v>180</v>
      </c>
      <c r="D28" s="458" t="s">
        <v>219</v>
      </c>
      <c r="E28" s="144">
        <v>149080</v>
      </c>
      <c r="F28" s="144">
        <v>38857</v>
      </c>
      <c r="G28" s="144">
        <v>40095</v>
      </c>
      <c r="H28" s="144"/>
      <c r="I28" s="144"/>
      <c r="J28" s="144">
        <v>1097</v>
      </c>
      <c r="K28" s="144">
        <v>160</v>
      </c>
      <c r="L28" s="144"/>
      <c r="M28" s="455">
        <f>SUM(E28:K28)</f>
        <v>229289</v>
      </c>
    </row>
    <row r="29" spans="1:13" s="4" customFormat="1" ht="15">
      <c r="A29" s="432">
        <v>17</v>
      </c>
      <c r="B29" s="459"/>
      <c r="C29" s="460"/>
      <c r="D29" s="780" t="s">
        <v>368</v>
      </c>
      <c r="E29" s="111">
        <v>951</v>
      </c>
      <c r="F29" s="111">
        <v>257</v>
      </c>
      <c r="G29" s="111"/>
      <c r="H29" s="111"/>
      <c r="I29" s="111"/>
      <c r="J29" s="111"/>
      <c r="K29" s="111"/>
      <c r="L29" s="111"/>
      <c r="M29" s="461">
        <f>SUM(E29:K29)</f>
        <v>1208</v>
      </c>
    </row>
    <row r="30" spans="1:13" s="4" customFormat="1" ht="15">
      <c r="A30" s="432">
        <v>18</v>
      </c>
      <c r="B30" s="459"/>
      <c r="C30" s="460"/>
      <c r="D30" s="780" t="s">
        <v>819</v>
      </c>
      <c r="E30" s="111"/>
      <c r="F30" s="111"/>
      <c r="G30" s="111"/>
      <c r="H30" s="111"/>
      <c r="I30" s="111"/>
      <c r="J30" s="111">
        <v>-1097</v>
      </c>
      <c r="K30" s="111"/>
      <c r="L30" s="111"/>
      <c r="M30" s="461">
        <f>SUM(E30:K30)</f>
        <v>-1097</v>
      </c>
    </row>
    <row r="31" spans="1:13" s="466" customFormat="1" ht="15">
      <c r="A31" s="432">
        <v>19</v>
      </c>
      <c r="B31" s="462"/>
      <c r="C31" s="463"/>
      <c r="D31" s="464" t="s">
        <v>219</v>
      </c>
      <c r="E31" s="422">
        <f aca="true" t="shared" si="2" ref="E31:M31">SUM(E28:E30)</f>
        <v>150031</v>
      </c>
      <c r="F31" s="422">
        <f t="shared" si="2"/>
        <v>39114</v>
      </c>
      <c r="G31" s="422">
        <f t="shared" si="2"/>
        <v>40095</v>
      </c>
      <c r="H31" s="422">
        <f t="shared" si="2"/>
        <v>0</v>
      </c>
      <c r="I31" s="422">
        <f t="shared" si="2"/>
        <v>0</v>
      </c>
      <c r="J31" s="422">
        <f t="shared" si="2"/>
        <v>0</v>
      </c>
      <c r="K31" s="422">
        <f t="shared" si="2"/>
        <v>160</v>
      </c>
      <c r="L31" s="422">
        <f t="shared" si="2"/>
        <v>0</v>
      </c>
      <c r="M31" s="465">
        <f t="shared" si="2"/>
        <v>229400</v>
      </c>
    </row>
    <row r="32" spans="1:13" s="456" customFormat="1" ht="21.75" customHeight="1">
      <c r="A32" s="432">
        <v>20</v>
      </c>
      <c r="B32" s="454"/>
      <c r="C32" s="446">
        <v>4</v>
      </c>
      <c r="D32" s="864" t="s">
        <v>260</v>
      </c>
      <c r="E32" s="864"/>
      <c r="F32" s="864"/>
      <c r="G32" s="864"/>
      <c r="H32" s="864"/>
      <c r="I32" s="864"/>
      <c r="J32" s="144"/>
      <c r="K32" s="144"/>
      <c r="L32" s="144"/>
      <c r="M32" s="455"/>
    </row>
    <row r="33" spans="1:13" ht="15">
      <c r="A33" s="432">
        <v>21</v>
      </c>
      <c r="B33" s="443"/>
      <c r="C33" s="457" t="s">
        <v>180</v>
      </c>
      <c r="D33" s="458" t="s">
        <v>219</v>
      </c>
      <c r="E33" s="144">
        <v>108830</v>
      </c>
      <c r="F33" s="144">
        <v>28386</v>
      </c>
      <c r="G33" s="144">
        <v>36956</v>
      </c>
      <c r="H33" s="144"/>
      <c r="I33" s="144"/>
      <c r="J33" s="144">
        <v>3077</v>
      </c>
      <c r="K33" s="144"/>
      <c r="L33" s="144"/>
      <c r="M33" s="455">
        <f>SUM(E33:K33)</f>
        <v>177249</v>
      </c>
    </row>
    <row r="34" spans="1:13" s="4" customFormat="1" ht="15">
      <c r="A34" s="432">
        <v>22</v>
      </c>
      <c r="B34" s="459"/>
      <c r="C34" s="460"/>
      <c r="D34" s="780" t="s">
        <v>368</v>
      </c>
      <c r="E34" s="111">
        <v>583</v>
      </c>
      <c r="F34" s="111">
        <v>158</v>
      </c>
      <c r="G34" s="111"/>
      <c r="H34" s="111"/>
      <c r="I34" s="111"/>
      <c r="J34" s="111"/>
      <c r="K34" s="111"/>
      <c r="L34" s="111"/>
      <c r="M34" s="461">
        <f>SUM(E34:K34)</f>
        <v>741</v>
      </c>
    </row>
    <row r="35" spans="1:13" s="4" customFormat="1" ht="15">
      <c r="A35" s="432">
        <v>23</v>
      </c>
      <c r="B35" s="459"/>
      <c r="C35" s="460"/>
      <c r="D35" s="780" t="s">
        <v>819</v>
      </c>
      <c r="E35" s="111"/>
      <c r="F35" s="111"/>
      <c r="G35" s="111"/>
      <c r="H35" s="111"/>
      <c r="I35" s="111"/>
      <c r="J35" s="111">
        <v>-389</v>
      </c>
      <c r="K35" s="111"/>
      <c r="L35" s="111"/>
      <c r="M35" s="461">
        <f>SUM(E35:K35)</f>
        <v>-389</v>
      </c>
    </row>
    <row r="36" spans="1:13" s="4" customFormat="1" ht="15">
      <c r="A36" s="432">
        <v>24</v>
      </c>
      <c r="B36" s="459"/>
      <c r="C36" s="460"/>
      <c r="D36" s="780" t="s">
        <v>823</v>
      </c>
      <c r="E36" s="111">
        <v>1000</v>
      </c>
      <c r="F36" s="111">
        <v>377</v>
      </c>
      <c r="G36" s="111">
        <v>1311</v>
      </c>
      <c r="H36" s="111"/>
      <c r="I36" s="111"/>
      <c r="J36" s="111">
        <v>-2688</v>
      </c>
      <c r="K36" s="111"/>
      <c r="L36" s="111"/>
      <c r="M36" s="461">
        <f>SUM(E36:K36)</f>
        <v>0</v>
      </c>
    </row>
    <row r="37" spans="1:13" s="466" customFormat="1" ht="15">
      <c r="A37" s="432">
        <v>25</v>
      </c>
      <c r="B37" s="462"/>
      <c r="C37" s="463"/>
      <c r="D37" s="464" t="s">
        <v>219</v>
      </c>
      <c r="E37" s="422">
        <f>SUM(E33:E36)</f>
        <v>110413</v>
      </c>
      <c r="F37" s="422">
        <f aca="true" t="shared" si="3" ref="F37:M37">SUM(F33:F36)</f>
        <v>28921</v>
      </c>
      <c r="G37" s="422">
        <f t="shared" si="3"/>
        <v>38267</v>
      </c>
      <c r="H37" s="422">
        <f t="shared" si="3"/>
        <v>0</v>
      </c>
      <c r="I37" s="422">
        <f t="shared" si="3"/>
        <v>0</v>
      </c>
      <c r="J37" s="422">
        <f t="shared" si="3"/>
        <v>0</v>
      </c>
      <c r="K37" s="422">
        <f t="shared" si="3"/>
        <v>0</v>
      </c>
      <c r="L37" s="422">
        <f t="shared" si="3"/>
        <v>0</v>
      </c>
      <c r="M37" s="465">
        <f t="shared" si="3"/>
        <v>177601</v>
      </c>
    </row>
    <row r="38" spans="1:13" s="456" customFormat="1" ht="21.75" customHeight="1">
      <c r="A38" s="432">
        <v>26</v>
      </c>
      <c r="B38" s="454"/>
      <c r="C38" s="446">
        <v>5</v>
      </c>
      <c r="D38" s="864" t="s">
        <v>261</v>
      </c>
      <c r="E38" s="864"/>
      <c r="F38" s="864"/>
      <c r="G38" s="864"/>
      <c r="H38" s="864"/>
      <c r="I38" s="864"/>
      <c r="J38" s="144"/>
      <c r="K38" s="144"/>
      <c r="L38" s="144"/>
      <c r="M38" s="455"/>
    </row>
    <row r="39" spans="1:13" ht="15">
      <c r="A39" s="432">
        <v>27</v>
      </c>
      <c r="B39" s="443"/>
      <c r="C39" s="457"/>
      <c r="D39" s="458" t="s">
        <v>219</v>
      </c>
      <c r="E39" s="144">
        <v>115608</v>
      </c>
      <c r="F39" s="144">
        <v>30190</v>
      </c>
      <c r="G39" s="144">
        <v>60169</v>
      </c>
      <c r="H39" s="144"/>
      <c r="I39" s="144"/>
      <c r="J39" s="144">
        <v>3111</v>
      </c>
      <c r="K39" s="144"/>
      <c r="L39" s="144"/>
      <c r="M39" s="455">
        <f>SUM(E39:K39)</f>
        <v>209078</v>
      </c>
    </row>
    <row r="40" spans="1:13" s="4" customFormat="1" ht="15">
      <c r="A40" s="432">
        <v>28</v>
      </c>
      <c r="B40" s="459"/>
      <c r="C40" s="460"/>
      <c r="D40" s="780" t="s">
        <v>368</v>
      </c>
      <c r="E40" s="111">
        <v>885</v>
      </c>
      <c r="F40" s="111">
        <v>239</v>
      </c>
      <c r="G40" s="111"/>
      <c r="H40" s="111"/>
      <c r="I40" s="111"/>
      <c r="J40" s="111"/>
      <c r="K40" s="111"/>
      <c r="L40" s="111"/>
      <c r="M40" s="461">
        <f>SUM(E40:K40)</f>
        <v>1124</v>
      </c>
    </row>
    <row r="41" spans="1:13" s="4" customFormat="1" ht="15">
      <c r="A41" s="432">
        <v>29</v>
      </c>
      <c r="B41" s="459"/>
      <c r="C41" s="460"/>
      <c r="D41" s="780" t="s">
        <v>819</v>
      </c>
      <c r="E41" s="111"/>
      <c r="F41" s="111"/>
      <c r="G41" s="111"/>
      <c r="H41" s="111"/>
      <c r="I41" s="111"/>
      <c r="J41" s="111">
        <v>-142</v>
      </c>
      <c r="K41" s="111"/>
      <c r="L41" s="111"/>
      <c r="M41" s="461">
        <f>SUM(E41:K41)</f>
        <v>-142</v>
      </c>
    </row>
    <row r="42" spans="1:13" s="4" customFormat="1" ht="15">
      <c r="A42" s="432">
        <v>30</v>
      </c>
      <c r="B42" s="459"/>
      <c r="C42" s="460"/>
      <c r="D42" s="780" t="s">
        <v>823</v>
      </c>
      <c r="E42" s="111"/>
      <c r="F42" s="111"/>
      <c r="G42" s="111">
        <v>2969</v>
      </c>
      <c r="H42" s="111"/>
      <c r="I42" s="111"/>
      <c r="J42" s="111">
        <v>-2969</v>
      </c>
      <c r="K42" s="111"/>
      <c r="L42" s="111"/>
      <c r="M42" s="461">
        <f>SUM(E42:K42)</f>
        <v>0</v>
      </c>
    </row>
    <row r="43" spans="1:13" s="466" customFormat="1" ht="15">
      <c r="A43" s="432">
        <v>31</v>
      </c>
      <c r="B43" s="462"/>
      <c r="C43" s="463"/>
      <c r="D43" s="464" t="s">
        <v>219</v>
      </c>
      <c r="E43" s="422">
        <f>SUM(E39:E42)</f>
        <v>116493</v>
      </c>
      <c r="F43" s="422">
        <f aca="true" t="shared" si="4" ref="F43:M43">SUM(F39:F42)</f>
        <v>30429</v>
      </c>
      <c r="G43" s="422">
        <f t="shared" si="4"/>
        <v>63138</v>
      </c>
      <c r="H43" s="422">
        <f t="shared" si="4"/>
        <v>0</v>
      </c>
      <c r="I43" s="422">
        <f t="shared" si="4"/>
        <v>0</v>
      </c>
      <c r="J43" s="422">
        <f t="shared" si="4"/>
        <v>0</v>
      </c>
      <c r="K43" s="422">
        <f t="shared" si="4"/>
        <v>0</v>
      </c>
      <c r="L43" s="422">
        <f t="shared" si="4"/>
        <v>0</v>
      </c>
      <c r="M43" s="465">
        <f t="shared" si="4"/>
        <v>210060</v>
      </c>
    </row>
    <row r="44" spans="1:13" s="456" customFormat="1" ht="19.5" customHeight="1">
      <c r="A44" s="432">
        <v>32</v>
      </c>
      <c r="B44" s="454"/>
      <c r="C44" s="446">
        <v>6</v>
      </c>
      <c r="D44" s="864" t="s">
        <v>265</v>
      </c>
      <c r="E44" s="864"/>
      <c r="F44" s="864"/>
      <c r="G44" s="864"/>
      <c r="H44" s="864"/>
      <c r="I44" s="864"/>
      <c r="J44" s="144"/>
      <c r="K44" s="144"/>
      <c r="L44" s="144"/>
      <c r="M44" s="455"/>
    </row>
    <row r="45" spans="1:13" ht="15">
      <c r="A45" s="432">
        <v>33</v>
      </c>
      <c r="B45" s="443"/>
      <c r="C45" s="457"/>
      <c r="D45" s="458" t="s">
        <v>219</v>
      </c>
      <c r="E45" s="144">
        <v>55816</v>
      </c>
      <c r="F45" s="144">
        <v>14550</v>
      </c>
      <c r="G45" s="144">
        <v>17178</v>
      </c>
      <c r="H45" s="144"/>
      <c r="I45" s="144"/>
      <c r="J45" s="144">
        <v>1378</v>
      </c>
      <c r="K45" s="144"/>
      <c r="L45" s="144"/>
      <c r="M45" s="455">
        <f>SUM(E45:K45)</f>
        <v>88922</v>
      </c>
    </row>
    <row r="46" spans="1:13" s="4" customFormat="1" ht="15">
      <c r="A46" s="432">
        <v>34</v>
      </c>
      <c r="B46" s="459"/>
      <c r="C46" s="460"/>
      <c r="D46" s="780" t="s">
        <v>368</v>
      </c>
      <c r="E46" s="111">
        <v>287</v>
      </c>
      <c r="F46" s="111">
        <v>78</v>
      </c>
      <c r="G46" s="111"/>
      <c r="H46" s="111"/>
      <c r="I46" s="111"/>
      <c r="J46" s="111"/>
      <c r="K46" s="111"/>
      <c r="L46" s="111"/>
      <c r="M46" s="461">
        <f>SUM(E46:K46)</f>
        <v>365</v>
      </c>
    </row>
    <row r="47" spans="1:13" s="4" customFormat="1" ht="15">
      <c r="A47" s="432">
        <v>35</v>
      </c>
      <c r="B47" s="459"/>
      <c r="C47" s="460"/>
      <c r="D47" s="780" t="s">
        <v>819</v>
      </c>
      <c r="E47" s="111"/>
      <c r="F47" s="111"/>
      <c r="G47" s="111"/>
      <c r="H47" s="111"/>
      <c r="I47" s="111"/>
      <c r="J47" s="111">
        <v>-374</v>
      </c>
      <c r="K47" s="111"/>
      <c r="L47" s="111"/>
      <c r="M47" s="461">
        <f>SUM(E47:K47)</f>
        <v>-374</v>
      </c>
    </row>
    <row r="48" spans="1:13" s="4" customFormat="1" ht="15">
      <c r="A48" s="432">
        <v>36</v>
      </c>
      <c r="B48" s="459"/>
      <c r="C48" s="460"/>
      <c r="D48" s="780" t="s">
        <v>823</v>
      </c>
      <c r="E48" s="111"/>
      <c r="F48" s="111"/>
      <c r="G48" s="111">
        <v>1004</v>
      </c>
      <c r="H48" s="111"/>
      <c r="I48" s="111"/>
      <c r="J48" s="111">
        <v>-1004</v>
      </c>
      <c r="K48" s="111"/>
      <c r="L48" s="111"/>
      <c r="M48" s="461">
        <f>SUM(E48:K48)</f>
        <v>0</v>
      </c>
    </row>
    <row r="49" spans="1:13" s="4" customFormat="1" ht="15">
      <c r="A49" s="432">
        <v>37</v>
      </c>
      <c r="B49" s="459"/>
      <c r="C49" s="460"/>
      <c r="D49" s="780" t="s">
        <v>20</v>
      </c>
      <c r="E49" s="111"/>
      <c r="F49" s="111"/>
      <c r="G49" s="111">
        <v>-100</v>
      </c>
      <c r="H49" s="111"/>
      <c r="I49" s="111"/>
      <c r="J49" s="111"/>
      <c r="K49" s="111">
        <v>100</v>
      </c>
      <c r="L49" s="111"/>
      <c r="M49" s="461">
        <f>SUM(E49:K49)</f>
        <v>0</v>
      </c>
    </row>
    <row r="50" spans="1:13" s="470" customFormat="1" ht="19.5" customHeight="1">
      <c r="A50" s="431">
        <v>38</v>
      </c>
      <c r="B50" s="462"/>
      <c r="C50" s="463"/>
      <c r="D50" s="467" t="s">
        <v>219</v>
      </c>
      <c r="E50" s="468">
        <f>SUM(E45:E49)</f>
        <v>56103</v>
      </c>
      <c r="F50" s="468">
        <f aca="true" t="shared" si="5" ref="F50:M50">SUM(F45:F49)</f>
        <v>14628</v>
      </c>
      <c r="G50" s="468">
        <f t="shared" si="5"/>
        <v>18082</v>
      </c>
      <c r="H50" s="468">
        <f t="shared" si="5"/>
        <v>0</v>
      </c>
      <c r="I50" s="468">
        <f t="shared" si="5"/>
        <v>0</v>
      </c>
      <c r="J50" s="468">
        <f t="shared" si="5"/>
        <v>0</v>
      </c>
      <c r="K50" s="468">
        <f t="shared" si="5"/>
        <v>100</v>
      </c>
      <c r="L50" s="468">
        <f t="shared" si="5"/>
        <v>0</v>
      </c>
      <c r="M50" s="469">
        <f t="shared" si="5"/>
        <v>88913</v>
      </c>
    </row>
    <row r="51" spans="1:13" s="474" customFormat="1" ht="15">
      <c r="A51" s="432">
        <v>39</v>
      </c>
      <c r="B51" s="471"/>
      <c r="C51" s="472"/>
      <c r="D51" s="284" t="s">
        <v>151</v>
      </c>
      <c r="E51" s="284"/>
      <c r="F51" s="284"/>
      <c r="G51" s="284"/>
      <c r="H51" s="284"/>
      <c r="I51" s="284"/>
      <c r="J51" s="284"/>
      <c r="K51" s="284"/>
      <c r="L51" s="284"/>
      <c r="M51" s="473"/>
    </row>
    <row r="52" spans="1:13" s="476" customFormat="1" ht="15">
      <c r="A52" s="432">
        <v>40</v>
      </c>
      <c r="B52" s="475"/>
      <c r="C52" s="287"/>
      <c r="D52" s="146" t="s">
        <v>219</v>
      </c>
      <c r="E52" s="146">
        <f aca="true" t="shared" si="6" ref="E52:M52">SUM(E45,E39,E33,E28,E22,E15)</f>
        <v>624387</v>
      </c>
      <c r="F52" s="146">
        <f t="shared" si="6"/>
        <v>162901</v>
      </c>
      <c r="G52" s="146">
        <f t="shared" si="6"/>
        <v>231458</v>
      </c>
      <c r="H52" s="146">
        <f t="shared" si="6"/>
        <v>0</v>
      </c>
      <c r="I52" s="146">
        <f t="shared" si="6"/>
        <v>0</v>
      </c>
      <c r="J52" s="146">
        <f t="shared" si="6"/>
        <v>16706</v>
      </c>
      <c r="K52" s="146">
        <f t="shared" si="6"/>
        <v>160</v>
      </c>
      <c r="L52" s="146">
        <f t="shared" si="6"/>
        <v>0</v>
      </c>
      <c r="M52" s="292">
        <f t="shared" si="6"/>
        <v>1035612</v>
      </c>
    </row>
    <row r="53" spans="1:13" s="474" customFormat="1" ht="15">
      <c r="A53" s="432">
        <v>41</v>
      </c>
      <c r="B53" s="471"/>
      <c r="C53" s="283"/>
      <c r="D53" s="782" t="s">
        <v>700</v>
      </c>
      <c r="E53" s="147">
        <f>SUM(E46:E46,E40:E41,E34:E34,E29:E30,E23:E23,E16:E17)+E48+E47+E35+E24+E49+E36+E25+E18+E42+E19</f>
        <v>5194</v>
      </c>
      <c r="F53" s="147">
        <f aca="true" t="shared" si="7" ref="F53:M53">SUM(F46:F46,F40:F41,F34:F34,F29:F30,F23:F23,F16:F17)+F48+F47+F35+F24+F49+F36+F25+F18+F42+F19</f>
        <v>1511</v>
      </c>
      <c r="G53" s="147">
        <f t="shared" si="7"/>
        <v>11526</v>
      </c>
      <c r="H53" s="147">
        <f t="shared" si="7"/>
        <v>0</v>
      </c>
      <c r="I53" s="147">
        <f t="shared" si="7"/>
        <v>0</v>
      </c>
      <c r="J53" s="147">
        <f t="shared" si="7"/>
        <v>-16706</v>
      </c>
      <c r="K53" s="147">
        <f t="shared" si="7"/>
        <v>345</v>
      </c>
      <c r="L53" s="147">
        <f t="shared" si="7"/>
        <v>0</v>
      </c>
      <c r="M53" s="282">
        <f t="shared" si="7"/>
        <v>1870</v>
      </c>
    </row>
    <row r="54" spans="1:13" s="478" customFormat="1" ht="15">
      <c r="A54" s="432">
        <v>42</v>
      </c>
      <c r="B54" s="477"/>
      <c r="C54" s="288"/>
      <c r="D54" s="289" t="s">
        <v>219</v>
      </c>
      <c r="E54" s="289">
        <f aca="true" t="shared" si="8" ref="E54:L54">SUM(E52:E53)</f>
        <v>629581</v>
      </c>
      <c r="F54" s="289">
        <f t="shared" si="8"/>
        <v>164412</v>
      </c>
      <c r="G54" s="289">
        <f t="shared" si="8"/>
        <v>242984</v>
      </c>
      <c r="H54" s="289">
        <f t="shared" si="8"/>
        <v>0</v>
      </c>
      <c r="I54" s="289">
        <f t="shared" si="8"/>
        <v>0</v>
      </c>
      <c r="J54" s="289">
        <f>SUM(J52:J53)</f>
        <v>0</v>
      </c>
      <c r="K54" s="289">
        <f t="shared" si="8"/>
        <v>505</v>
      </c>
      <c r="L54" s="289">
        <f t="shared" si="8"/>
        <v>0</v>
      </c>
      <c r="M54" s="293">
        <f>SUM(M52:M53)</f>
        <v>1037482</v>
      </c>
    </row>
    <row r="55" spans="1:13" s="456" customFormat="1" ht="19.5" customHeight="1">
      <c r="A55" s="432">
        <v>43</v>
      </c>
      <c r="B55" s="454"/>
      <c r="C55" s="446">
        <v>7</v>
      </c>
      <c r="D55" s="864" t="s">
        <v>319</v>
      </c>
      <c r="E55" s="864"/>
      <c r="F55" s="864"/>
      <c r="G55" s="864"/>
      <c r="H55" s="864"/>
      <c r="I55" s="864"/>
      <c r="J55" s="144"/>
      <c r="K55" s="144"/>
      <c r="L55" s="144"/>
      <c r="M55" s="455"/>
    </row>
    <row r="56" spans="1:13" s="4" customFormat="1" ht="15">
      <c r="A56" s="432">
        <v>44</v>
      </c>
      <c r="B56" s="443"/>
      <c r="C56" s="457"/>
      <c r="D56" s="479" t="s">
        <v>219</v>
      </c>
      <c r="E56" s="110">
        <v>119627</v>
      </c>
      <c r="F56" s="110">
        <v>31202</v>
      </c>
      <c r="G56" s="110">
        <v>98861</v>
      </c>
      <c r="H56" s="110"/>
      <c r="I56" s="110"/>
      <c r="J56" s="110">
        <v>5602</v>
      </c>
      <c r="K56" s="110"/>
      <c r="L56" s="110"/>
      <c r="M56" s="480">
        <f>SUM(E56:K56)</f>
        <v>255292</v>
      </c>
    </row>
    <row r="57" spans="1:13" s="4" customFormat="1" ht="15">
      <c r="A57" s="432">
        <v>45</v>
      </c>
      <c r="B57" s="459"/>
      <c r="C57" s="460"/>
      <c r="D57" s="481" t="s">
        <v>368</v>
      </c>
      <c r="E57" s="111">
        <v>865</v>
      </c>
      <c r="F57" s="111">
        <v>233</v>
      </c>
      <c r="G57" s="111"/>
      <c r="H57" s="111"/>
      <c r="I57" s="111"/>
      <c r="J57" s="111"/>
      <c r="K57" s="111"/>
      <c r="L57" s="111"/>
      <c r="M57" s="777">
        <f>SUM(E57:K57)</f>
        <v>1098</v>
      </c>
    </row>
    <row r="58" spans="1:13" s="4" customFormat="1" ht="15">
      <c r="A58" s="432">
        <v>46</v>
      </c>
      <c r="B58" s="459"/>
      <c r="C58" s="460"/>
      <c r="D58" s="481" t="s">
        <v>819</v>
      </c>
      <c r="E58" s="111"/>
      <c r="F58" s="111"/>
      <c r="G58" s="111"/>
      <c r="H58" s="111"/>
      <c r="I58" s="111"/>
      <c r="J58" s="111">
        <v>-1332</v>
      </c>
      <c r="K58" s="111"/>
      <c r="L58" s="111"/>
      <c r="M58" s="777">
        <f>SUM(E58:K58)</f>
        <v>-1332</v>
      </c>
    </row>
    <row r="59" spans="1:13" s="4" customFormat="1" ht="15">
      <c r="A59" s="432">
        <v>47</v>
      </c>
      <c r="B59" s="459"/>
      <c r="C59" s="460"/>
      <c r="D59" s="481" t="s">
        <v>823</v>
      </c>
      <c r="E59" s="111"/>
      <c r="F59" s="111"/>
      <c r="G59" s="111"/>
      <c r="H59" s="111"/>
      <c r="I59" s="111"/>
      <c r="J59" s="111">
        <v>-4270</v>
      </c>
      <c r="K59" s="111">
        <v>4270</v>
      </c>
      <c r="L59" s="111"/>
      <c r="M59" s="777">
        <f>SUM(E59:K59)</f>
        <v>0</v>
      </c>
    </row>
    <row r="60" spans="1:13" s="4" customFormat="1" ht="15">
      <c r="A60" s="432">
        <v>48</v>
      </c>
      <c r="B60" s="459"/>
      <c r="C60" s="460"/>
      <c r="D60" s="481" t="s">
        <v>65</v>
      </c>
      <c r="E60" s="111">
        <v>-1608</v>
      </c>
      <c r="F60" s="111">
        <v>-425</v>
      </c>
      <c r="G60" s="111">
        <v>-881</v>
      </c>
      <c r="H60" s="111"/>
      <c r="I60" s="111"/>
      <c r="J60" s="111"/>
      <c r="K60" s="111"/>
      <c r="L60" s="111"/>
      <c r="M60" s="777">
        <f>SUM(E60:K60)</f>
        <v>-2914</v>
      </c>
    </row>
    <row r="61" spans="1:13" s="466" customFormat="1" ht="15">
      <c r="A61" s="432">
        <v>49</v>
      </c>
      <c r="B61" s="462"/>
      <c r="C61" s="463"/>
      <c r="D61" s="464" t="s">
        <v>219</v>
      </c>
      <c r="E61" s="422">
        <f>SUM(E56:E60)</f>
        <v>118884</v>
      </c>
      <c r="F61" s="422">
        <f aca="true" t="shared" si="9" ref="F61:M61">SUM(F56:F60)</f>
        <v>31010</v>
      </c>
      <c r="G61" s="422">
        <f t="shared" si="9"/>
        <v>97980</v>
      </c>
      <c r="H61" s="422">
        <f t="shared" si="9"/>
        <v>0</v>
      </c>
      <c r="I61" s="422">
        <f t="shared" si="9"/>
        <v>0</v>
      </c>
      <c r="J61" s="422">
        <f t="shared" si="9"/>
        <v>0</v>
      </c>
      <c r="K61" s="422">
        <f t="shared" si="9"/>
        <v>4270</v>
      </c>
      <c r="L61" s="422">
        <f t="shared" si="9"/>
        <v>0</v>
      </c>
      <c r="M61" s="465">
        <f t="shared" si="9"/>
        <v>252144</v>
      </c>
    </row>
    <row r="62" spans="1:13" s="456" customFormat="1" ht="19.5" customHeight="1">
      <c r="A62" s="432">
        <v>50</v>
      </c>
      <c r="B62" s="454"/>
      <c r="C62" s="446">
        <v>8</v>
      </c>
      <c r="D62" s="864" t="s">
        <v>312</v>
      </c>
      <c r="E62" s="864"/>
      <c r="F62" s="864"/>
      <c r="G62" s="864"/>
      <c r="H62" s="864"/>
      <c r="I62" s="864"/>
      <c r="J62" s="144"/>
      <c r="K62" s="144"/>
      <c r="L62" s="144"/>
      <c r="M62" s="455"/>
    </row>
    <row r="63" spans="1:13" s="456" customFormat="1" ht="15">
      <c r="A63" s="432">
        <v>51</v>
      </c>
      <c r="B63" s="454"/>
      <c r="C63" s="446"/>
      <c r="D63" s="479" t="s">
        <v>219</v>
      </c>
      <c r="E63" s="144">
        <v>261974</v>
      </c>
      <c r="F63" s="144">
        <v>67593</v>
      </c>
      <c r="G63" s="144">
        <v>65646</v>
      </c>
      <c r="H63" s="144"/>
      <c r="I63" s="144"/>
      <c r="J63" s="144">
        <v>3240</v>
      </c>
      <c r="K63" s="144"/>
      <c r="L63" s="144"/>
      <c r="M63" s="455">
        <f>SUM(E63:K63)</f>
        <v>398453</v>
      </c>
    </row>
    <row r="64" spans="1:13" s="484" customFormat="1" ht="15">
      <c r="A64" s="432">
        <v>52</v>
      </c>
      <c r="B64" s="482"/>
      <c r="C64" s="483"/>
      <c r="D64" s="481" t="s">
        <v>368</v>
      </c>
      <c r="E64" s="145">
        <v>2107</v>
      </c>
      <c r="F64" s="145">
        <v>571</v>
      </c>
      <c r="G64" s="145"/>
      <c r="H64" s="145"/>
      <c r="I64" s="145"/>
      <c r="J64" s="145"/>
      <c r="K64" s="145"/>
      <c r="L64" s="145"/>
      <c r="M64" s="461">
        <f>SUM(E64:K64)</f>
        <v>2678</v>
      </c>
    </row>
    <row r="65" spans="1:13" s="484" customFormat="1" ht="15">
      <c r="A65" s="432">
        <v>53</v>
      </c>
      <c r="B65" s="482"/>
      <c r="C65" s="483"/>
      <c r="D65" s="481" t="s">
        <v>819</v>
      </c>
      <c r="E65" s="145"/>
      <c r="F65" s="145"/>
      <c r="G65" s="145"/>
      <c r="H65" s="145"/>
      <c r="I65" s="145"/>
      <c r="J65" s="145">
        <v>-2725</v>
      </c>
      <c r="K65" s="145"/>
      <c r="L65" s="145"/>
      <c r="M65" s="461">
        <f>SUM(E65:K65)</f>
        <v>-2725</v>
      </c>
    </row>
    <row r="66" spans="1:13" s="484" customFormat="1" ht="15">
      <c r="A66" s="432">
        <v>54</v>
      </c>
      <c r="B66" s="482"/>
      <c r="C66" s="483"/>
      <c r="D66" s="481" t="s">
        <v>823</v>
      </c>
      <c r="E66" s="145">
        <v>515</v>
      </c>
      <c r="F66" s="145"/>
      <c r="G66" s="145"/>
      <c r="H66" s="145"/>
      <c r="I66" s="145"/>
      <c r="J66" s="145">
        <v>-515</v>
      </c>
      <c r="K66" s="145"/>
      <c r="L66" s="145"/>
      <c r="M66" s="461">
        <f>SUM(E66:K66)</f>
        <v>0</v>
      </c>
    </row>
    <row r="67" spans="1:13" s="453" customFormat="1" ht="15">
      <c r="A67" s="432">
        <v>55</v>
      </c>
      <c r="B67" s="485"/>
      <c r="C67" s="486"/>
      <c r="D67" s="464" t="s">
        <v>219</v>
      </c>
      <c r="E67" s="131">
        <f>SUM(E63:E66)</f>
        <v>264596</v>
      </c>
      <c r="F67" s="131">
        <f aca="true" t="shared" si="10" ref="F67:M67">SUM(F63:F66)</f>
        <v>68164</v>
      </c>
      <c r="G67" s="131">
        <f t="shared" si="10"/>
        <v>65646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131">
        <f t="shared" si="10"/>
        <v>0</v>
      </c>
      <c r="L67" s="131">
        <f t="shared" si="10"/>
        <v>0</v>
      </c>
      <c r="M67" s="487">
        <f t="shared" si="10"/>
        <v>398406</v>
      </c>
    </row>
    <row r="68" spans="1:13" s="456" customFormat="1" ht="19.5" customHeight="1">
      <c r="A68" s="432">
        <v>56</v>
      </c>
      <c r="B68" s="454"/>
      <c r="C68" s="446">
        <v>9</v>
      </c>
      <c r="D68" s="864" t="s">
        <v>314</v>
      </c>
      <c r="E68" s="864"/>
      <c r="F68" s="864"/>
      <c r="G68" s="864"/>
      <c r="H68" s="864"/>
      <c r="I68" s="864"/>
      <c r="J68" s="144"/>
      <c r="K68" s="144"/>
      <c r="L68" s="144"/>
      <c r="M68" s="455"/>
    </row>
    <row r="69" spans="1:13" ht="15">
      <c r="A69" s="432">
        <v>57</v>
      </c>
      <c r="B69" s="443"/>
      <c r="C69" s="457"/>
      <c r="D69" s="479" t="s">
        <v>219</v>
      </c>
      <c r="E69" s="110">
        <v>93466</v>
      </c>
      <c r="F69" s="110">
        <v>24592</v>
      </c>
      <c r="G69" s="110">
        <v>8833</v>
      </c>
      <c r="H69" s="110">
        <v>2400</v>
      </c>
      <c r="I69" s="110"/>
      <c r="J69" s="110">
        <v>7309</v>
      </c>
      <c r="K69" s="110"/>
      <c r="L69" s="110"/>
      <c r="M69" s="480">
        <f>SUM(E69:K69)</f>
        <v>136600</v>
      </c>
    </row>
    <row r="70" spans="1:13" s="4" customFormat="1" ht="15">
      <c r="A70" s="432">
        <v>58</v>
      </c>
      <c r="B70" s="459"/>
      <c r="C70" s="460"/>
      <c r="D70" s="481" t="s">
        <v>820</v>
      </c>
      <c r="E70" s="111"/>
      <c r="F70" s="111"/>
      <c r="G70" s="111"/>
      <c r="H70" s="111"/>
      <c r="I70" s="111"/>
      <c r="J70" s="111">
        <v>-225</v>
      </c>
      <c r="K70" s="111"/>
      <c r="L70" s="111"/>
      <c r="M70" s="777">
        <f>SUM(E70:K70)</f>
        <v>-225</v>
      </c>
    </row>
    <row r="71" spans="1:13" s="4" customFormat="1" ht="15">
      <c r="A71" s="432">
        <v>59</v>
      </c>
      <c r="B71" s="459"/>
      <c r="C71" s="460"/>
      <c r="D71" s="481" t="s">
        <v>823</v>
      </c>
      <c r="E71" s="111"/>
      <c r="F71" s="111"/>
      <c r="G71" s="111">
        <v>7084</v>
      </c>
      <c r="H71" s="111"/>
      <c r="I71" s="111"/>
      <c r="J71" s="111">
        <v>-7084</v>
      </c>
      <c r="K71" s="111"/>
      <c r="L71" s="111"/>
      <c r="M71" s="777">
        <f>SUM(E71:K71)</f>
        <v>0</v>
      </c>
    </row>
    <row r="72" spans="1:13" s="4" customFormat="1" ht="30">
      <c r="A72" s="432">
        <v>60</v>
      </c>
      <c r="B72" s="459"/>
      <c r="C72" s="460"/>
      <c r="D72" s="481" t="s">
        <v>821</v>
      </c>
      <c r="E72" s="111">
        <v>-49440</v>
      </c>
      <c r="F72" s="111">
        <v>-13347</v>
      </c>
      <c r="G72" s="111">
        <v>-9746</v>
      </c>
      <c r="H72" s="111">
        <v>-1872</v>
      </c>
      <c r="I72" s="111"/>
      <c r="J72" s="111"/>
      <c r="K72" s="111"/>
      <c r="L72" s="111"/>
      <c r="M72" s="777">
        <f>SUM(E72:K72)</f>
        <v>-74405</v>
      </c>
    </row>
    <row r="73" spans="1:13" s="466" customFormat="1" ht="15">
      <c r="A73" s="432">
        <v>61</v>
      </c>
      <c r="B73" s="462"/>
      <c r="C73" s="463"/>
      <c r="D73" s="464" t="s">
        <v>219</v>
      </c>
      <c r="E73" s="422">
        <f>SUM(E69:E72)</f>
        <v>44026</v>
      </c>
      <c r="F73" s="422">
        <f aca="true" t="shared" si="11" ref="F73:M73">SUM(F69:F72)</f>
        <v>11245</v>
      </c>
      <c r="G73" s="422">
        <f>SUM(G69:G72)</f>
        <v>6171</v>
      </c>
      <c r="H73" s="422">
        <f t="shared" si="11"/>
        <v>528</v>
      </c>
      <c r="I73" s="422">
        <f t="shared" si="11"/>
        <v>0</v>
      </c>
      <c r="J73" s="422">
        <f t="shared" si="11"/>
        <v>0</v>
      </c>
      <c r="K73" s="422">
        <f t="shared" si="11"/>
        <v>0</v>
      </c>
      <c r="L73" s="422">
        <f t="shared" si="11"/>
        <v>0</v>
      </c>
      <c r="M73" s="465">
        <f t="shared" si="11"/>
        <v>61970</v>
      </c>
    </row>
    <row r="74" spans="1:13" s="456" customFormat="1" ht="19.5" customHeight="1">
      <c r="A74" s="432">
        <v>62</v>
      </c>
      <c r="B74" s="454"/>
      <c r="C74" s="446">
        <v>10</v>
      </c>
      <c r="D74" s="864" t="s">
        <v>495</v>
      </c>
      <c r="E74" s="864"/>
      <c r="F74" s="864"/>
      <c r="G74" s="864"/>
      <c r="H74" s="864"/>
      <c r="I74" s="864"/>
      <c r="J74" s="144"/>
      <c r="K74" s="144"/>
      <c r="L74" s="144"/>
      <c r="M74" s="455"/>
    </row>
    <row r="75" spans="1:13" ht="15">
      <c r="A75" s="432">
        <v>63</v>
      </c>
      <c r="B75" s="443"/>
      <c r="C75" s="457"/>
      <c r="D75" s="479" t="s">
        <v>219</v>
      </c>
      <c r="E75" s="110">
        <v>34685</v>
      </c>
      <c r="F75" s="110">
        <v>8478</v>
      </c>
      <c r="G75" s="110">
        <v>15312</v>
      </c>
      <c r="H75" s="110"/>
      <c r="I75" s="110"/>
      <c r="J75" s="110"/>
      <c r="K75" s="110"/>
      <c r="L75" s="110"/>
      <c r="M75" s="480">
        <f>SUM(E75:K75)</f>
        <v>58475</v>
      </c>
    </row>
    <row r="76" spans="1:13" s="4" customFormat="1" ht="15">
      <c r="A76" s="432">
        <v>64</v>
      </c>
      <c r="B76" s="459"/>
      <c r="C76" s="460"/>
      <c r="D76" s="481" t="s">
        <v>368</v>
      </c>
      <c r="E76" s="111">
        <v>186</v>
      </c>
      <c r="F76" s="111">
        <v>50</v>
      </c>
      <c r="G76" s="111"/>
      <c r="H76" s="111"/>
      <c r="I76" s="111"/>
      <c r="J76" s="111"/>
      <c r="K76" s="111"/>
      <c r="L76" s="111"/>
      <c r="M76" s="777">
        <f>SUM(E76:K76)</f>
        <v>236</v>
      </c>
    </row>
    <row r="77" spans="1:13" s="470" customFormat="1" ht="15">
      <c r="A77" s="431">
        <v>65</v>
      </c>
      <c r="B77" s="462"/>
      <c r="C77" s="463"/>
      <c r="D77" s="467" t="s">
        <v>219</v>
      </c>
      <c r="E77" s="468">
        <f aca="true" t="shared" si="12" ref="E77:M77">SUM(E75:E76)</f>
        <v>34871</v>
      </c>
      <c r="F77" s="468">
        <f t="shared" si="12"/>
        <v>8528</v>
      </c>
      <c r="G77" s="468">
        <f t="shared" si="12"/>
        <v>15312</v>
      </c>
      <c r="H77" s="468">
        <f t="shared" si="12"/>
        <v>0</v>
      </c>
      <c r="I77" s="468">
        <f t="shared" si="12"/>
        <v>0</v>
      </c>
      <c r="J77" s="468">
        <f t="shared" si="12"/>
        <v>0</v>
      </c>
      <c r="K77" s="468">
        <f t="shared" si="12"/>
        <v>0</v>
      </c>
      <c r="L77" s="468">
        <f t="shared" si="12"/>
        <v>0</v>
      </c>
      <c r="M77" s="469">
        <f t="shared" si="12"/>
        <v>58711</v>
      </c>
    </row>
    <row r="78" spans="1:13" s="456" customFormat="1" ht="19.5" customHeight="1">
      <c r="A78" s="432">
        <v>66</v>
      </c>
      <c r="B78" s="454"/>
      <c r="C78" s="446"/>
      <c r="D78" s="870" t="s">
        <v>95</v>
      </c>
      <c r="E78" s="870"/>
      <c r="F78" s="870"/>
      <c r="G78" s="870"/>
      <c r="H78" s="870"/>
      <c r="I78" s="870"/>
      <c r="J78" s="488"/>
      <c r="K78" s="488"/>
      <c r="L78" s="488"/>
      <c r="M78" s="489"/>
    </row>
    <row r="79" spans="1:13" s="474" customFormat="1" ht="19.5" customHeight="1">
      <c r="A79" s="432">
        <v>67</v>
      </c>
      <c r="B79" s="471"/>
      <c r="C79" s="283"/>
      <c r="D79" s="479" t="s">
        <v>219</v>
      </c>
      <c r="E79" s="146">
        <f aca="true" t="shared" si="13" ref="E79:K79">SUM(E75,E69,E63,E56)</f>
        <v>509752</v>
      </c>
      <c r="F79" s="146">
        <f t="shared" si="13"/>
        <v>131865</v>
      </c>
      <c r="G79" s="146">
        <f t="shared" si="13"/>
        <v>188652</v>
      </c>
      <c r="H79" s="146">
        <f t="shared" si="13"/>
        <v>2400</v>
      </c>
      <c r="I79" s="146">
        <f t="shared" si="13"/>
        <v>0</v>
      </c>
      <c r="J79" s="146">
        <f t="shared" si="13"/>
        <v>16151</v>
      </c>
      <c r="K79" s="146">
        <f t="shared" si="13"/>
        <v>0</v>
      </c>
      <c r="L79" s="146">
        <f>SUM(L75,L69,L63,L56)</f>
        <v>0</v>
      </c>
      <c r="M79" s="292">
        <f>SUM(M75,M69,M63,M56)</f>
        <v>848820</v>
      </c>
    </row>
    <row r="80" spans="1:13" s="474" customFormat="1" ht="28.5">
      <c r="A80" s="431">
        <v>68</v>
      </c>
      <c r="B80" s="471"/>
      <c r="C80" s="283"/>
      <c r="D80" s="776" t="s">
        <v>701</v>
      </c>
      <c r="E80" s="147">
        <f>SUM(E76:E76,E70:E70,E64:E65,E57:E57)+E72+E71+E58+E59+E66+E60</f>
        <v>-47375</v>
      </c>
      <c r="F80" s="147">
        <f aca="true" t="shared" si="14" ref="F80:M80">SUM(F76:F76,F70:F70,F64:F65,F57:F57)+F72+F71+F58+F59+F66+F60</f>
        <v>-12918</v>
      </c>
      <c r="G80" s="147">
        <f t="shared" si="14"/>
        <v>-3543</v>
      </c>
      <c r="H80" s="147">
        <f t="shared" si="14"/>
        <v>-1872</v>
      </c>
      <c r="I80" s="147">
        <f t="shared" si="14"/>
        <v>0</v>
      </c>
      <c r="J80" s="147">
        <f t="shared" si="14"/>
        <v>-16151</v>
      </c>
      <c r="K80" s="147">
        <f t="shared" si="14"/>
        <v>4270</v>
      </c>
      <c r="L80" s="147">
        <f t="shared" si="14"/>
        <v>0</v>
      </c>
      <c r="M80" s="282">
        <f t="shared" si="14"/>
        <v>-77589</v>
      </c>
    </row>
    <row r="81" spans="1:13" s="478" customFormat="1" ht="19.5" customHeight="1">
      <c r="A81" s="432">
        <v>69</v>
      </c>
      <c r="B81" s="477"/>
      <c r="C81" s="490"/>
      <c r="D81" s="491" t="s">
        <v>219</v>
      </c>
      <c r="E81" s="289">
        <f aca="true" t="shared" si="15" ref="E81:L81">SUM(E79:E80)</f>
        <v>462377</v>
      </c>
      <c r="F81" s="289">
        <f t="shared" si="15"/>
        <v>118947</v>
      </c>
      <c r="G81" s="289">
        <f t="shared" si="15"/>
        <v>185109</v>
      </c>
      <c r="H81" s="289">
        <f t="shared" si="15"/>
        <v>528</v>
      </c>
      <c r="I81" s="289">
        <f t="shared" si="15"/>
        <v>0</v>
      </c>
      <c r="J81" s="289">
        <f t="shared" si="15"/>
        <v>0</v>
      </c>
      <c r="K81" s="289">
        <f t="shared" si="15"/>
        <v>4270</v>
      </c>
      <c r="L81" s="289">
        <f t="shared" si="15"/>
        <v>0</v>
      </c>
      <c r="M81" s="293">
        <f>SUM(M79:M80)</f>
        <v>771231</v>
      </c>
    </row>
    <row r="82" spans="1:13" s="456" customFormat="1" ht="24.75" customHeight="1">
      <c r="A82" s="432">
        <v>70</v>
      </c>
      <c r="B82" s="454"/>
      <c r="C82" s="446">
        <v>11</v>
      </c>
      <c r="D82" s="864" t="s">
        <v>315</v>
      </c>
      <c r="E82" s="864"/>
      <c r="F82" s="864"/>
      <c r="G82" s="864"/>
      <c r="H82" s="864"/>
      <c r="I82" s="864"/>
      <c r="J82" s="144"/>
      <c r="K82" s="144"/>
      <c r="L82" s="144"/>
      <c r="M82" s="455"/>
    </row>
    <row r="83" spans="1:13" s="456" customFormat="1" ht="15">
      <c r="A83" s="432">
        <v>71</v>
      </c>
      <c r="B83" s="454"/>
      <c r="C83" s="446"/>
      <c r="D83" s="479" t="s">
        <v>219</v>
      </c>
      <c r="E83" s="144">
        <v>71538</v>
      </c>
      <c r="F83" s="144">
        <v>18668</v>
      </c>
      <c r="G83" s="144">
        <v>93552</v>
      </c>
      <c r="H83" s="144"/>
      <c r="I83" s="144"/>
      <c r="J83" s="144">
        <v>0</v>
      </c>
      <c r="K83" s="144"/>
      <c r="L83" s="144"/>
      <c r="M83" s="455">
        <f aca="true" t="shared" si="16" ref="M83:M92">SUM(E83:K83)</f>
        <v>183758</v>
      </c>
    </row>
    <row r="84" spans="1:13" s="484" customFormat="1" ht="15">
      <c r="A84" s="432">
        <v>72</v>
      </c>
      <c r="B84" s="482"/>
      <c r="C84" s="483"/>
      <c r="D84" s="481" t="s">
        <v>368</v>
      </c>
      <c r="E84" s="145">
        <v>256</v>
      </c>
      <c r="F84" s="145">
        <v>69</v>
      </c>
      <c r="G84" s="145"/>
      <c r="H84" s="145"/>
      <c r="I84" s="145"/>
      <c r="J84" s="145"/>
      <c r="K84" s="145"/>
      <c r="L84" s="145"/>
      <c r="M84" s="461">
        <f t="shared" si="16"/>
        <v>325</v>
      </c>
    </row>
    <row r="85" spans="1:13" s="484" customFormat="1" ht="15">
      <c r="A85" s="432">
        <v>73</v>
      </c>
      <c r="B85" s="482"/>
      <c r="C85" s="483"/>
      <c r="D85" s="481" t="s">
        <v>796</v>
      </c>
      <c r="E85" s="145">
        <v>1068</v>
      </c>
      <c r="F85" s="145">
        <v>280</v>
      </c>
      <c r="G85" s="145">
        <v>2</v>
      </c>
      <c r="H85" s="145"/>
      <c r="I85" s="145"/>
      <c r="J85" s="145"/>
      <c r="K85" s="145"/>
      <c r="L85" s="145"/>
      <c r="M85" s="461">
        <f t="shared" si="16"/>
        <v>1350</v>
      </c>
    </row>
    <row r="86" spans="1:13" s="484" customFormat="1" ht="15">
      <c r="A86" s="432">
        <v>74</v>
      </c>
      <c r="B86" s="482"/>
      <c r="C86" s="483"/>
      <c r="D86" s="614" t="s">
        <v>48</v>
      </c>
      <c r="E86" s="145"/>
      <c r="F86" s="145"/>
      <c r="G86" s="145">
        <v>50</v>
      </c>
      <c r="H86" s="145"/>
      <c r="I86" s="145"/>
      <c r="J86" s="145"/>
      <c r="K86" s="145"/>
      <c r="L86" s="145"/>
      <c r="M86" s="461">
        <f t="shared" si="16"/>
        <v>50</v>
      </c>
    </row>
    <row r="87" spans="1:13" s="484" customFormat="1" ht="15">
      <c r="A87" s="432">
        <v>75</v>
      </c>
      <c r="B87" s="482"/>
      <c r="C87" s="483"/>
      <c r="D87" s="614" t="s">
        <v>50</v>
      </c>
      <c r="E87" s="145"/>
      <c r="F87" s="145"/>
      <c r="G87" s="145">
        <v>19</v>
      </c>
      <c r="H87" s="145"/>
      <c r="I87" s="145"/>
      <c r="J87" s="145"/>
      <c r="K87" s="145"/>
      <c r="L87" s="145"/>
      <c r="M87" s="461">
        <f t="shared" si="16"/>
        <v>19</v>
      </c>
    </row>
    <row r="88" spans="1:13" s="484" customFormat="1" ht="15">
      <c r="A88" s="432">
        <v>76</v>
      </c>
      <c r="B88" s="482"/>
      <c r="C88" s="483"/>
      <c r="D88" s="614" t="s">
        <v>51</v>
      </c>
      <c r="E88" s="145"/>
      <c r="F88" s="145"/>
      <c r="G88" s="145">
        <v>15</v>
      </c>
      <c r="H88" s="145"/>
      <c r="I88" s="145"/>
      <c r="J88" s="145"/>
      <c r="K88" s="145"/>
      <c r="L88" s="145"/>
      <c r="M88" s="461">
        <f t="shared" si="16"/>
        <v>15</v>
      </c>
    </row>
    <row r="89" spans="1:13" s="484" customFormat="1" ht="15">
      <c r="A89" s="432">
        <v>77</v>
      </c>
      <c r="B89" s="482"/>
      <c r="C89" s="483"/>
      <c r="D89" s="614" t="s">
        <v>30</v>
      </c>
      <c r="E89" s="145"/>
      <c r="F89" s="145"/>
      <c r="G89" s="145">
        <v>15</v>
      </c>
      <c r="H89" s="145"/>
      <c r="I89" s="145"/>
      <c r="J89" s="145"/>
      <c r="K89" s="145"/>
      <c r="L89" s="145"/>
      <c r="M89" s="461">
        <f t="shared" si="16"/>
        <v>15</v>
      </c>
    </row>
    <row r="90" spans="1:13" s="484" customFormat="1" ht="15">
      <c r="A90" s="432">
        <v>78</v>
      </c>
      <c r="B90" s="482"/>
      <c r="C90" s="483"/>
      <c r="D90" s="614" t="s">
        <v>52</v>
      </c>
      <c r="E90" s="145"/>
      <c r="F90" s="145"/>
      <c r="G90" s="145">
        <v>381</v>
      </c>
      <c r="H90" s="145"/>
      <c r="I90" s="145"/>
      <c r="J90" s="145"/>
      <c r="K90" s="145"/>
      <c r="L90" s="145"/>
      <c r="M90" s="461">
        <f t="shared" si="16"/>
        <v>381</v>
      </c>
    </row>
    <row r="91" spans="1:13" s="484" customFormat="1" ht="15">
      <c r="A91" s="432">
        <v>79</v>
      </c>
      <c r="B91" s="482"/>
      <c r="C91" s="483"/>
      <c r="D91" s="614" t="s">
        <v>53</v>
      </c>
      <c r="E91" s="145"/>
      <c r="F91" s="145"/>
      <c r="G91" s="145">
        <v>760</v>
      </c>
      <c r="H91" s="145"/>
      <c r="I91" s="145"/>
      <c r="J91" s="145"/>
      <c r="K91" s="145"/>
      <c r="L91" s="145"/>
      <c r="M91" s="461">
        <f t="shared" si="16"/>
        <v>760</v>
      </c>
    </row>
    <row r="92" spans="1:13" s="484" customFormat="1" ht="15">
      <c r="A92" s="432">
        <v>80</v>
      </c>
      <c r="B92" s="482"/>
      <c r="C92" s="483"/>
      <c r="D92" s="614" t="s">
        <v>71</v>
      </c>
      <c r="E92" s="145"/>
      <c r="F92" s="145"/>
      <c r="G92" s="145">
        <v>1264</v>
      </c>
      <c r="H92" s="145"/>
      <c r="I92" s="145"/>
      <c r="J92" s="145"/>
      <c r="K92" s="145">
        <v>1200</v>
      </c>
      <c r="L92" s="145"/>
      <c r="M92" s="461">
        <f t="shared" si="16"/>
        <v>2464</v>
      </c>
    </row>
    <row r="93" spans="1:13" s="453" customFormat="1" ht="15">
      <c r="A93" s="432">
        <v>81</v>
      </c>
      <c r="B93" s="485"/>
      <c r="C93" s="486"/>
      <c r="D93" s="464" t="s">
        <v>219</v>
      </c>
      <c r="E93" s="131">
        <f aca="true" t="shared" si="17" ref="E93:M93">SUM(E83:E92)</f>
        <v>72862</v>
      </c>
      <c r="F93" s="131">
        <f t="shared" si="17"/>
        <v>19017</v>
      </c>
      <c r="G93" s="131">
        <f t="shared" si="17"/>
        <v>96058</v>
      </c>
      <c r="H93" s="131">
        <f t="shared" si="17"/>
        <v>0</v>
      </c>
      <c r="I93" s="131">
        <f t="shared" si="17"/>
        <v>0</v>
      </c>
      <c r="J93" s="131">
        <f t="shared" si="17"/>
        <v>0</v>
      </c>
      <c r="K93" s="131">
        <f t="shared" si="17"/>
        <v>1200</v>
      </c>
      <c r="L93" s="131">
        <f t="shared" si="17"/>
        <v>0</v>
      </c>
      <c r="M93" s="487">
        <f t="shared" si="17"/>
        <v>189137</v>
      </c>
    </row>
    <row r="94" spans="1:13" s="456" customFormat="1" ht="27.75" customHeight="1">
      <c r="A94" s="432">
        <v>82</v>
      </c>
      <c r="B94" s="454"/>
      <c r="C94" s="446">
        <v>12</v>
      </c>
      <c r="D94" s="864" t="s">
        <v>152</v>
      </c>
      <c r="E94" s="864"/>
      <c r="F94" s="864"/>
      <c r="G94" s="864"/>
      <c r="H94" s="864"/>
      <c r="I94" s="864"/>
      <c r="J94" s="144"/>
      <c r="K94" s="144"/>
      <c r="L94" s="144"/>
      <c r="M94" s="455"/>
    </row>
    <row r="95" spans="1:13" s="456" customFormat="1" ht="15">
      <c r="A95" s="432">
        <v>83</v>
      </c>
      <c r="B95" s="454"/>
      <c r="C95" s="446"/>
      <c r="D95" s="479" t="s">
        <v>219</v>
      </c>
      <c r="E95" s="144">
        <v>42103</v>
      </c>
      <c r="F95" s="144">
        <v>11090</v>
      </c>
      <c r="G95" s="144">
        <v>24014</v>
      </c>
      <c r="H95" s="144"/>
      <c r="I95" s="144"/>
      <c r="J95" s="144"/>
      <c r="K95" s="144"/>
      <c r="L95" s="144">
        <v>386</v>
      </c>
      <c r="M95" s="455">
        <f>SUM(E95:L95)</f>
        <v>77593</v>
      </c>
    </row>
    <row r="96" spans="1:13" s="484" customFormat="1" ht="15">
      <c r="A96" s="432">
        <v>84</v>
      </c>
      <c r="B96" s="482"/>
      <c r="C96" s="483"/>
      <c r="D96" s="481" t="s">
        <v>368</v>
      </c>
      <c r="E96" s="145">
        <v>161</v>
      </c>
      <c r="F96" s="145">
        <v>44</v>
      </c>
      <c r="G96" s="145"/>
      <c r="H96" s="145"/>
      <c r="I96" s="145"/>
      <c r="J96" s="145"/>
      <c r="K96" s="145"/>
      <c r="L96" s="145"/>
      <c r="M96" s="461">
        <f>SUM(E96:L96)</f>
        <v>205</v>
      </c>
    </row>
    <row r="97" spans="1:13" s="484" customFormat="1" ht="15">
      <c r="A97" s="432">
        <v>85</v>
      </c>
      <c r="B97" s="482"/>
      <c r="C97" s="483"/>
      <c r="D97" s="481" t="s">
        <v>54</v>
      </c>
      <c r="E97" s="145"/>
      <c r="F97" s="145"/>
      <c r="G97" s="145">
        <v>1500</v>
      </c>
      <c r="H97" s="145"/>
      <c r="I97" s="145"/>
      <c r="J97" s="145"/>
      <c r="K97" s="145"/>
      <c r="L97" s="145"/>
      <c r="M97" s="461">
        <f>SUM(E97:L97)</f>
        <v>1500</v>
      </c>
    </row>
    <row r="98" spans="1:13" s="484" customFormat="1" ht="15">
      <c r="A98" s="432">
        <v>86</v>
      </c>
      <c r="B98" s="482"/>
      <c r="C98" s="483"/>
      <c r="D98" s="481" t="s">
        <v>55</v>
      </c>
      <c r="E98" s="145"/>
      <c r="F98" s="145"/>
      <c r="G98" s="145">
        <v>150</v>
      </c>
      <c r="H98" s="145"/>
      <c r="I98" s="145"/>
      <c r="J98" s="145"/>
      <c r="K98" s="145"/>
      <c r="L98" s="145"/>
      <c r="M98" s="461">
        <f>SUM(E98:L98)</f>
        <v>150</v>
      </c>
    </row>
    <row r="99" spans="1:13" s="453" customFormat="1" ht="15">
      <c r="A99" s="432">
        <v>87</v>
      </c>
      <c r="B99" s="485"/>
      <c r="C99" s="486"/>
      <c r="D99" s="464" t="s">
        <v>219</v>
      </c>
      <c r="E99" s="131">
        <f aca="true" t="shared" si="18" ref="E99:M99">SUM(E95:E98)</f>
        <v>42264</v>
      </c>
      <c r="F99" s="131">
        <f t="shared" si="18"/>
        <v>11134</v>
      </c>
      <c r="G99" s="131">
        <f t="shared" si="18"/>
        <v>25664</v>
      </c>
      <c r="H99" s="131">
        <f t="shared" si="18"/>
        <v>0</v>
      </c>
      <c r="I99" s="131">
        <f t="shared" si="18"/>
        <v>0</v>
      </c>
      <c r="J99" s="131">
        <f t="shared" si="18"/>
        <v>0</v>
      </c>
      <c r="K99" s="131">
        <f t="shared" si="18"/>
        <v>0</v>
      </c>
      <c r="L99" s="131">
        <f t="shared" si="18"/>
        <v>386</v>
      </c>
      <c r="M99" s="487">
        <f t="shared" si="18"/>
        <v>79448</v>
      </c>
    </row>
    <row r="100" spans="1:13" s="456" customFormat="1" ht="27.75" customHeight="1">
      <c r="A100" s="432">
        <v>88</v>
      </c>
      <c r="B100" s="492">
        <v>1</v>
      </c>
      <c r="C100" s="446"/>
      <c r="D100" s="864" t="s">
        <v>496</v>
      </c>
      <c r="E100" s="864"/>
      <c r="F100" s="864"/>
      <c r="G100" s="864"/>
      <c r="H100" s="864"/>
      <c r="I100" s="864"/>
      <c r="J100" s="144"/>
      <c r="K100" s="144"/>
      <c r="L100" s="144"/>
      <c r="M100" s="455"/>
    </row>
    <row r="101" spans="1:13" s="456" customFormat="1" ht="15">
      <c r="A101" s="432">
        <v>89</v>
      </c>
      <c r="B101" s="492"/>
      <c r="C101" s="446"/>
      <c r="D101" s="479" t="s">
        <v>219</v>
      </c>
      <c r="E101" s="144">
        <v>246719</v>
      </c>
      <c r="F101" s="144">
        <v>66581</v>
      </c>
      <c r="G101" s="144">
        <v>707074</v>
      </c>
      <c r="H101" s="144"/>
      <c r="I101" s="144"/>
      <c r="J101" s="144">
        <v>-12788</v>
      </c>
      <c r="K101" s="144">
        <v>4400</v>
      </c>
      <c r="L101" s="144"/>
      <c r="M101" s="455">
        <f aca="true" t="shared" si="19" ref="M101:M107">SUM(E101:K101)</f>
        <v>1011986</v>
      </c>
    </row>
    <row r="102" spans="1:13" s="484" customFormat="1" ht="15">
      <c r="A102" s="432">
        <v>90</v>
      </c>
      <c r="B102" s="493"/>
      <c r="C102" s="483"/>
      <c r="D102" s="481" t="s">
        <v>368</v>
      </c>
      <c r="E102" s="145">
        <v>1713</v>
      </c>
      <c r="F102" s="145">
        <v>462</v>
      </c>
      <c r="G102" s="145"/>
      <c r="H102" s="145"/>
      <c r="I102" s="145"/>
      <c r="J102" s="145"/>
      <c r="K102" s="145"/>
      <c r="L102" s="145"/>
      <c r="M102" s="461">
        <f t="shared" si="19"/>
        <v>2175</v>
      </c>
    </row>
    <row r="103" spans="1:13" s="484" customFormat="1" ht="15">
      <c r="A103" s="432">
        <v>91</v>
      </c>
      <c r="B103" s="493"/>
      <c r="C103" s="483"/>
      <c r="D103" s="481" t="s">
        <v>819</v>
      </c>
      <c r="E103" s="145"/>
      <c r="F103" s="145"/>
      <c r="G103" s="145"/>
      <c r="H103" s="145"/>
      <c r="I103" s="145"/>
      <c r="J103" s="145">
        <v>7394</v>
      </c>
      <c r="K103" s="145"/>
      <c r="L103" s="145"/>
      <c r="M103" s="461">
        <f t="shared" si="19"/>
        <v>7394</v>
      </c>
    </row>
    <row r="104" spans="1:13" s="484" customFormat="1" ht="30">
      <c r="A104" s="431">
        <v>92</v>
      </c>
      <c r="B104" s="493"/>
      <c r="C104" s="483"/>
      <c r="D104" s="481" t="s">
        <v>844</v>
      </c>
      <c r="E104" s="145">
        <v>3850</v>
      </c>
      <c r="F104" s="145">
        <v>1000</v>
      </c>
      <c r="G104" s="145">
        <v>3270</v>
      </c>
      <c r="H104" s="145"/>
      <c r="I104" s="145"/>
      <c r="J104" s="145"/>
      <c r="K104" s="145"/>
      <c r="L104" s="145"/>
      <c r="M104" s="461">
        <f t="shared" si="19"/>
        <v>8120</v>
      </c>
    </row>
    <row r="105" spans="1:13" s="484" customFormat="1" ht="15">
      <c r="A105" s="432">
        <v>93</v>
      </c>
      <c r="B105" s="493"/>
      <c r="C105" s="483"/>
      <c r="D105" s="481" t="s">
        <v>20</v>
      </c>
      <c r="E105" s="145"/>
      <c r="F105" s="145"/>
      <c r="G105" s="145">
        <v>-1850</v>
      </c>
      <c r="H105" s="145"/>
      <c r="I105" s="145"/>
      <c r="J105" s="145"/>
      <c r="K105" s="145">
        <v>1850</v>
      </c>
      <c r="L105" s="145"/>
      <c r="M105" s="461">
        <f t="shared" si="19"/>
        <v>0</v>
      </c>
    </row>
    <row r="106" spans="1:13" s="484" customFormat="1" ht="15">
      <c r="A106" s="432">
        <v>94</v>
      </c>
      <c r="B106" s="493"/>
      <c r="C106" s="483"/>
      <c r="D106" s="481" t="s">
        <v>20</v>
      </c>
      <c r="E106" s="145"/>
      <c r="F106" s="145"/>
      <c r="G106" s="145">
        <v>-4300</v>
      </c>
      <c r="H106" s="145">
        <v>100</v>
      </c>
      <c r="I106" s="145">
        <v>4200</v>
      </c>
      <c r="J106" s="145"/>
      <c r="K106" s="145"/>
      <c r="L106" s="145"/>
      <c r="M106" s="461">
        <f t="shared" si="19"/>
        <v>0</v>
      </c>
    </row>
    <row r="107" spans="1:13" s="484" customFormat="1" ht="15">
      <c r="A107" s="432">
        <v>95</v>
      </c>
      <c r="B107" s="493"/>
      <c r="C107" s="483"/>
      <c r="D107" s="481" t="s">
        <v>20</v>
      </c>
      <c r="E107" s="145"/>
      <c r="F107" s="145"/>
      <c r="G107" s="145">
        <v>-5394</v>
      </c>
      <c r="H107" s="145"/>
      <c r="I107" s="145"/>
      <c r="J107" s="145">
        <v>5394</v>
      </c>
      <c r="K107" s="145"/>
      <c r="L107" s="145"/>
      <c r="M107" s="461">
        <f t="shared" si="19"/>
        <v>0</v>
      </c>
    </row>
    <row r="108" spans="1:13" s="453" customFormat="1" ht="15">
      <c r="A108" s="432">
        <v>96</v>
      </c>
      <c r="B108" s="492"/>
      <c r="C108" s="486"/>
      <c r="D108" s="464" t="s">
        <v>219</v>
      </c>
      <c r="E108" s="131">
        <f>SUM(E101:E107)</f>
        <v>252282</v>
      </c>
      <c r="F108" s="131">
        <f>SUM(F101:F107)</f>
        <v>68043</v>
      </c>
      <c r="G108" s="131">
        <f>SUM(G101:G107)</f>
        <v>698800</v>
      </c>
      <c r="H108" s="131">
        <f aca="true" t="shared" si="20" ref="H108:M108">SUM(H101:H107)</f>
        <v>100</v>
      </c>
      <c r="I108" s="131">
        <f t="shared" si="20"/>
        <v>4200</v>
      </c>
      <c r="J108" s="131">
        <f t="shared" si="20"/>
        <v>0</v>
      </c>
      <c r="K108" s="131">
        <f t="shared" si="20"/>
        <v>6250</v>
      </c>
      <c r="L108" s="131">
        <f t="shared" si="20"/>
        <v>0</v>
      </c>
      <c r="M108" s="131">
        <f t="shared" si="20"/>
        <v>1029675</v>
      </c>
    </row>
    <row r="109" spans="1:13" s="484" customFormat="1" ht="33" customHeight="1">
      <c r="A109" s="432">
        <v>97</v>
      </c>
      <c r="B109" s="492">
        <v>2</v>
      </c>
      <c r="C109" s="834" t="s">
        <v>497</v>
      </c>
      <c r="D109" s="834"/>
      <c r="E109" s="145"/>
      <c r="F109" s="145"/>
      <c r="G109" s="145"/>
      <c r="H109" s="145"/>
      <c r="I109" s="145"/>
      <c r="J109" s="145"/>
      <c r="K109" s="145"/>
      <c r="L109" s="145"/>
      <c r="M109" s="461"/>
    </row>
    <row r="110" spans="1:13" s="484" customFormat="1" ht="15">
      <c r="A110" s="432">
        <v>98</v>
      </c>
      <c r="B110" s="445"/>
      <c r="C110" s="494"/>
      <c r="D110" s="494" t="s">
        <v>219</v>
      </c>
      <c r="E110" s="144">
        <v>117007</v>
      </c>
      <c r="F110" s="144">
        <v>30569</v>
      </c>
      <c r="G110" s="144">
        <v>180215</v>
      </c>
      <c r="H110" s="144"/>
      <c r="I110" s="144"/>
      <c r="J110" s="144"/>
      <c r="K110" s="144">
        <v>9525</v>
      </c>
      <c r="L110" s="144"/>
      <c r="M110" s="455">
        <f aca="true" t="shared" si="21" ref="M110:M115">SUM(E110:K110)</f>
        <v>337316</v>
      </c>
    </row>
    <row r="111" spans="1:13" s="484" customFormat="1" ht="15">
      <c r="A111" s="432">
        <v>99</v>
      </c>
      <c r="B111" s="495"/>
      <c r="C111" s="496"/>
      <c r="D111" s="778" t="s">
        <v>368</v>
      </c>
      <c r="E111" s="145">
        <v>661</v>
      </c>
      <c r="F111" s="145">
        <v>179</v>
      </c>
      <c r="G111" s="145"/>
      <c r="H111" s="145"/>
      <c r="I111" s="145"/>
      <c r="J111" s="145"/>
      <c r="K111" s="145"/>
      <c r="L111" s="145"/>
      <c r="M111" s="461">
        <f t="shared" si="21"/>
        <v>840</v>
      </c>
    </row>
    <row r="112" spans="1:13" s="484" customFormat="1" ht="15">
      <c r="A112" s="432">
        <v>100</v>
      </c>
      <c r="B112" s="495"/>
      <c r="C112" s="496"/>
      <c r="D112" s="778" t="s">
        <v>838</v>
      </c>
      <c r="E112" s="145"/>
      <c r="F112" s="145"/>
      <c r="G112" s="145">
        <v>3430</v>
      </c>
      <c r="H112" s="145"/>
      <c r="I112" s="145"/>
      <c r="J112" s="145"/>
      <c r="K112" s="145"/>
      <c r="L112" s="145"/>
      <c r="M112" s="461">
        <f t="shared" si="21"/>
        <v>3430</v>
      </c>
    </row>
    <row r="113" spans="1:13" s="484" customFormat="1" ht="15">
      <c r="A113" s="432">
        <v>101</v>
      </c>
      <c r="B113" s="495"/>
      <c r="C113" s="496"/>
      <c r="D113" s="496" t="s">
        <v>840</v>
      </c>
      <c r="E113" s="145"/>
      <c r="F113" s="145"/>
      <c r="G113" s="145">
        <v>4000</v>
      </c>
      <c r="H113" s="145"/>
      <c r="I113" s="145"/>
      <c r="J113" s="145"/>
      <c r="K113" s="145"/>
      <c r="L113" s="145"/>
      <c r="M113" s="461">
        <f t="shared" si="21"/>
        <v>4000</v>
      </c>
    </row>
    <row r="114" spans="1:13" s="484" customFormat="1" ht="15">
      <c r="A114" s="432">
        <v>102</v>
      </c>
      <c r="B114" s="495"/>
      <c r="C114" s="496"/>
      <c r="D114" s="496" t="s">
        <v>20</v>
      </c>
      <c r="E114" s="145">
        <v>3000</v>
      </c>
      <c r="F114" s="145">
        <v>729</v>
      </c>
      <c r="G114" s="145">
        <v>-6689</v>
      </c>
      <c r="H114" s="145"/>
      <c r="I114" s="145"/>
      <c r="J114" s="145"/>
      <c r="K114" s="145">
        <v>2960</v>
      </c>
      <c r="L114" s="145"/>
      <c r="M114" s="461">
        <f t="shared" si="21"/>
        <v>0</v>
      </c>
    </row>
    <row r="115" spans="1:13" s="484" customFormat="1" ht="15">
      <c r="A115" s="432">
        <v>103</v>
      </c>
      <c r="B115" s="495"/>
      <c r="C115" s="496"/>
      <c r="D115" s="496" t="s">
        <v>798</v>
      </c>
      <c r="E115" s="145"/>
      <c r="F115" s="145"/>
      <c r="G115" s="145">
        <v>1852</v>
      </c>
      <c r="H115" s="145"/>
      <c r="I115" s="145"/>
      <c r="J115" s="145"/>
      <c r="K115" s="145"/>
      <c r="L115" s="145"/>
      <c r="M115" s="461">
        <f t="shared" si="21"/>
        <v>1852</v>
      </c>
    </row>
    <row r="116" spans="1:13" s="497" customFormat="1" ht="15">
      <c r="A116" s="432">
        <v>104</v>
      </c>
      <c r="B116" s="492"/>
      <c r="C116" s="411"/>
      <c r="D116" s="411" t="s">
        <v>219</v>
      </c>
      <c r="E116" s="131">
        <f>SUM(E110:E115)</f>
        <v>120668</v>
      </c>
      <c r="F116" s="131">
        <f>SUM(F110:F115)</f>
        <v>31477</v>
      </c>
      <c r="G116" s="131">
        <f>SUM(G110:G115)</f>
        <v>182808</v>
      </c>
      <c r="H116" s="131">
        <f aca="true" t="shared" si="22" ref="H116:M116">SUM(H110:H115)</f>
        <v>0</v>
      </c>
      <c r="I116" s="131">
        <f t="shared" si="22"/>
        <v>0</v>
      </c>
      <c r="J116" s="131">
        <f t="shared" si="22"/>
        <v>0</v>
      </c>
      <c r="K116" s="131">
        <f t="shared" si="22"/>
        <v>12485</v>
      </c>
      <c r="L116" s="131">
        <f t="shared" si="22"/>
        <v>0</v>
      </c>
      <c r="M116" s="131">
        <f t="shared" si="22"/>
        <v>347438</v>
      </c>
    </row>
    <row r="117" spans="1:13" s="786" customFormat="1" ht="22.5" customHeight="1">
      <c r="A117" s="432">
        <v>105</v>
      </c>
      <c r="B117" s="783"/>
      <c r="C117" s="410"/>
      <c r="D117" s="836" t="s">
        <v>332</v>
      </c>
      <c r="E117" s="836"/>
      <c r="F117" s="836"/>
      <c r="G117" s="836"/>
      <c r="H117" s="836"/>
      <c r="I117" s="836"/>
      <c r="J117" s="784"/>
      <c r="K117" s="784"/>
      <c r="L117" s="784"/>
      <c r="M117" s="785"/>
    </row>
    <row r="118" spans="1:13" s="790" customFormat="1" ht="14.25">
      <c r="A118" s="432">
        <v>106</v>
      </c>
      <c r="B118" s="783"/>
      <c r="C118" s="787"/>
      <c r="D118" s="616" t="s">
        <v>219</v>
      </c>
      <c r="E118" s="788">
        <v>7536</v>
      </c>
      <c r="F118" s="788">
        <v>1871</v>
      </c>
      <c r="G118" s="788"/>
      <c r="H118" s="788"/>
      <c r="I118" s="788"/>
      <c r="J118" s="788"/>
      <c r="K118" s="788">
        <v>17780</v>
      </c>
      <c r="L118" s="788"/>
      <c r="M118" s="789">
        <f>SUM(E118:K118)</f>
        <v>27187</v>
      </c>
    </row>
    <row r="119" spans="1:13" s="790" customFormat="1" ht="14.25">
      <c r="A119" s="432">
        <v>107</v>
      </c>
      <c r="B119" s="791"/>
      <c r="C119" s="792"/>
      <c r="D119" s="776" t="s">
        <v>218</v>
      </c>
      <c r="E119" s="794"/>
      <c r="F119" s="794"/>
      <c r="G119" s="794"/>
      <c r="H119" s="794"/>
      <c r="I119" s="794"/>
      <c r="J119" s="794"/>
      <c r="K119" s="794"/>
      <c r="L119" s="794"/>
      <c r="M119" s="795">
        <f>SUM(E119:K119)</f>
        <v>0</v>
      </c>
    </row>
    <row r="120" spans="1:13" s="800" customFormat="1" ht="14.25">
      <c r="A120" s="432">
        <v>108</v>
      </c>
      <c r="B120" s="783"/>
      <c r="C120" s="787"/>
      <c r="D120" s="619" t="s">
        <v>219</v>
      </c>
      <c r="E120" s="797">
        <f aca="true" t="shared" si="23" ref="E120:L120">SUM(E118:E119)</f>
        <v>7536</v>
      </c>
      <c r="F120" s="797">
        <f t="shared" si="23"/>
        <v>1871</v>
      </c>
      <c r="G120" s="797">
        <f t="shared" si="23"/>
        <v>0</v>
      </c>
      <c r="H120" s="797">
        <f t="shared" si="23"/>
        <v>0</v>
      </c>
      <c r="I120" s="797">
        <f t="shared" si="23"/>
        <v>0</v>
      </c>
      <c r="J120" s="797">
        <f t="shared" si="23"/>
        <v>0</v>
      </c>
      <c r="K120" s="797">
        <f t="shared" si="23"/>
        <v>17780</v>
      </c>
      <c r="L120" s="797">
        <f t="shared" si="23"/>
        <v>0</v>
      </c>
      <c r="M120" s="798">
        <f>SUM(M118:M119)</f>
        <v>27187</v>
      </c>
    </row>
    <row r="121" spans="1:13" s="786" customFormat="1" ht="19.5" customHeight="1">
      <c r="A121" s="432">
        <v>109</v>
      </c>
      <c r="B121" s="783"/>
      <c r="C121" s="410"/>
      <c r="D121" s="836" t="s">
        <v>333</v>
      </c>
      <c r="E121" s="836"/>
      <c r="F121" s="836"/>
      <c r="G121" s="836"/>
      <c r="H121" s="836"/>
      <c r="I121" s="836"/>
      <c r="J121" s="784"/>
      <c r="K121" s="784"/>
      <c r="L121" s="784"/>
      <c r="M121" s="785"/>
    </row>
    <row r="122" spans="1:13" s="790" customFormat="1" ht="14.25">
      <c r="A122" s="432">
        <v>110</v>
      </c>
      <c r="B122" s="783"/>
      <c r="C122" s="787"/>
      <c r="D122" s="616" t="s">
        <v>219</v>
      </c>
      <c r="E122" s="788">
        <v>4010</v>
      </c>
      <c r="F122" s="788">
        <v>1053</v>
      </c>
      <c r="G122" s="788">
        <v>9001</v>
      </c>
      <c r="H122" s="788"/>
      <c r="I122" s="788"/>
      <c r="J122" s="788"/>
      <c r="K122" s="788"/>
      <c r="L122" s="788"/>
      <c r="M122" s="789">
        <f>SUM(E122:K122)</f>
        <v>14064</v>
      </c>
    </row>
    <row r="123" spans="1:13" s="790" customFormat="1" ht="14.25">
      <c r="A123" s="432">
        <v>111</v>
      </c>
      <c r="B123" s="791"/>
      <c r="C123" s="792"/>
      <c r="D123" s="776" t="s">
        <v>218</v>
      </c>
      <c r="E123" s="794"/>
      <c r="F123" s="794"/>
      <c r="G123" s="794"/>
      <c r="H123" s="794"/>
      <c r="I123" s="794"/>
      <c r="J123" s="794"/>
      <c r="K123" s="794"/>
      <c r="L123" s="794"/>
      <c r="M123" s="795">
        <f>SUM(E123:K123)</f>
        <v>0</v>
      </c>
    </row>
    <row r="124" spans="1:13" s="800" customFormat="1" ht="14.25">
      <c r="A124" s="432">
        <v>112</v>
      </c>
      <c r="B124" s="783"/>
      <c r="C124" s="787"/>
      <c r="D124" s="619" t="s">
        <v>219</v>
      </c>
      <c r="E124" s="797">
        <f aca="true" t="shared" si="24" ref="E124:L124">SUM(E122:E123)</f>
        <v>4010</v>
      </c>
      <c r="F124" s="797">
        <f t="shared" si="24"/>
        <v>1053</v>
      </c>
      <c r="G124" s="797">
        <f t="shared" si="24"/>
        <v>9001</v>
      </c>
      <c r="H124" s="797">
        <f t="shared" si="24"/>
        <v>0</v>
      </c>
      <c r="I124" s="797">
        <f t="shared" si="24"/>
        <v>0</v>
      </c>
      <c r="J124" s="797">
        <f t="shared" si="24"/>
        <v>0</v>
      </c>
      <c r="K124" s="797">
        <f t="shared" si="24"/>
        <v>0</v>
      </c>
      <c r="L124" s="797">
        <f t="shared" si="24"/>
        <v>0</v>
      </c>
      <c r="M124" s="798">
        <f>SUM(M122:M123)</f>
        <v>14064</v>
      </c>
    </row>
    <row r="125" spans="1:13" s="786" customFormat="1" ht="19.5" customHeight="1">
      <c r="A125" s="432">
        <v>113</v>
      </c>
      <c r="B125" s="783"/>
      <c r="C125" s="410"/>
      <c r="D125" s="836" t="s">
        <v>334</v>
      </c>
      <c r="E125" s="836"/>
      <c r="F125" s="836"/>
      <c r="G125" s="836"/>
      <c r="H125" s="836"/>
      <c r="I125" s="836"/>
      <c r="J125" s="784"/>
      <c r="K125" s="784"/>
      <c r="L125" s="784"/>
      <c r="M125" s="785"/>
    </row>
    <row r="126" spans="1:13" s="790" customFormat="1" ht="14.25">
      <c r="A126" s="432">
        <v>114</v>
      </c>
      <c r="B126" s="783"/>
      <c r="C126" s="787"/>
      <c r="D126" s="616" t="s">
        <v>219</v>
      </c>
      <c r="E126" s="788">
        <v>1344</v>
      </c>
      <c r="F126" s="788">
        <v>347</v>
      </c>
      <c r="G126" s="788">
        <v>3242</v>
      </c>
      <c r="H126" s="788"/>
      <c r="I126" s="788"/>
      <c r="J126" s="788"/>
      <c r="K126" s="788"/>
      <c r="L126" s="788"/>
      <c r="M126" s="789">
        <f>SUM(E126:K126)</f>
        <v>4933</v>
      </c>
    </row>
    <row r="127" spans="1:13" s="790" customFormat="1" ht="14.25">
      <c r="A127" s="432">
        <v>115</v>
      </c>
      <c r="B127" s="791"/>
      <c r="C127" s="792"/>
      <c r="D127" s="776" t="s">
        <v>218</v>
      </c>
      <c r="E127" s="794"/>
      <c r="F127" s="794"/>
      <c r="G127" s="794"/>
      <c r="H127" s="794"/>
      <c r="I127" s="794"/>
      <c r="J127" s="794"/>
      <c r="K127" s="794"/>
      <c r="L127" s="794"/>
      <c r="M127" s="795">
        <f>SUM(E127:K127)</f>
        <v>0</v>
      </c>
    </row>
    <row r="128" spans="1:13" s="800" customFormat="1" ht="14.25">
      <c r="A128" s="432">
        <v>116</v>
      </c>
      <c r="B128" s="783"/>
      <c r="C128" s="787"/>
      <c r="D128" s="619" t="s">
        <v>219</v>
      </c>
      <c r="E128" s="797">
        <f aca="true" t="shared" si="25" ref="E128:L128">SUM(E126:E127)</f>
        <v>1344</v>
      </c>
      <c r="F128" s="797">
        <f t="shared" si="25"/>
        <v>347</v>
      </c>
      <c r="G128" s="797">
        <f t="shared" si="25"/>
        <v>3242</v>
      </c>
      <c r="H128" s="797">
        <f t="shared" si="25"/>
        <v>0</v>
      </c>
      <c r="I128" s="797">
        <f t="shared" si="25"/>
        <v>0</v>
      </c>
      <c r="J128" s="797">
        <f t="shared" si="25"/>
        <v>0</v>
      </c>
      <c r="K128" s="797">
        <f t="shared" si="25"/>
        <v>0</v>
      </c>
      <c r="L128" s="797">
        <f t="shared" si="25"/>
        <v>0</v>
      </c>
      <c r="M128" s="798">
        <f>SUM(M126:M127)</f>
        <v>4933</v>
      </c>
    </row>
    <row r="129" spans="1:13" s="484" customFormat="1" ht="30" customHeight="1">
      <c r="A129" s="432">
        <v>117</v>
      </c>
      <c r="B129" s="492">
        <v>3</v>
      </c>
      <c r="C129" s="834" t="s">
        <v>498</v>
      </c>
      <c r="D129" s="834"/>
      <c r="E129" s="145"/>
      <c r="F129" s="145"/>
      <c r="G129" s="145"/>
      <c r="H129" s="145"/>
      <c r="I129" s="145"/>
      <c r="J129" s="145"/>
      <c r="K129" s="145"/>
      <c r="L129" s="145"/>
      <c r="M129" s="461"/>
    </row>
    <row r="130" spans="1:13" s="474" customFormat="1" ht="15">
      <c r="A130" s="432">
        <v>118</v>
      </c>
      <c r="B130" s="504"/>
      <c r="C130" s="505"/>
      <c r="D130" s="505" t="s">
        <v>219</v>
      </c>
      <c r="E130" s="146">
        <v>109395</v>
      </c>
      <c r="F130" s="146">
        <v>28564</v>
      </c>
      <c r="G130" s="146">
        <v>35327</v>
      </c>
      <c r="H130" s="146"/>
      <c r="I130" s="146"/>
      <c r="J130" s="146"/>
      <c r="K130" s="146"/>
      <c r="L130" s="146"/>
      <c r="M130" s="292">
        <f>SUM(E130:K130)</f>
        <v>173286</v>
      </c>
    </row>
    <row r="131" spans="1:13" s="474" customFormat="1" ht="15">
      <c r="A131" s="432">
        <v>119</v>
      </c>
      <c r="B131" s="506"/>
      <c r="C131" s="507"/>
      <c r="D131" s="507" t="s">
        <v>368</v>
      </c>
      <c r="E131" s="147">
        <v>509</v>
      </c>
      <c r="F131" s="147">
        <v>137</v>
      </c>
      <c r="G131" s="147"/>
      <c r="H131" s="147"/>
      <c r="I131" s="147"/>
      <c r="J131" s="147"/>
      <c r="K131" s="147"/>
      <c r="L131" s="147"/>
      <c r="M131" s="282">
        <f>SUM(E131:K131)</f>
        <v>646</v>
      </c>
    </row>
    <row r="132" spans="1:13" s="474" customFormat="1" ht="15">
      <c r="A132" s="432">
        <v>120</v>
      </c>
      <c r="B132" s="506"/>
      <c r="C132" s="507"/>
      <c r="D132" s="781" t="s">
        <v>56</v>
      </c>
      <c r="E132" s="147"/>
      <c r="F132" s="147"/>
      <c r="G132" s="147">
        <v>30</v>
      </c>
      <c r="H132" s="147"/>
      <c r="I132" s="147"/>
      <c r="J132" s="147"/>
      <c r="K132" s="147"/>
      <c r="L132" s="147"/>
      <c r="M132" s="282">
        <f>SUM(E132:K132)</f>
        <v>30</v>
      </c>
    </row>
    <row r="133" spans="1:13" s="474" customFormat="1" ht="15">
      <c r="A133" s="432">
        <v>121</v>
      </c>
      <c r="B133" s="506"/>
      <c r="C133" s="507"/>
      <c r="D133" s="781" t="s">
        <v>404</v>
      </c>
      <c r="E133" s="147"/>
      <c r="F133" s="147"/>
      <c r="G133" s="147"/>
      <c r="H133" s="147"/>
      <c r="I133" s="147"/>
      <c r="J133" s="147"/>
      <c r="K133" s="147">
        <v>28000</v>
      </c>
      <c r="L133" s="147"/>
      <c r="M133" s="282">
        <f>SUM(E133:K133)</f>
        <v>28000</v>
      </c>
    </row>
    <row r="134" spans="1:13" s="503" customFormat="1" ht="15">
      <c r="A134" s="432">
        <v>122</v>
      </c>
      <c r="B134" s="508"/>
      <c r="C134" s="498"/>
      <c r="D134" s="498" t="s">
        <v>219</v>
      </c>
      <c r="E134" s="501">
        <f>SUM(E130:E133)</f>
        <v>109904</v>
      </c>
      <c r="F134" s="501">
        <f aca="true" t="shared" si="26" ref="F134:M134">SUM(F130:F133)</f>
        <v>28701</v>
      </c>
      <c r="G134" s="501">
        <f t="shared" si="26"/>
        <v>35357</v>
      </c>
      <c r="H134" s="501">
        <f t="shared" si="26"/>
        <v>0</v>
      </c>
      <c r="I134" s="501">
        <f t="shared" si="26"/>
        <v>0</v>
      </c>
      <c r="J134" s="501">
        <f t="shared" si="26"/>
        <v>0</v>
      </c>
      <c r="K134" s="501">
        <f t="shared" si="26"/>
        <v>28000</v>
      </c>
      <c r="L134" s="501">
        <f t="shared" si="26"/>
        <v>0</v>
      </c>
      <c r="M134" s="502">
        <f t="shared" si="26"/>
        <v>201962</v>
      </c>
    </row>
    <row r="135" spans="1:13" s="786" customFormat="1" ht="19.5" customHeight="1">
      <c r="A135" s="432">
        <v>123</v>
      </c>
      <c r="B135" s="783"/>
      <c r="C135" s="410"/>
      <c r="D135" s="836" t="s">
        <v>335</v>
      </c>
      <c r="E135" s="836"/>
      <c r="F135" s="836"/>
      <c r="G135" s="836"/>
      <c r="H135" s="836"/>
      <c r="I135" s="836"/>
      <c r="J135" s="784"/>
      <c r="K135" s="784"/>
      <c r="L135" s="784"/>
      <c r="M135" s="785"/>
    </row>
    <row r="136" spans="1:13" s="790" customFormat="1" ht="14.25">
      <c r="A136" s="432">
        <v>124</v>
      </c>
      <c r="B136" s="783"/>
      <c r="C136" s="787"/>
      <c r="D136" s="773" t="s">
        <v>219</v>
      </c>
      <c r="E136" s="788">
        <v>144</v>
      </c>
      <c r="F136" s="788">
        <v>39</v>
      </c>
      <c r="G136" s="788">
        <v>14167</v>
      </c>
      <c r="H136" s="788"/>
      <c r="I136" s="788"/>
      <c r="J136" s="788"/>
      <c r="K136" s="788"/>
      <c r="L136" s="788"/>
      <c r="M136" s="789">
        <f>SUM(E136:K136)</f>
        <v>14350</v>
      </c>
    </row>
    <row r="137" spans="1:13" s="790" customFormat="1" ht="14.25">
      <c r="A137" s="432">
        <v>125</v>
      </c>
      <c r="B137" s="791"/>
      <c r="C137" s="792"/>
      <c r="D137" s="793" t="s">
        <v>218</v>
      </c>
      <c r="E137" s="794"/>
      <c r="F137" s="794"/>
      <c r="G137" s="794"/>
      <c r="H137" s="794"/>
      <c r="I137" s="794"/>
      <c r="J137" s="794"/>
      <c r="K137" s="794"/>
      <c r="L137" s="794"/>
      <c r="M137" s="795">
        <f>SUM(E137:K137)</f>
        <v>0</v>
      </c>
    </row>
    <row r="138" spans="1:13" s="799" customFormat="1" ht="14.25">
      <c r="A138" s="432">
        <v>126</v>
      </c>
      <c r="B138" s="783"/>
      <c r="C138" s="787"/>
      <c r="D138" s="796" t="s">
        <v>219</v>
      </c>
      <c r="E138" s="797">
        <f aca="true" t="shared" si="27" ref="E138:L138">SUM(E136:E137)</f>
        <v>144</v>
      </c>
      <c r="F138" s="797">
        <f t="shared" si="27"/>
        <v>39</v>
      </c>
      <c r="G138" s="797">
        <f t="shared" si="27"/>
        <v>14167</v>
      </c>
      <c r="H138" s="797">
        <f t="shared" si="27"/>
        <v>0</v>
      </c>
      <c r="I138" s="797">
        <f t="shared" si="27"/>
        <v>0</v>
      </c>
      <c r="J138" s="797">
        <f t="shared" si="27"/>
        <v>0</v>
      </c>
      <c r="K138" s="797">
        <f t="shared" si="27"/>
        <v>0</v>
      </c>
      <c r="L138" s="797">
        <f t="shared" si="27"/>
        <v>0</v>
      </c>
      <c r="M138" s="798">
        <f>SUM(M136:M137)</f>
        <v>14350</v>
      </c>
    </row>
    <row r="139" spans="1:13" s="786" customFormat="1" ht="19.5" customHeight="1">
      <c r="A139" s="432">
        <v>127</v>
      </c>
      <c r="B139" s="783"/>
      <c r="C139" s="410"/>
      <c r="D139" s="836" t="s">
        <v>336</v>
      </c>
      <c r="E139" s="836"/>
      <c r="F139" s="836"/>
      <c r="G139" s="836"/>
      <c r="H139" s="836"/>
      <c r="I139" s="836"/>
      <c r="J139" s="784"/>
      <c r="K139" s="784"/>
      <c r="L139" s="784"/>
      <c r="M139" s="785"/>
    </row>
    <row r="140" spans="1:13" s="790" customFormat="1" ht="14.25">
      <c r="A140" s="432">
        <v>128</v>
      </c>
      <c r="B140" s="783"/>
      <c r="C140" s="787"/>
      <c r="D140" s="773" t="s">
        <v>219</v>
      </c>
      <c r="E140" s="788">
        <v>11847</v>
      </c>
      <c r="F140" s="788">
        <v>3029</v>
      </c>
      <c r="G140" s="788">
        <v>9991</v>
      </c>
      <c r="H140" s="788"/>
      <c r="I140" s="788"/>
      <c r="J140" s="788"/>
      <c r="K140" s="788"/>
      <c r="L140" s="788"/>
      <c r="M140" s="789">
        <f>SUM(E140:K140)</f>
        <v>24867</v>
      </c>
    </row>
    <row r="141" spans="1:13" s="790" customFormat="1" ht="14.25">
      <c r="A141" s="432">
        <v>129</v>
      </c>
      <c r="B141" s="791"/>
      <c r="C141" s="792"/>
      <c r="D141" s="793" t="s">
        <v>218</v>
      </c>
      <c r="E141" s="794"/>
      <c r="F141" s="794"/>
      <c r="G141" s="794"/>
      <c r="H141" s="794"/>
      <c r="I141" s="794"/>
      <c r="J141" s="794"/>
      <c r="K141" s="794"/>
      <c r="L141" s="794"/>
      <c r="M141" s="795">
        <f>SUM(E141:K141)</f>
        <v>0</v>
      </c>
    </row>
    <row r="142" spans="1:13" s="799" customFormat="1" ht="14.25">
      <c r="A142" s="432">
        <v>130</v>
      </c>
      <c r="B142" s="783"/>
      <c r="C142" s="787"/>
      <c r="D142" s="796" t="s">
        <v>219</v>
      </c>
      <c r="E142" s="797">
        <f aca="true" t="shared" si="28" ref="E142:L142">SUM(E140:E141)</f>
        <v>11847</v>
      </c>
      <c r="F142" s="797">
        <f t="shared" si="28"/>
        <v>3029</v>
      </c>
      <c r="G142" s="797">
        <f t="shared" si="28"/>
        <v>9991</v>
      </c>
      <c r="H142" s="797">
        <f t="shared" si="28"/>
        <v>0</v>
      </c>
      <c r="I142" s="797">
        <f t="shared" si="28"/>
        <v>0</v>
      </c>
      <c r="J142" s="797">
        <f t="shared" si="28"/>
        <v>0</v>
      </c>
      <c r="K142" s="797">
        <f t="shared" si="28"/>
        <v>0</v>
      </c>
      <c r="L142" s="797">
        <f t="shared" si="28"/>
        <v>0</v>
      </c>
      <c r="M142" s="798">
        <f>SUM(M140:M141)</f>
        <v>24867</v>
      </c>
    </row>
    <row r="143" spans="1:13" s="786" customFormat="1" ht="24.75" customHeight="1">
      <c r="A143" s="432">
        <v>131</v>
      </c>
      <c r="B143" s="783"/>
      <c r="C143" s="410"/>
      <c r="D143" s="836" t="s">
        <v>337</v>
      </c>
      <c r="E143" s="836"/>
      <c r="F143" s="836"/>
      <c r="G143" s="836"/>
      <c r="H143" s="836"/>
      <c r="I143" s="836"/>
      <c r="J143" s="784"/>
      <c r="K143" s="784"/>
      <c r="L143" s="784"/>
      <c r="M143" s="785"/>
    </row>
    <row r="144" spans="1:13" s="790" customFormat="1" ht="14.25">
      <c r="A144" s="432">
        <v>132</v>
      </c>
      <c r="B144" s="783"/>
      <c r="C144" s="787"/>
      <c r="D144" s="773" t="s">
        <v>219</v>
      </c>
      <c r="E144" s="788">
        <v>7995</v>
      </c>
      <c r="F144" s="788">
        <v>2054</v>
      </c>
      <c r="G144" s="788">
        <v>4923</v>
      </c>
      <c r="H144" s="788"/>
      <c r="I144" s="788"/>
      <c r="J144" s="788"/>
      <c r="K144" s="788"/>
      <c r="L144" s="788"/>
      <c r="M144" s="789">
        <f>SUM(E144:K144)</f>
        <v>14972</v>
      </c>
    </row>
    <row r="145" spans="1:13" s="790" customFormat="1" ht="14.25">
      <c r="A145" s="432">
        <v>133</v>
      </c>
      <c r="B145" s="791"/>
      <c r="C145" s="792"/>
      <c r="D145" s="793" t="s">
        <v>218</v>
      </c>
      <c r="E145" s="794"/>
      <c r="F145" s="794"/>
      <c r="G145" s="794"/>
      <c r="H145" s="794"/>
      <c r="I145" s="794"/>
      <c r="J145" s="794"/>
      <c r="K145" s="794"/>
      <c r="L145" s="794"/>
      <c r="M145" s="795">
        <f>SUM(E145:K145)</f>
        <v>0</v>
      </c>
    </row>
    <row r="146" spans="1:13" s="799" customFormat="1" ht="14.25">
      <c r="A146" s="432">
        <v>134</v>
      </c>
      <c r="B146" s="783"/>
      <c r="C146" s="787"/>
      <c r="D146" s="796" t="s">
        <v>219</v>
      </c>
      <c r="E146" s="797">
        <f aca="true" t="shared" si="29" ref="E146:L146">SUM(E144:E145)</f>
        <v>7995</v>
      </c>
      <c r="F146" s="797">
        <f t="shared" si="29"/>
        <v>2054</v>
      </c>
      <c r="G146" s="797">
        <f t="shared" si="29"/>
        <v>4923</v>
      </c>
      <c r="H146" s="797">
        <f t="shared" si="29"/>
        <v>0</v>
      </c>
      <c r="I146" s="797">
        <f t="shared" si="29"/>
        <v>0</v>
      </c>
      <c r="J146" s="797">
        <f t="shared" si="29"/>
        <v>0</v>
      </c>
      <c r="K146" s="797">
        <f t="shared" si="29"/>
        <v>0</v>
      </c>
      <c r="L146" s="797">
        <f t="shared" si="29"/>
        <v>0</v>
      </c>
      <c r="M146" s="798">
        <f>SUM(M144:M145)</f>
        <v>14972</v>
      </c>
    </row>
    <row r="147" spans="1:13" s="456" customFormat="1" ht="24.75" customHeight="1">
      <c r="A147" s="432">
        <v>135</v>
      </c>
      <c r="B147" s="492"/>
      <c r="C147" s="446"/>
      <c r="D147" s="864" t="s">
        <v>485</v>
      </c>
      <c r="E147" s="864"/>
      <c r="F147" s="864"/>
      <c r="G147" s="864"/>
      <c r="H147" s="864"/>
      <c r="I147" s="864"/>
      <c r="J147" s="144"/>
      <c r="K147" s="144"/>
      <c r="L147" s="144"/>
      <c r="M147" s="455"/>
    </row>
    <row r="148" spans="1:13" s="474" customFormat="1" ht="15">
      <c r="A148" s="432">
        <v>136</v>
      </c>
      <c r="B148" s="492"/>
      <c r="C148" s="498"/>
      <c r="D148" s="294" t="s">
        <v>219</v>
      </c>
      <c r="E148" s="146">
        <v>5305</v>
      </c>
      <c r="F148" s="146">
        <v>716</v>
      </c>
      <c r="G148" s="146"/>
      <c r="H148" s="146"/>
      <c r="I148" s="146"/>
      <c r="J148" s="146"/>
      <c r="K148" s="146"/>
      <c r="L148" s="146"/>
      <c r="M148" s="292">
        <f>SUM(E148:K148)</f>
        <v>6021</v>
      </c>
    </row>
    <row r="149" spans="1:13" s="474" customFormat="1" ht="15">
      <c r="A149" s="432">
        <v>137</v>
      </c>
      <c r="B149" s="493"/>
      <c r="C149" s="499"/>
      <c r="D149" s="509" t="s">
        <v>218</v>
      </c>
      <c r="E149" s="147"/>
      <c r="F149" s="147"/>
      <c r="G149" s="147"/>
      <c r="H149" s="147"/>
      <c r="I149" s="147"/>
      <c r="J149" s="147"/>
      <c r="K149" s="147"/>
      <c r="L149" s="147"/>
      <c r="M149" s="282">
        <f>SUM(E149:K149)</f>
        <v>0</v>
      </c>
    </row>
    <row r="150" spans="1:13" s="470" customFormat="1" ht="24.75" customHeight="1">
      <c r="A150" s="431">
        <v>138</v>
      </c>
      <c r="B150" s="462"/>
      <c r="C150" s="463"/>
      <c r="D150" s="467" t="s">
        <v>219</v>
      </c>
      <c r="E150" s="468">
        <f aca="true" t="shared" si="30" ref="E150:L150">SUM(E148:E149)</f>
        <v>5305</v>
      </c>
      <c r="F150" s="468">
        <f t="shared" si="30"/>
        <v>716</v>
      </c>
      <c r="G150" s="468">
        <f t="shared" si="30"/>
        <v>0</v>
      </c>
      <c r="H150" s="468">
        <f t="shared" si="30"/>
        <v>0</v>
      </c>
      <c r="I150" s="468">
        <f t="shared" si="30"/>
        <v>0</v>
      </c>
      <c r="J150" s="468">
        <f t="shared" si="30"/>
        <v>0</v>
      </c>
      <c r="K150" s="468">
        <f t="shared" si="30"/>
        <v>0</v>
      </c>
      <c r="L150" s="468">
        <f t="shared" si="30"/>
        <v>0</v>
      </c>
      <c r="M150" s="469">
        <f>SUM(M148:M149)</f>
        <v>6021</v>
      </c>
    </row>
    <row r="151" spans="1:13" s="474" customFormat="1" ht="15">
      <c r="A151" s="432">
        <v>139</v>
      </c>
      <c r="B151" s="860" t="s">
        <v>558</v>
      </c>
      <c r="C151" s="861"/>
      <c r="D151" s="861"/>
      <c r="E151" s="861"/>
      <c r="F151" s="861"/>
      <c r="G151" s="861"/>
      <c r="H151" s="284"/>
      <c r="I151" s="284"/>
      <c r="J151" s="284"/>
      <c r="K151" s="284"/>
      <c r="L151" s="284"/>
      <c r="M151" s="473"/>
    </row>
    <row r="152" spans="1:13" s="474" customFormat="1" ht="15">
      <c r="A152" s="432">
        <v>140</v>
      </c>
      <c r="B152" s="510"/>
      <c r="C152" s="511"/>
      <c r="D152" s="294" t="s">
        <v>219</v>
      </c>
      <c r="E152" s="479">
        <f aca="true" t="shared" si="31" ref="E152:M152">SUM(E148,E144,E140,E136,E130,E126,E122,E118,E110,E101,E95,E83,E79,E52)</f>
        <v>1759082</v>
      </c>
      <c r="F152" s="479">
        <f t="shared" si="31"/>
        <v>459347</v>
      </c>
      <c r="G152" s="479">
        <f t="shared" si="31"/>
        <v>1501616</v>
      </c>
      <c r="H152" s="479">
        <f t="shared" si="31"/>
        <v>2400</v>
      </c>
      <c r="I152" s="479">
        <f t="shared" si="31"/>
        <v>0</v>
      </c>
      <c r="J152" s="479">
        <f t="shared" si="31"/>
        <v>20069</v>
      </c>
      <c r="K152" s="479">
        <f t="shared" si="31"/>
        <v>31865</v>
      </c>
      <c r="L152" s="479">
        <f t="shared" si="31"/>
        <v>386</v>
      </c>
      <c r="M152" s="512">
        <f t="shared" si="31"/>
        <v>3774765</v>
      </c>
    </row>
    <row r="153" spans="1:13" s="474" customFormat="1" ht="28.5">
      <c r="A153" s="431">
        <v>141</v>
      </c>
      <c r="B153" s="513"/>
      <c r="C153" s="514"/>
      <c r="D153" s="782" t="s">
        <v>702</v>
      </c>
      <c r="E153" s="481">
        <f>SUM(E149,E145,E141,E137,E131:E131,E127,E123,E119,E111:E113,E102:E103,E96:E96,E84:E92,E80,E53)+E97+E98+E132+E114+E105+E104+E106+E133+E107+E115</f>
        <v>-30963</v>
      </c>
      <c r="F153" s="481">
        <f aca="true" t="shared" si="32" ref="F153:M153">SUM(F149,F145,F141,F137,F131:F131,F127,F123,F119,F111:F113,F102:F103,F96:F96,F84:F92,F80,F53)+F97+F98+F132+F114+F105+F104+F106+F133+F107+F115</f>
        <v>-8507</v>
      </c>
      <c r="G153" s="481">
        <f t="shared" si="32"/>
        <v>6488</v>
      </c>
      <c r="H153" s="481">
        <f t="shared" si="32"/>
        <v>-1772</v>
      </c>
      <c r="I153" s="481">
        <f t="shared" si="32"/>
        <v>4200</v>
      </c>
      <c r="J153" s="481">
        <f t="shared" si="32"/>
        <v>-20069</v>
      </c>
      <c r="K153" s="481">
        <f t="shared" si="32"/>
        <v>38625</v>
      </c>
      <c r="L153" s="481">
        <f t="shared" si="32"/>
        <v>0</v>
      </c>
      <c r="M153" s="481">
        <f t="shared" si="32"/>
        <v>-11998</v>
      </c>
    </row>
    <row r="154" spans="1:13" s="503" customFormat="1" ht="15.75" thickBot="1">
      <c r="A154" s="432">
        <v>142</v>
      </c>
      <c r="B154" s="515"/>
      <c r="C154" s="516"/>
      <c r="D154" s="517" t="s">
        <v>219</v>
      </c>
      <c r="E154" s="518">
        <f aca="true" t="shared" si="33" ref="E154:M154">SUM(E152:E153)</f>
        <v>1728119</v>
      </c>
      <c r="F154" s="518">
        <f t="shared" si="33"/>
        <v>450840</v>
      </c>
      <c r="G154" s="518">
        <f t="shared" si="33"/>
        <v>1508104</v>
      </c>
      <c r="H154" s="518">
        <f t="shared" si="33"/>
        <v>628</v>
      </c>
      <c r="I154" s="518">
        <f t="shared" si="33"/>
        <v>4200</v>
      </c>
      <c r="J154" s="518">
        <f t="shared" si="33"/>
        <v>0</v>
      </c>
      <c r="K154" s="518">
        <f t="shared" si="33"/>
        <v>70490</v>
      </c>
      <c r="L154" s="518">
        <f t="shared" si="33"/>
        <v>386</v>
      </c>
      <c r="M154" s="545">
        <f t="shared" si="33"/>
        <v>3762767</v>
      </c>
    </row>
    <row r="155" spans="1:13" s="456" customFormat="1" ht="24.75" customHeight="1" thickTop="1">
      <c r="A155" s="432">
        <v>143</v>
      </c>
      <c r="B155" s="454"/>
      <c r="C155" s="446">
        <v>13</v>
      </c>
      <c r="D155" s="866" t="s">
        <v>316</v>
      </c>
      <c r="E155" s="866"/>
      <c r="F155" s="866"/>
      <c r="G155" s="866"/>
      <c r="H155" s="144"/>
      <c r="I155" s="144"/>
      <c r="J155" s="144"/>
      <c r="K155" s="144"/>
      <c r="L155" s="144"/>
      <c r="M155" s="455"/>
    </row>
    <row r="156" spans="1:13" ht="15">
      <c r="A156" s="432">
        <v>144</v>
      </c>
      <c r="B156" s="443"/>
      <c r="C156" s="457"/>
      <c r="D156" s="479" t="s">
        <v>219</v>
      </c>
      <c r="E156" s="110">
        <v>37817</v>
      </c>
      <c r="F156" s="110">
        <v>9822</v>
      </c>
      <c r="G156" s="110">
        <v>34186</v>
      </c>
      <c r="H156" s="110"/>
      <c r="I156" s="110"/>
      <c r="J156" s="110"/>
      <c r="K156" s="110"/>
      <c r="L156" s="110"/>
      <c r="M156" s="480">
        <f>SUM(E156:K156)</f>
        <v>81825</v>
      </c>
    </row>
    <row r="157" spans="1:13" s="4" customFormat="1" ht="15">
      <c r="A157" s="432">
        <v>145</v>
      </c>
      <c r="B157" s="459"/>
      <c r="C157" s="460"/>
      <c r="D157" s="481" t="s">
        <v>368</v>
      </c>
      <c r="E157" s="111">
        <v>161</v>
      </c>
      <c r="F157" s="111">
        <v>43</v>
      </c>
      <c r="G157" s="111"/>
      <c r="H157" s="111"/>
      <c r="I157" s="111"/>
      <c r="J157" s="111"/>
      <c r="K157" s="111"/>
      <c r="L157" s="111"/>
      <c r="M157" s="777">
        <f>SUM(E157:K157)</f>
        <v>204</v>
      </c>
    </row>
    <row r="158" spans="1:13" s="466" customFormat="1" ht="15">
      <c r="A158" s="432">
        <v>146</v>
      </c>
      <c r="B158" s="462"/>
      <c r="C158" s="463"/>
      <c r="D158" s="500" t="s">
        <v>219</v>
      </c>
      <c r="E158" s="422">
        <f aca="true" t="shared" si="34" ref="E158:L158">SUM(E156:E157)</f>
        <v>37978</v>
      </c>
      <c r="F158" s="422">
        <f t="shared" si="34"/>
        <v>9865</v>
      </c>
      <c r="G158" s="422">
        <f t="shared" si="34"/>
        <v>34186</v>
      </c>
      <c r="H158" s="422">
        <f t="shared" si="34"/>
        <v>0</v>
      </c>
      <c r="I158" s="422">
        <f t="shared" si="34"/>
        <v>0</v>
      </c>
      <c r="J158" s="422">
        <f t="shared" si="34"/>
        <v>0</v>
      </c>
      <c r="K158" s="422">
        <f t="shared" si="34"/>
        <v>0</v>
      </c>
      <c r="L158" s="422">
        <f t="shared" si="34"/>
        <v>0</v>
      </c>
      <c r="M158" s="465">
        <f>SUM(M156:M157)</f>
        <v>82029</v>
      </c>
    </row>
    <row r="159" spans="1:13" s="484" customFormat="1" ht="24.75" customHeight="1">
      <c r="A159" s="432">
        <v>147</v>
      </c>
      <c r="B159" s="492">
        <v>4</v>
      </c>
      <c r="C159" s="834" t="s">
        <v>547</v>
      </c>
      <c r="D159" s="834"/>
      <c r="E159" s="144"/>
      <c r="F159" s="144"/>
      <c r="G159" s="144"/>
      <c r="H159" s="144"/>
      <c r="I159" s="144"/>
      <c r="J159" s="144"/>
      <c r="K159" s="144"/>
      <c r="L159" s="144"/>
      <c r="M159" s="487"/>
    </row>
    <row r="160" spans="1:13" s="474" customFormat="1" ht="15">
      <c r="A160" s="432">
        <v>148</v>
      </c>
      <c r="B160" s="508"/>
      <c r="C160" s="498"/>
      <c r="D160" s="498" t="s">
        <v>219</v>
      </c>
      <c r="E160" s="146">
        <v>294254</v>
      </c>
      <c r="F160" s="146">
        <v>71924</v>
      </c>
      <c r="G160" s="146">
        <v>315161</v>
      </c>
      <c r="H160" s="146"/>
      <c r="I160" s="146"/>
      <c r="J160" s="146"/>
      <c r="K160" s="146"/>
      <c r="L160" s="146"/>
      <c r="M160" s="292">
        <f>SUM(E160:K160)</f>
        <v>681339</v>
      </c>
    </row>
    <row r="161" spans="1:13" s="474" customFormat="1" ht="15">
      <c r="A161" s="432">
        <v>149</v>
      </c>
      <c r="B161" s="506"/>
      <c r="C161" s="507"/>
      <c r="D161" s="507" t="s">
        <v>368</v>
      </c>
      <c r="E161" s="147">
        <v>624</v>
      </c>
      <c r="F161" s="147">
        <v>168</v>
      </c>
      <c r="G161" s="147"/>
      <c r="H161" s="147"/>
      <c r="I161" s="147"/>
      <c r="J161" s="147"/>
      <c r="K161" s="147"/>
      <c r="L161" s="147"/>
      <c r="M161" s="282">
        <f>SUM(E161:K161)</f>
        <v>792</v>
      </c>
    </row>
    <row r="162" spans="1:13" s="474" customFormat="1" ht="15">
      <c r="A162" s="432">
        <v>150</v>
      </c>
      <c r="B162" s="506"/>
      <c r="C162" s="507"/>
      <c r="D162" s="507" t="s">
        <v>61</v>
      </c>
      <c r="E162" s="147"/>
      <c r="F162" s="147"/>
      <c r="G162" s="147"/>
      <c r="H162" s="147">
        <v>6950</v>
      </c>
      <c r="I162" s="147"/>
      <c r="J162" s="147"/>
      <c r="K162" s="147"/>
      <c r="L162" s="147"/>
      <c r="M162" s="282">
        <f>SUM(E162:L162)</f>
        <v>6950</v>
      </c>
    </row>
    <row r="163" spans="1:13" s="474" customFormat="1" ht="15">
      <c r="A163" s="432">
        <v>151</v>
      </c>
      <c r="B163" s="506"/>
      <c r="C163" s="507"/>
      <c r="D163" s="507" t="s">
        <v>412</v>
      </c>
      <c r="E163" s="147"/>
      <c r="F163" s="147"/>
      <c r="G163" s="147"/>
      <c r="H163" s="147"/>
      <c r="I163" s="147"/>
      <c r="J163" s="147"/>
      <c r="K163" s="147"/>
      <c r="L163" s="147">
        <v>408</v>
      </c>
      <c r="M163" s="282">
        <f>SUM(E163:L163)</f>
        <v>408</v>
      </c>
    </row>
    <row r="164" spans="1:13" s="470" customFormat="1" ht="24.75" customHeight="1">
      <c r="A164" s="431">
        <v>152</v>
      </c>
      <c r="B164" s="462"/>
      <c r="C164" s="463"/>
      <c r="D164" s="467" t="s">
        <v>219</v>
      </c>
      <c r="E164" s="468">
        <f>SUM(E160:E163)</f>
        <v>294878</v>
      </c>
      <c r="F164" s="468">
        <f aca="true" t="shared" si="35" ref="F164:M164">SUM(F160:F163)</f>
        <v>72092</v>
      </c>
      <c r="G164" s="468">
        <f t="shared" si="35"/>
        <v>315161</v>
      </c>
      <c r="H164" s="468">
        <f t="shared" si="35"/>
        <v>6950</v>
      </c>
      <c r="I164" s="468">
        <f t="shared" si="35"/>
        <v>0</v>
      </c>
      <c r="J164" s="468">
        <f t="shared" si="35"/>
        <v>0</v>
      </c>
      <c r="K164" s="468">
        <f t="shared" si="35"/>
        <v>0</v>
      </c>
      <c r="L164" s="468">
        <f t="shared" si="35"/>
        <v>408</v>
      </c>
      <c r="M164" s="469">
        <f t="shared" si="35"/>
        <v>689489</v>
      </c>
    </row>
    <row r="165" spans="1:13" s="474" customFormat="1" ht="18" customHeight="1">
      <c r="A165" s="432">
        <v>153</v>
      </c>
      <c r="B165" s="860" t="s">
        <v>559</v>
      </c>
      <c r="C165" s="861"/>
      <c r="D165" s="861"/>
      <c r="E165" s="861"/>
      <c r="F165" s="861"/>
      <c r="G165" s="861"/>
      <c r="H165" s="284"/>
      <c r="I165" s="284"/>
      <c r="J165" s="284"/>
      <c r="K165" s="284"/>
      <c r="L165" s="284"/>
      <c r="M165" s="473"/>
    </row>
    <row r="166" spans="1:13" s="474" customFormat="1" ht="15">
      <c r="A166" s="432">
        <v>154</v>
      </c>
      <c r="B166" s="510"/>
      <c r="C166" s="511"/>
      <c r="D166" s="294" t="s">
        <v>219</v>
      </c>
      <c r="E166" s="479">
        <f aca="true" t="shared" si="36" ref="E166:K166">SUM(E160,E156)</f>
        <v>332071</v>
      </c>
      <c r="F166" s="479">
        <f t="shared" si="36"/>
        <v>81746</v>
      </c>
      <c r="G166" s="479">
        <f t="shared" si="36"/>
        <v>349347</v>
      </c>
      <c r="H166" s="479">
        <f t="shared" si="36"/>
        <v>0</v>
      </c>
      <c r="I166" s="479">
        <f t="shared" si="36"/>
        <v>0</v>
      </c>
      <c r="J166" s="479">
        <f t="shared" si="36"/>
        <v>0</v>
      </c>
      <c r="K166" s="479">
        <f t="shared" si="36"/>
        <v>0</v>
      </c>
      <c r="L166" s="479">
        <f>SUM(L160,L156)</f>
        <v>0</v>
      </c>
      <c r="M166" s="512">
        <f>SUM(M160,M156)</f>
        <v>763164</v>
      </c>
    </row>
    <row r="167" spans="1:13" s="474" customFormat="1" ht="15">
      <c r="A167" s="432">
        <v>155</v>
      </c>
      <c r="B167" s="513"/>
      <c r="C167" s="514"/>
      <c r="D167" s="509" t="s">
        <v>703</v>
      </c>
      <c r="E167" s="481">
        <f>SUM(E161:E162,E157:E157)+E163</f>
        <v>785</v>
      </c>
      <c r="F167" s="481">
        <f aca="true" t="shared" si="37" ref="F167:M167">SUM(F161:F162,F157:F157)+F163</f>
        <v>211</v>
      </c>
      <c r="G167" s="481">
        <f t="shared" si="37"/>
        <v>0</v>
      </c>
      <c r="H167" s="481">
        <f t="shared" si="37"/>
        <v>6950</v>
      </c>
      <c r="I167" s="481">
        <f t="shared" si="37"/>
        <v>0</v>
      </c>
      <c r="J167" s="481">
        <f t="shared" si="37"/>
        <v>0</v>
      </c>
      <c r="K167" s="481">
        <f t="shared" si="37"/>
        <v>0</v>
      </c>
      <c r="L167" s="481">
        <f t="shared" si="37"/>
        <v>408</v>
      </c>
      <c r="M167" s="648">
        <f t="shared" si="37"/>
        <v>8354</v>
      </c>
    </row>
    <row r="168" spans="1:13" s="544" customFormat="1" ht="24.75" customHeight="1" thickBot="1">
      <c r="A168" s="431">
        <v>156</v>
      </c>
      <c r="B168" s="540"/>
      <c r="C168" s="541"/>
      <c r="D168" s="542" t="s">
        <v>219</v>
      </c>
      <c r="E168" s="543">
        <f aca="true" t="shared" si="38" ref="E168:M168">SUM(E166:E167)</f>
        <v>332856</v>
      </c>
      <c r="F168" s="543">
        <f t="shared" si="38"/>
        <v>81957</v>
      </c>
      <c r="G168" s="543">
        <f t="shared" si="38"/>
        <v>349347</v>
      </c>
      <c r="H168" s="543">
        <f t="shared" si="38"/>
        <v>6950</v>
      </c>
      <c r="I168" s="543">
        <f t="shared" si="38"/>
        <v>0</v>
      </c>
      <c r="J168" s="543">
        <f t="shared" si="38"/>
        <v>0</v>
      </c>
      <c r="K168" s="543">
        <f t="shared" si="38"/>
        <v>0</v>
      </c>
      <c r="L168" s="543">
        <f t="shared" si="38"/>
        <v>408</v>
      </c>
      <c r="M168" s="546">
        <f t="shared" si="38"/>
        <v>771518</v>
      </c>
    </row>
    <row r="169" spans="1:13" s="453" customFormat="1" ht="15.75" thickTop="1">
      <c r="A169" s="432">
        <v>157</v>
      </c>
      <c r="B169" s="485"/>
      <c r="C169" s="862" t="s">
        <v>499</v>
      </c>
      <c r="D169" s="862" t="s">
        <v>499</v>
      </c>
      <c r="E169" s="131"/>
      <c r="F169" s="131"/>
      <c r="G169" s="131"/>
      <c r="H169" s="131"/>
      <c r="I169" s="131"/>
      <c r="J169" s="131"/>
      <c r="K169" s="131"/>
      <c r="L169" s="131"/>
      <c r="M169" s="487"/>
    </row>
    <row r="170" spans="1:13" s="476" customFormat="1" ht="15">
      <c r="A170" s="432">
        <v>158</v>
      </c>
      <c r="B170" s="475"/>
      <c r="C170" s="519"/>
      <c r="D170" s="520" t="s">
        <v>219</v>
      </c>
      <c r="E170" s="146">
        <f aca="true" t="shared" si="39" ref="E170:M170">SUM(E166,E152)</f>
        <v>2091153</v>
      </c>
      <c r="F170" s="146">
        <f t="shared" si="39"/>
        <v>541093</v>
      </c>
      <c r="G170" s="146">
        <f t="shared" si="39"/>
        <v>1850963</v>
      </c>
      <c r="H170" s="146">
        <f t="shared" si="39"/>
        <v>2400</v>
      </c>
      <c r="I170" s="146">
        <f t="shared" si="39"/>
        <v>0</v>
      </c>
      <c r="J170" s="146">
        <f t="shared" si="39"/>
        <v>20069</v>
      </c>
      <c r="K170" s="146">
        <f t="shared" si="39"/>
        <v>31865</v>
      </c>
      <c r="L170" s="146">
        <f t="shared" si="39"/>
        <v>386</v>
      </c>
      <c r="M170" s="292">
        <f t="shared" si="39"/>
        <v>4537929</v>
      </c>
    </row>
    <row r="171" spans="1:13" s="474" customFormat="1" ht="28.5">
      <c r="A171" s="431">
        <v>159</v>
      </c>
      <c r="B171" s="471"/>
      <c r="C171" s="521"/>
      <c r="D171" s="782" t="s">
        <v>704</v>
      </c>
      <c r="E171" s="147">
        <f aca="true" t="shared" si="40" ref="E171:M171">SUM(E167,E153)</f>
        <v>-30178</v>
      </c>
      <c r="F171" s="147">
        <f t="shared" si="40"/>
        <v>-8296</v>
      </c>
      <c r="G171" s="147">
        <f t="shared" si="40"/>
        <v>6488</v>
      </c>
      <c r="H171" s="147">
        <f t="shared" si="40"/>
        <v>5178</v>
      </c>
      <c r="I171" s="147">
        <f t="shared" si="40"/>
        <v>4200</v>
      </c>
      <c r="J171" s="147">
        <f t="shared" si="40"/>
        <v>-20069</v>
      </c>
      <c r="K171" s="147">
        <f t="shared" si="40"/>
        <v>38625</v>
      </c>
      <c r="L171" s="147">
        <f t="shared" si="40"/>
        <v>408</v>
      </c>
      <c r="M171" s="282">
        <f t="shared" si="40"/>
        <v>-3644</v>
      </c>
    </row>
    <row r="172" spans="1:13" s="478" customFormat="1" ht="15.75" thickBot="1">
      <c r="A172" s="432">
        <v>160</v>
      </c>
      <c r="B172" s="523"/>
      <c r="C172" s="524"/>
      <c r="D172" s="525" t="s">
        <v>219</v>
      </c>
      <c r="E172" s="526">
        <f aca="true" t="shared" si="41" ref="E172:M172">SUM(E170:E171)</f>
        <v>2060975</v>
      </c>
      <c r="F172" s="526">
        <f t="shared" si="41"/>
        <v>532797</v>
      </c>
      <c r="G172" s="526">
        <f t="shared" si="41"/>
        <v>1857451</v>
      </c>
      <c r="H172" s="526">
        <f t="shared" si="41"/>
        <v>7578</v>
      </c>
      <c r="I172" s="526">
        <f t="shared" si="41"/>
        <v>4200</v>
      </c>
      <c r="J172" s="526">
        <f t="shared" si="41"/>
        <v>0</v>
      </c>
      <c r="K172" s="526">
        <f t="shared" si="41"/>
        <v>70490</v>
      </c>
      <c r="L172" s="526">
        <f t="shared" si="41"/>
        <v>794</v>
      </c>
      <c r="M172" s="547">
        <f t="shared" si="41"/>
        <v>4534285</v>
      </c>
    </row>
    <row r="173" spans="1:13" s="453" customFormat="1" ht="27.75" customHeight="1">
      <c r="A173" s="432">
        <v>161</v>
      </c>
      <c r="B173" s="492">
        <v>5</v>
      </c>
      <c r="C173" s="834" t="s">
        <v>535</v>
      </c>
      <c r="D173" s="834"/>
      <c r="E173" s="144"/>
      <c r="F173" s="144"/>
      <c r="G173" s="144"/>
      <c r="H173" s="144"/>
      <c r="I173" s="144"/>
      <c r="J173" s="144"/>
      <c r="K173" s="144"/>
      <c r="L173" s="144"/>
      <c r="M173" s="487"/>
    </row>
    <row r="174" spans="1:13" s="456" customFormat="1" ht="15">
      <c r="A174" s="432">
        <v>162</v>
      </c>
      <c r="B174" s="454"/>
      <c r="C174" s="457">
        <v>1</v>
      </c>
      <c r="D174" s="479" t="s">
        <v>120</v>
      </c>
      <c r="E174" s="144"/>
      <c r="F174" s="144"/>
      <c r="G174" s="144"/>
      <c r="H174" s="144"/>
      <c r="I174" s="144"/>
      <c r="J174" s="144"/>
      <c r="K174" s="144"/>
      <c r="L174" s="144"/>
      <c r="M174" s="455"/>
    </row>
    <row r="175" spans="1:13" s="456" customFormat="1" ht="15">
      <c r="A175" s="432">
        <v>163</v>
      </c>
      <c r="B175" s="454"/>
      <c r="C175" s="457"/>
      <c r="D175" s="479" t="s">
        <v>219</v>
      </c>
      <c r="E175" s="144">
        <v>870344</v>
      </c>
      <c r="F175" s="144">
        <v>228649</v>
      </c>
      <c r="G175" s="144">
        <v>56607</v>
      </c>
      <c r="H175" s="144"/>
      <c r="I175" s="144"/>
      <c r="J175" s="144"/>
      <c r="K175" s="144"/>
      <c r="L175" s="144"/>
      <c r="M175" s="455">
        <f>SUM(E175:K175)</f>
        <v>1155600</v>
      </c>
    </row>
    <row r="176" spans="1:13" s="484" customFormat="1" ht="15">
      <c r="A176" s="432">
        <v>164</v>
      </c>
      <c r="B176" s="482"/>
      <c r="C176" s="460"/>
      <c r="D176" s="481" t="s">
        <v>368</v>
      </c>
      <c r="E176" s="145">
        <v>1151</v>
      </c>
      <c r="F176" s="145">
        <v>311</v>
      </c>
      <c r="G176" s="145"/>
      <c r="H176" s="145"/>
      <c r="I176" s="145"/>
      <c r="J176" s="145"/>
      <c r="K176" s="145"/>
      <c r="L176" s="145"/>
      <c r="M176" s="461">
        <f>SUM(E176:K176)</f>
        <v>1462</v>
      </c>
    </row>
    <row r="177" spans="1:13" s="484" customFormat="1" ht="15">
      <c r="A177" s="432">
        <v>165</v>
      </c>
      <c r="B177" s="482"/>
      <c r="C177" s="460"/>
      <c r="D177" s="522" t="s">
        <v>20</v>
      </c>
      <c r="E177" s="145">
        <v>-2940</v>
      </c>
      <c r="F177" s="145">
        <v>-759</v>
      </c>
      <c r="G177" s="145"/>
      <c r="H177" s="145"/>
      <c r="I177" s="145"/>
      <c r="J177" s="145"/>
      <c r="K177" s="145"/>
      <c r="L177" s="145"/>
      <c r="M177" s="461">
        <f>SUM(E177:L177)</f>
        <v>-3699</v>
      </c>
    </row>
    <row r="178" spans="1:13" s="453" customFormat="1" ht="15">
      <c r="A178" s="432">
        <v>166</v>
      </c>
      <c r="B178" s="485"/>
      <c r="C178" s="463"/>
      <c r="D178" s="500" t="s">
        <v>219</v>
      </c>
      <c r="E178" s="131">
        <f aca="true" t="shared" si="42" ref="E178:M178">SUM(E175:E177)</f>
        <v>868555</v>
      </c>
      <c r="F178" s="131">
        <f t="shared" si="42"/>
        <v>228201</v>
      </c>
      <c r="G178" s="131">
        <f t="shared" si="42"/>
        <v>56607</v>
      </c>
      <c r="H178" s="131">
        <f t="shared" si="42"/>
        <v>0</v>
      </c>
      <c r="I178" s="131">
        <f t="shared" si="42"/>
        <v>0</v>
      </c>
      <c r="J178" s="131">
        <f t="shared" si="42"/>
        <v>0</v>
      </c>
      <c r="K178" s="131">
        <f t="shared" si="42"/>
        <v>0</v>
      </c>
      <c r="L178" s="131">
        <f t="shared" si="42"/>
        <v>0</v>
      </c>
      <c r="M178" s="487">
        <f t="shared" si="42"/>
        <v>1153363</v>
      </c>
    </row>
    <row r="179" spans="1:13" s="456" customFormat="1" ht="27.75" customHeight="1">
      <c r="A179" s="432">
        <v>167</v>
      </c>
      <c r="B179" s="454"/>
      <c r="C179" s="446">
        <v>2</v>
      </c>
      <c r="D179" s="479" t="s">
        <v>121</v>
      </c>
      <c r="E179" s="144"/>
      <c r="F179" s="144"/>
      <c r="G179" s="144"/>
      <c r="H179" s="144"/>
      <c r="I179" s="144"/>
      <c r="J179" s="144"/>
      <c r="K179" s="144"/>
      <c r="L179" s="144"/>
      <c r="M179" s="487"/>
    </row>
    <row r="180" spans="1:13" s="456" customFormat="1" ht="15">
      <c r="A180" s="432">
        <v>168</v>
      </c>
      <c r="B180" s="454"/>
      <c r="C180" s="457"/>
      <c r="D180" s="479" t="s">
        <v>219</v>
      </c>
      <c r="E180" s="144">
        <v>20</v>
      </c>
      <c r="F180" s="144">
        <v>600</v>
      </c>
      <c r="G180" s="144">
        <v>144364</v>
      </c>
      <c r="H180" s="144"/>
      <c r="I180" s="144"/>
      <c r="J180" s="144"/>
      <c r="K180" s="144">
        <v>150</v>
      </c>
      <c r="L180" s="144"/>
      <c r="M180" s="455">
        <f>SUM(E180:K180)</f>
        <v>145134</v>
      </c>
    </row>
    <row r="181" spans="1:13" s="484" customFormat="1" ht="15">
      <c r="A181" s="432">
        <v>169</v>
      </c>
      <c r="B181" s="482"/>
      <c r="C181" s="460"/>
      <c r="D181" s="481" t="s">
        <v>218</v>
      </c>
      <c r="E181" s="145"/>
      <c r="F181" s="145"/>
      <c r="G181" s="145"/>
      <c r="H181" s="145"/>
      <c r="I181" s="145"/>
      <c r="J181" s="145"/>
      <c r="K181" s="145"/>
      <c r="L181" s="145"/>
      <c r="M181" s="461">
        <f>SUM(E181:K181)</f>
        <v>0</v>
      </c>
    </row>
    <row r="182" spans="1:13" s="453" customFormat="1" ht="15">
      <c r="A182" s="432">
        <v>170</v>
      </c>
      <c r="B182" s="485"/>
      <c r="C182" s="463"/>
      <c r="D182" s="500" t="s">
        <v>219</v>
      </c>
      <c r="E182" s="131">
        <f aca="true" t="shared" si="43" ref="E182:M182">SUM(E180:E181)</f>
        <v>20</v>
      </c>
      <c r="F182" s="131">
        <f t="shared" si="43"/>
        <v>600</v>
      </c>
      <c r="G182" s="131">
        <f t="shared" si="43"/>
        <v>144364</v>
      </c>
      <c r="H182" s="131">
        <f t="shared" si="43"/>
        <v>0</v>
      </c>
      <c r="I182" s="131">
        <f t="shared" si="43"/>
        <v>0</v>
      </c>
      <c r="J182" s="131">
        <f t="shared" si="43"/>
        <v>0</v>
      </c>
      <c r="K182" s="131">
        <f t="shared" si="43"/>
        <v>150</v>
      </c>
      <c r="L182" s="131">
        <f t="shared" si="43"/>
        <v>0</v>
      </c>
      <c r="M182" s="487">
        <f t="shared" si="43"/>
        <v>145134</v>
      </c>
    </row>
    <row r="183" spans="1:13" s="456" customFormat="1" ht="27.75" customHeight="1">
      <c r="A183" s="432">
        <v>171</v>
      </c>
      <c r="B183" s="454"/>
      <c r="C183" s="446">
        <v>3</v>
      </c>
      <c r="D183" s="479" t="s">
        <v>122</v>
      </c>
      <c r="E183" s="144"/>
      <c r="F183" s="144"/>
      <c r="G183" s="144"/>
      <c r="H183" s="144"/>
      <c r="I183" s="144"/>
      <c r="J183" s="144"/>
      <c r="K183" s="144"/>
      <c r="L183" s="144"/>
      <c r="M183" s="487"/>
    </row>
    <row r="184" spans="1:13" s="456" customFormat="1" ht="15">
      <c r="A184" s="432">
        <v>172</v>
      </c>
      <c r="B184" s="454"/>
      <c r="C184" s="457"/>
      <c r="D184" s="479" t="s">
        <v>219</v>
      </c>
      <c r="E184" s="144"/>
      <c r="F184" s="144"/>
      <c r="G184" s="144">
        <v>77432</v>
      </c>
      <c r="H184" s="144"/>
      <c r="I184" s="144"/>
      <c r="J184" s="144"/>
      <c r="K184" s="144">
        <v>1654</v>
      </c>
      <c r="L184" s="144"/>
      <c r="M184" s="455">
        <f>SUM(E184:K184)</f>
        <v>79086</v>
      </c>
    </row>
    <row r="185" spans="1:13" s="484" customFormat="1" ht="30">
      <c r="A185" s="432">
        <v>173</v>
      </c>
      <c r="B185" s="482"/>
      <c r="C185" s="460"/>
      <c r="D185" s="481" t="s">
        <v>852</v>
      </c>
      <c r="E185" s="145"/>
      <c r="F185" s="145"/>
      <c r="G185" s="145">
        <v>-2921</v>
      </c>
      <c r="H185" s="145"/>
      <c r="I185" s="145"/>
      <c r="J185" s="145"/>
      <c r="K185" s="145"/>
      <c r="L185" s="145"/>
      <c r="M185" s="461">
        <f>SUM(E185:K185)</f>
        <v>-2921</v>
      </c>
    </row>
    <row r="186" spans="1:13" s="456" customFormat="1" ht="15">
      <c r="A186" s="432">
        <v>174</v>
      </c>
      <c r="B186" s="454"/>
      <c r="C186" s="457"/>
      <c r="D186" s="500" t="s">
        <v>219</v>
      </c>
      <c r="E186" s="131">
        <f aca="true" t="shared" si="44" ref="E186:M186">SUM(E184:E185)</f>
        <v>0</v>
      </c>
      <c r="F186" s="131">
        <f t="shared" si="44"/>
        <v>0</v>
      </c>
      <c r="G186" s="131">
        <f t="shared" si="44"/>
        <v>74511</v>
      </c>
      <c r="H186" s="131">
        <f t="shared" si="44"/>
        <v>0</v>
      </c>
      <c r="I186" s="131">
        <f t="shared" si="44"/>
        <v>0</v>
      </c>
      <c r="J186" s="131">
        <f t="shared" si="44"/>
        <v>0</v>
      </c>
      <c r="K186" s="131">
        <f t="shared" si="44"/>
        <v>1654</v>
      </c>
      <c r="L186" s="131">
        <f t="shared" si="44"/>
        <v>0</v>
      </c>
      <c r="M186" s="487">
        <f t="shared" si="44"/>
        <v>76165</v>
      </c>
    </row>
    <row r="187" spans="1:13" s="456" customFormat="1" ht="27.75" customHeight="1">
      <c r="A187" s="432">
        <v>175</v>
      </c>
      <c r="B187" s="454"/>
      <c r="C187" s="446">
        <v>4</v>
      </c>
      <c r="D187" s="479" t="s">
        <v>123</v>
      </c>
      <c r="E187" s="144"/>
      <c r="F187" s="144"/>
      <c r="G187" s="144"/>
      <c r="H187" s="144"/>
      <c r="I187" s="144"/>
      <c r="J187" s="144"/>
      <c r="K187" s="144"/>
      <c r="L187" s="144"/>
      <c r="M187" s="487"/>
    </row>
    <row r="188" spans="1:13" s="456" customFormat="1" ht="15">
      <c r="A188" s="432">
        <v>176</v>
      </c>
      <c r="B188" s="454"/>
      <c r="C188" s="457"/>
      <c r="D188" s="479" t="s">
        <v>219</v>
      </c>
      <c r="E188" s="144"/>
      <c r="F188" s="144"/>
      <c r="G188" s="144">
        <v>2500</v>
      </c>
      <c r="H188" s="144"/>
      <c r="I188" s="144"/>
      <c r="J188" s="144"/>
      <c r="K188" s="144"/>
      <c r="L188" s="144"/>
      <c r="M188" s="455">
        <f>SUM(E188:K188)</f>
        <v>2500</v>
      </c>
    </row>
    <row r="189" spans="1:13" s="484" customFormat="1" ht="15">
      <c r="A189" s="432">
        <v>177</v>
      </c>
      <c r="B189" s="482"/>
      <c r="C189" s="460"/>
      <c r="D189" s="481" t="s">
        <v>218</v>
      </c>
      <c r="E189" s="145"/>
      <c r="F189" s="145"/>
      <c r="G189" s="145"/>
      <c r="H189" s="145"/>
      <c r="I189" s="145"/>
      <c r="J189" s="145"/>
      <c r="K189" s="145"/>
      <c r="L189" s="145"/>
      <c r="M189" s="461">
        <f>SUM(E189:K189)</f>
        <v>0</v>
      </c>
    </row>
    <row r="190" spans="1:13" s="453" customFormat="1" ht="15">
      <c r="A190" s="432">
        <v>178</v>
      </c>
      <c r="B190" s="485"/>
      <c r="C190" s="463"/>
      <c r="D190" s="500" t="s">
        <v>219</v>
      </c>
      <c r="E190" s="131">
        <f aca="true" t="shared" si="45" ref="E190:M190">SUM(E188:E189)</f>
        <v>0</v>
      </c>
      <c r="F190" s="131">
        <f t="shared" si="45"/>
        <v>0</v>
      </c>
      <c r="G190" s="131">
        <f t="shared" si="45"/>
        <v>2500</v>
      </c>
      <c r="H190" s="131">
        <f t="shared" si="45"/>
        <v>0</v>
      </c>
      <c r="I190" s="131">
        <f t="shared" si="45"/>
        <v>0</v>
      </c>
      <c r="J190" s="131">
        <f t="shared" si="45"/>
        <v>0</v>
      </c>
      <c r="K190" s="131">
        <f t="shared" si="45"/>
        <v>0</v>
      </c>
      <c r="L190" s="131">
        <f t="shared" si="45"/>
        <v>0</v>
      </c>
      <c r="M190" s="487">
        <f t="shared" si="45"/>
        <v>2500</v>
      </c>
    </row>
    <row r="191" spans="1:13" s="456" customFormat="1" ht="24.75" customHeight="1">
      <c r="A191" s="432">
        <v>179</v>
      </c>
      <c r="B191" s="454"/>
      <c r="C191" s="446">
        <v>5</v>
      </c>
      <c r="D191" s="836" t="s">
        <v>484</v>
      </c>
      <c r="E191" s="836"/>
      <c r="F191" s="836"/>
      <c r="G191" s="836"/>
      <c r="H191" s="836"/>
      <c r="I191" s="836"/>
      <c r="J191" s="836"/>
      <c r="K191" s="836"/>
      <c r="L191" s="836"/>
      <c r="M191" s="867"/>
    </row>
    <row r="192" spans="1:13" s="456" customFormat="1" ht="15">
      <c r="A192" s="432">
        <v>180</v>
      </c>
      <c r="B192" s="454"/>
      <c r="C192" s="457"/>
      <c r="D192" s="479" t="s">
        <v>219</v>
      </c>
      <c r="E192" s="144"/>
      <c r="F192" s="144"/>
      <c r="G192" s="144"/>
      <c r="H192" s="144"/>
      <c r="I192" s="144"/>
      <c r="J192" s="144"/>
      <c r="K192" s="144"/>
      <c r="L192" s="144"/>
      <c r="M192" s="455">
        <f>SUM(E192:K192)</f>
        <v>0</v>
      </c>
    </row>
    <row r="193" spans="1:13" s="484" customFormat="1" ht="15">
      <c r="A193" s="432">
        <v>181</v>
      </c>
      <c r="B193" s="482"/>
      <c r="C193" s="460"/>
      <c r="D193" s="481" t="s">
        <v>218</v>
      </c>
      <c r="E193" s="145"/>
      <c r="F193" s="145"/>
      <c r="G193" s="145"/>
      <c r="H193" s="145"/>
      <c r="I193" s="145"/>
      <c r="J193" s="145"/>
      <c r="K193" s="145"/>
      <c r="L193" s="145"/>
      <c r="M193" s="461">
        <f>SUM(E193:K193)</f>
        <v>0</v>
      </c>
    </row>
    <row r="194" spans="1:13" s="453" customFormat="1" ht="15">
      <c r="A194" s="432">
        <v>182</v>
      </c>
      <c r="B194" s="485"/>
      <c r="C194" s="463"/>
      <c r="D194" s="500" t="s">
        <v>219</v>
      </c>
      <c r="E194" s="131">
        <f aca="true" t="shared" si="46" ref="E194:M194">SUM(E192:E193)</f>
        <v>0</v>
      </c>
      <c r="F194" s="131">
        <f t="shared" si="46"/>
        <v>0</v>
      </c>
      <c r="G194" s="131">
        <f t="shared" si="46"/>
        <v>0</v>
      </c>
      <c r="H194" s="131">
        <f t="shared" si="46"/>
        <v>0</v>
      </c>
      <c r="I194" s="131">
        <f t="shared" si="46"/>
        <v>0</v>
      </c>
      <c r="J194" s="131">
        <f t="shared" si="46"/>
        <v>0</v>
      </c>
      <c r="K194" s="131">
        <f t="shared" si="46"/>
        <v>0</v>
      </c>
      <c r="L194" s="131">
        <f t="shared" si="46"/>
        <v>0</v>
      </c>
      <c r="M194" s="487">
        <f t="shared" si="46"/>
        <v>0</v>
      </c>
    </row>
    <row r="195" spans="1:13" s="456" customFormat="1" ht="24.75" customHeight="1">
      <c r="A195" s="432">
        <v>183</v>
      </c>
      <c r="B195" s="454"/>
      <c r="C195" s="446">
        <v>6</v>
      </c>
      <c r="D195" s="864" t="s">
        <v>485</v>
      </c>
      <c r="E195" s="864"/>
      <c r="F195" s="864"/>
      <c r="G195" s="864"/>
      <c r="H195" s="144"/>
      <c r="I195" s="144"/>
      <c r="J195" s="144"/>
      <c r="K195" s="144"/>
      <c r="L195" s="144"/>
      <c r="M195" s="487"/>
    </row>
    <row r="196" spans="1:13" s="456" customFormat="1" ht="15">
      <c r="A196" s="432">
        <v>184</v>
      </c>
      <c r="B196" s="454"/>
      <c r="C196" s="457"/>
      <c r="D196" s="479" t="s">
        <v>219</v>
      </c>
      <c r="E196" s="144">
        <v>384</v>
      </c>
      <c r="F196" s="144">
        <v>33</v>
      </c>
      <c r="G196" s="144"/>
      <c r="H196" s="144"/>
      <c r="I196" s="144"/>
      <c r="J196" s="144"/>
      <c r="K196" s="144"/>
      <c r="L196" s="144"/>
      <c r="M196" s="455">
        <f>SUM(E196:K196)</f>
        <v>417</v>
      </c>
    </row>
    <row r="197" spans="1:13" s="484" customFormat="1" ht="15">
      <c r="A197" s="432">
        <v>185</v>
      </c>
      <c r="B197" s="482"/>
      <c r="C197" s="460"/>
      <c r="D197" s="481" t="s">
        <v>218</v>
      </c>
      <c r="E197" s="145"/>
      <c r="F197" s="145"/>
      <c r="G197" s="145"/>
      <c r="H197" s="145"/>
      <c r="I197" s="145"/>
      <c r="J197" s="145"/>
      <c r="K197" s="145"/>
      <c r="L197" s="145"/>
      <c r="M197" s="461">
        <f>SUM(E197:K197)</f>
        <v>0</v>
      </c>
    </row>
    <row r="198" spans="1:13" s="453" customFormat="1" ht="15">
      <c r="A198" s="432">
        <v>186</v>
      </c>
      <c r="B198" s="485"/>
      <c r="C198" s="463"/>
      <c r="D198" s="500" t="s">
        <v>219</v>
      </c>
      <c r="E198" s="131">
        <f aca="true" t="shared" si="47" ref="E198:M198">SUM(E196:E197)</f>
        <v>384</v>
      </c>
      <c r="F198" s="131">
        <f t="shared" si="47"/>
        <v>33</v>
      </c>
      <c r="G198" s="131">
        <f t="shared" si="47"/>
        <v>0</v>
      </c>
      <c r="H198" s="131">
        <f t="shared" si="47"/>
        <v>0</v>
      </c>
      <c r="I198" s="131">
        <f t="shared" si="47"/>
        <v>0</v>
      </c>
      <c r="J198" s="131">
        <f t="shared" si="47"/>
        <v>0</v>
      </c>
      <c r="K198" s="131">
        <f t="shared" si="47"/>
        <v>0</v>
      </c>
      <c r="L198" s="131">
        <f t="shared" si="47"/>
        <v>0</v>
      </c>
      <c r="M198" s="487">
        <f t="shared" si="47"/>
        <v>417</v>
      </c>
    </row>
    <row r="199" spans="1:13" s="456" customFormat="1" ht="24.75" customHeight="1">
      <c r="A199" s="432">
        <v>187</v>
      </c>
      <c r="B199" s="454"/>
      <c r="C199" s="446">
        <v>7</v>
      </c>
      <c r="D199" s="864" t="s">
        <v>91</v>
      </c>
      <c r="E199" s="864"/>
      <c r="F199" s="864"/>
      <c r="G199" s="864"/>
      <c r="H199" s="144"/>
      <c r="I199" s="144"/>
      <c r="J199" s="144"/>
      <c r="K199" s="144"/>
      <c r="L199" s="144"/>
      <c r="M199" s="487"/>
    </row>
    <row r="200" spans="1:13" s="456" customFormat="1" ht="15" customHeight="1">
      <c r="A200" s="432">
        <v>188</v>
      </c>
      <c r="B200" s="454"/>
      <c r="C200" s="457"/>
      <c r="D200" s="479" t="s">
        <v>219</v>
      </c>
      <c r="E200" s="144">
        <v>2940</v>
      </c>
      <c r="F200" s="144">
        <v>759</v>
      </c>
      <c r="G200" s="144"/>
      <c r="H200" s="144"/>
      <c r="I200" s="144"/>
      <c r="J200" s="144"/>
      <c r="K200" s="144"/>
      <c r="L200" s="144"/>
      <c r="M200" s="455">
        <f>SUM(E200:K200)</f>
        <v>3699</v>
      </c>
    </row>
    <row r="201" spans="1:13" s="484" customFormat="1" ht="15" customHeight="1">
      <c r="A201" s="432">
        <v>189</v>
      </c>
      <c r="B201" s="482"/>
      <c r="C201" s="460"/>
      <c r="D201" s="481" t="s">
        <v>218</v>
      </c>
      <c r="E201" s="145"/>
      <c r="F201" s="145"/>
      <c r="G201" s="145"/>
      <c r="H201" s="145"/>
      <c r="I201" s="145"/>
      <c r="J201" s="145"/>
      <c r="K201" s="145"/>
      <c r="L201" s="145"/>
      <c r="M201" s="461">
        <f>SUM(E201:K201)</f>
        <v>0</v>
      </c>
    </row>
    <row r="202" spans="1:13" s="453" customFormat="1" ht="15" customHeight="1">
      <c r="A202" s="432">
        <v>190</v>
      </c>
      <c r="B202" s="485"/>
      <c r="C202" s="463"/>
      <c r="D202" s="500" t="s">
        <v>219</v>
      </c>
      <c r="E202" s="131">
        <f aca="true" t="shared" si="48" ref="E202:M202">SUM(E200:E201)</f>
        <v>2940</v>
      </c>
      <c r="F202" s="131">
        <f t="shared" si="48"/>
        <v>759</v>
      </c>
      <c r="G202" s="131">
        <f t="shared" si="48"/>
        <v>0</v>
      </c>
      <c r="H202" s="131">
        <f t="shared" si="48"/>
        <v>0</v>
      </c>
      <c r="I202" s="131">
        <f t="shared" si="48"/>
        <v>0</v>
      </c>
      <c r="J202" s="131">
        <f t="shared" si="48"/>
        <v>0</v>
      </c>
      <c r="K202" s="131">
        <f t="shared" si="48"/>
        <v>0</v>
      </c>
      <c r="L202" s="131">
        <f t="shared" si="48"/>
        <v>0</v>
      </c>
      <c r="M202" s="487">
        <f t="shared" si="48"/>
        <v>3699</v>
      </c>
    </row>
    <row r="203" spans="1:13" s="456" customFormat="1" ht="21.75" customHeight="1">
      <c r="A203" s="432">
        <v>191</v>
      </c>
      <c r="B203" s="454"/>
      <c r="C203" s="446"/>
      <c r="D203" s="864" t="s">
        <v>572</v>
      </c>
      <c r="E203" s="864"/>
      <c r="F203" s="864"/>
      <c r="G203" s="864"/>
      <c r="H203" s="144"/>
      <c r="I203" s="144"/>
      <c r="J203" s="144"/>
      <c r="K203" s="144"/>
      <c r="L203" s="144"/>
      <c r="M203" s="487"/>
    </row>
    <row r="204" spans="1:13" s="456" customFormat="1" ht="15" customHeight="1">
      <c r="A204" s="432">
        <v>192</v>
      </c>
      <c r="B204" s="454"/>
      <c r="C204" s="457"/>
      <c r="D204" s="479" t="s">
        <v>219</v>
      </c>
      <c r="E204" s="144">
        <v>3360</v>
      </c>
      <c r="F204" s="144">
        <v>907</v>
      </c>
      <c r="G204" s="144">
        <v>480</v>
      </c>
      <c r="H204" s="144"/>
      <c r="I204" s="144"/>
      <c r="J204" s="144"/>
      <c r="K204" s="144"/>
      <c r="L204" s="144"/>
      <c r="M204" s="455">
        <f>SUM(E204:L204)</f>
        <v>4747</v>
      </c>
    </row>
    <row r="205" spans="1:13" s="484" customFormat="1" ht="15">
      <c r="A205" s="432">
        <v>193</v>
      </c>
      <c r="B205" s="482"/>
      <c r="C205" s="460"/>
      <c r="D205" s="481" t="s">
        <v>218</v>
      </c>
      <c r="E205" s="145"/>
      <c r="F205" s="145"/>
      <c r="G205" s="145"/>
      <c r="H205" s="145"/>
      <c r="I205" s="145"/>
      <c r="J205" s="145"/>
      <c r="K205" s="145"/>
      <c r="L205" s="145"/>
      <c r="M205" s="461">
        <f>SUM(E205:L205)</f>
        <v>0</v>
      </c>
    </row>
    <row r="206" spans="1:13" s="453" customFormat="1" ht="15" customHeight="1">
      <c r="A206" s="432">
        <v>194</v>
      </c>
      <c r="B206" s="485"/>
      <c r="C206" s="463"/>
      <c r="D206" s="500" t="s">
        <v>219</v>
      </c>
      <c r="E206" s="131">
        <f>SUM(E204:E205)</f>
        <v>3360</v>
      </c>
      <c r="F206" s="131">
        <f aca="true" t="shared" si="49" ref="F206:L206">SUM(F204:F205)</f>
        <v>907</v>
      </c>
      <c r="G206" s="131">
        <f t="shared" si="49"/>
        <v>480</v>
      </c>
      <c r="H206" s="131">
        <f t="shared" si="49"/>
        <v>0</v>
      </c>
      <c r="I206" s="131">
        <f t="shared" si="49"/>
        <v>0</v>
      </c>
      <c r="J206" s="131">
        <f t="shared" si="49"/>
        <v>0</v>
      </c>
      <c r="K206" s="131">
        <f t="shared" si="49"/>
        <v>0</v>
      </c>
      <c r="L206" s="131">
        <f t="shared" si="49"/>
        <v>0</v>
      </c>
      <c r="M206" s="487">
        <f>SUM(E206:L206)</f>
        <v>4747</v>
      </c>
    </row>
    <row r="207" spans="1:13" s="456" customFormat="1" ht="21.75" customHeight="1">
      <c r="A207" s="432">
        <v>195</v>
      </c>
      <c r="B207" s="454"/>
      <c r="C207" s="446"/>
      <c r="D207" s="864" t="s">
        <v>140</v>
      </c>
      <c r="E207" s="864"/>
      <c r="F207" s="864"/>
      <c r="G207" s="864"/>
      <c r="H207" s="144"/>
      <c r="I207" s="144"/>
      <c r="J207" s="144"/>
      <c r="K207" s="144"/>
      <c r="L207" s="144"/>
      <c r="M207" s="487"/>
    </row>
    <row r="208" spans="1:13" s="456" customFormat="1" ht="15" customHeight="1">
      <c r="A208" s="432">
        <v>196</v>
      </c>
      <c r="B208" s="454"/>
      <c r="C208" s="457"/>
      <c r="D208" s="479" t="s">
        <v>219</v>
      </c>
      <c r="E208" s="144">
        <v>823</v>
      </c>
      <c r="F208" s="144">
        <v>222</v>
      </c>
      <c r="G208" s="144"/>
      <c r="H208" s="144"/>
      <c r="I208" s="144"/>
      <c r="J208" s="144"/>
      <c r="K208" s="144"/>
      <c r="L208" s="144"/>
      <c r="M208" s="455">
        <f>SUM(E208:L208)</f>
        <v>1045</v>
      </c>
    </row>
    <row r="209" spans="1:13" s="484" customFormat="1" ht="15">
      <c r="A209" s="432">
        <v>197</v>
      </c>
      <c r="B209" s="482"/>
      <c r="C209" s="460"/>
      <c r="D209" s="481" t="s">
        <v>218</v>
      </c>
      <c r="E209" s="145"/>
      <c r="F209" s="145"/>
      <c r="G209" s="145"/>
      <c r="H209" s="145"/>
      <c r="I209" s="145"/>
      <c r="J209" s="145"/>
      <c r="K209" s="145"/>
      <c r="L209" s="145"/>
      <c r="M209" s="461">
        <f>SUM(E209:L209)</f>
        <v>0</v>
      </c>
    </row>
    <row r="210" spans="1:13" s="453" customFormat="1" ht="15" customHeight="1">
      <c r="A210" s="432">
        <v>198</v>
      </c>
      <c r="B210" s="485"/>
      <c r="C210" s="463"/>
      <c r="D210" s="500" t="s">
        <v>219</v>
      </c>
      <c r="E210" s="131">
        <f>SUM(E208:E209)</f>
        <v>823</v>
      </c>
      <c r="F210" s="131">
        <f aca="true" t="shared" si="50" ref="F210:L210">SUM(F208:F209)</f>
        <v>222</v>
      </c>
      <c r="G210" s="131">
        <f t="shared" si="50"/>
        <v>0</v>
      </c>
      <c r="H210" s="131">
        <f t="shared" si="50"/>
        <v>0</v>
      </c>
      <c r="I210" s="131">
        <f t="shared" si="50"/>
        <v>0</v>
      </c>
      <c r="J210" s="131">
        <f t="shared" si="50"/>
        <v>0</v>
      </c>
      <c r="K210" s="131">
        <f t="shared" si="50"/>
        <v>0</v>
      </c>
      <c r="L210" s="131">
        <f t="shared" si="50"/>
        <v>0</v>
      </c>
      <c r="M210" s="487">
        <f>SUM(E210:L210)</f>
        <v>1045</v>
      </c>
    </row>
    <row r="211" spans="1:13" s="456" customFormat="1" ht="21.75" customHeight="1">
      <c r="A211" s="432">
        <v>199</v>
      </c>
      <c r="B211" s="454"/>
      <c r="C211" s="446"/>
      <c r="D211" s="864" t="s">
        <v>141</v>
      </c>
      <c r="E211" s="864"/>
      <c r="F211" s="864"/>
      <c r="G211" s="864"/>
      <c r="H211" s="864"/>
      <c r="I211" s="864"/>
      <c r="J211" s="864"/>
      <c r="K211" s="144"/>
      <c r="L211" s="144"/>
      <c r="M211" s="487"/>
    </row>
    <row r="212" spans="1:13" s="456" customFormat="1" ht="15" customHeight="1">
      <c r="A212" s="432">
        <v>200</v>
      </c>
      <c r="B212" s="454"/>
      <c r="C212" s="457"/>
      <c r="D212" s="479" t="s">
        <v>219</v>
      </c>
      <c r="E212" s="144">
        <v>3987</v>
      </c>
      <c r="F212" s="144">
        <v>1077</v>
      </c>
      <c r="G212" s="144"/>
      <c r="H212" s="144"/>
      <c r="I212" s="144"/>
      <c r="J212" s="144"/>
      <c r="K212" s="144"/>
      <c r="L212" s="144"/>
      <c r="M212" s="455">
        <f>SUM(E212:L212)</f>
        <v>5064</v>
      </c>
    </row>
    <row r="213" spans="1:13" s="484" customFormat="1" ht="15">
      <c r="A213" s="432">
        <v>201</v>
      </c>
      <c r="B213" s="482"/>
      <c r="C213" s="460"/>
      <c r="D213" s="481" t="s">
        <v>218</v>
      </c>
      <c r="E213" s="145"/>
      <c r="F213" s="145"/>
      <c r="G213" s="145"/>
      <c r="H213" s="145"/>
      <c r="I213" s="145"/>
      <c r="J213" s="145"/>
      <c r="K213" s="145"/>
      <c r="L213" s="145"/>
      <c r="M213" s="461">
        <f>SUM(E213:L213)</f>
        <v>0</v>
      </c>
    </row>
    <row r="214" spans="1:13" s="453" customFormat="1" ht="15" customHeight="1">
      <c r="A214" s="432">
        <v>202</v>
      </c>
      <c r="B214" s="485"/>
      <c r="C214" s="463"/>
      <c r="D214" s="500" t="s">
        <v>219</v>
      </c>
      <c r="E214" s="131">
        <f>SUM(E212:E213)</f>
        <v>3987</v>
      </c>
      <c r="F214" s="131">
        <f aca="true" t="shared" si="51" ref="F214:L214">SUM(F212:F213)</f>
        <v>1077</v>
      </c>
      <c r="G214" s="131">
        <f t="shared" si="51"/>
        <v>0</v>
      </c>
      <c r="H214" s="131">
        <f t="shared" si="51"/>
        <v>0</v>
      </c>
      <c r="I214" s="131">
        <f t="shared" si="51"/>
        <v>0</v>
      </c>
      <c r="J214" s="131">
        <f t="shared" si="51"/>
        <v>0</v>
      </c>
      <c r="K214" s="131">
        <f t="shared" si="51"/>
        <v>0</v>
      </c>
      <c r="L214" s="131">
        <f t="shared" si="51"/>
        <v>0</v>
      </c>
      <c r="M214" s="487">
        <f>SUM(E214:L214)</f>
        <v>5064</v>
      </c>
    </row>
    <row r="215" spans="1:13" s="456" customFormat="1" ht="21.75" customHeight="1">
      <c r="A215" s="432">
        <v>203</v>
      </c>
      <c r="B215" s="454"/>
      <c r="C215" s="446"/>
      <c r="D215" s="864" t="s">
        <v>142</v>
      </c>
      <c r="E215" s="864"/>
      <c r="F215" s="864"/>
      <c r="G215" s="864"/>
      <c r="H215" s="864"/>
      <c r="I215" s="864"/>
      <c r="J215" s="864"/>
      <c r="K215" s="864"/>
      <c r="L215" s="864"/>
      <c r="M215" s="865"/>
    </row>
    <row r="216" spans="1:13" s="456" customFormat="1" ht="15" customHeight="1">
      <c r="A216" s="432">
        <v>204</v>
      </c>
      <c r="B216" s="454"/>
      <c r="C216" s="457"/>
      <c r="D216" s="479" t="s">
        <v>219</v>
      </c>
      <c r="E216" s="144">
        <v>608</v>
      </c>
      <c r="F216" s="144">
        <v>164</v>
      </c>
      <c r="G216" s="144"/>
      <c r="H216" s="144"/>
      <c r="I216" s="144"/>
      <c r="J216" s="144"/>
      <c r="K216" s="144"/>
      <c r="L216" s="144"/>
      <c r="M216" s="461">
        <f>SUM(E216:L216)</f>
        <v>772</v>
      </c>
    </row>
    <row r="217" spans="1:13" s="484" customFormat="1" ht="15">
      <c r="A217" s="432">
        <v>205</v>
      </c>
      <c r="B217" s="482"/>
      <c r="C217" s="460"/>
      <c r="D217" s="481" t="s">
        <v>218</v>
      </c>
      <c r="E217" s="145"/>
      <c r="F217" s="145"/>
      <c r="G217" s="145"/>
      <c r="H217" s="145"/>
      <c r="I217" s="145"/>
      <c r="J217" s="145"/>
      <c r="K217" s="145"/>
      <c r="L217" s="145"/>
      <c r="M217" s="461">
        <f>SUM(E217:L217)</f>
        <v>0</v>
      </c>
    </row>
    <row r="218" spans="1:13" s="470" customFormat="1" ht="15">
      <c r="A218" s="432">
        <v>206</v>
      </c>
      <c r="B218" s="462"/>
      <c r="C218" s="463"/>
      <c r="D218" s="527" t="s">
        <v>219</v>
      </c>
      <c r="E218" s="468">
        <f>SUM(E216:E217)</f>
        <v>608</v>
      </c>
      <c r="F218" s="468">
        <f aca="true" t="shared" si="52" ref="F218:L218">SUM(F216:F217)</f>
        <v>164</v>
      </c>
      <c r="G218" s="468">
        <f t="shared" si="52"/>
        <v>0</v>
      </c>
      <c r="H218" s="468">
        <f t="shared" si="52"/>
        <v>0</v>
      </c>
      <c r="I218" s="468">
        <f t="shared" si="52"/>
        <v>0</v>
      </c>
      <c r="J218" s="468">
        <f t="shared" si="52"/>
        <v>0</v>
      </c>
      <c r="K218" s="468">
        <f t="shared" si="52"/>
        <v>0</v>
      </c>
      <c r="L218" s="468">
        <f t="shared" si="52"/>
        <v>0</v>
      </c>
      <c r="M218" s="469">
        <f>SUM(E218:L218)</f>
        <v>772</v>
      </c>
    </row>
    <row r="219" spans="1:13" s="456" customFormat="1" ht="21.75" customHeight="1">
      <c r="A219" s="432">
        <v>207</v>
      </c>
      <c r="B219" s="454"/>
      <c r="C219" s="446"/>
      <c r="D219" s="864" t="s">
        <v>511</v>
      </c>
      <c r="E219" s="864"/>
      <c r="F219" s="864"/>
      <c r="G219" s="864"/>
      <c r="H219" s="864"/>
      <c r="I219" s="864"/>
      <c r="J219" s="864"/>
      <c r="K219" s="864"/>
      <c r="L219" s="864"/>
      <c r="M219" s="865"/>
    </row>
    <row r="220" spans="1:13" s="484" customFormat="1" ht="15">
      <c r="A220" s="432">
        <v>208</v>
      </c>
      <c r="B220" s="482"/>
      <c r="C220" s="460"/>
      <c r="D220" s="481" t="s">
        <v>599</v>
      </c>
      <c r="E220" s="145"/>
      <c r="F220" s="145"/>
      <c r="G220" s="145">
        <v>3750</v>
      </c>
      <c r="H220" s="145"/>
      <c r="I220" s="145"/>
      <c r="J220" s="145"/>
      <c r="K220" s="145"/>
      <c r="L220" s="145"/>
      <c r="M220" s="461">
        <f>SUM(E220:L220)</f>
        <v>3750</v>
      </c>
    </row>
    <row r="221" spans="1:13" s="470" customFormat="1" ht="21.75" customHeight="1" thickBot="1">
      <c r="A221" s="431">
        <v>209</v>
      </c>
      <c r="B221" s="462"/>
      <c r="C221" s="463"/>
      <c r="D221" s="527" t="s">
        <v>219</v>
      </c>
      <c r="E221" s="468"/>
      <c r="F221" s="468"/>
      <c r="G221" s="468">
        <v>3750</v>
      </c>
      <c r="H221" s="468"/>
      <c r="I221" s="468"/>
      <c r="J221" s="468"/>
      <c r="K221" s="468"/>
      <c r="L221" s="468"/>
      <c r="M221" s="469">
        <v>3750</v>
      </c>
    </row>
    <row r="222" spans="1:13" s="456" customFormat="1" ht="15">
      <c r="A222" s="432">
        <v>210</v>
      </c>
      <c r="B222" s="863" t="s">
        <v>698</v>
      </c>
      <c r="C222" s="858"/>
      <c r="D222" s="858"/>
      <c r="E222" s="858"/>
      <c r="F222" s="858"/>
      <c r="G222" s="858"/>
      <c r="H222" s="858"/>
      <c r="I222" s="528"/>
      <c r="J222" s="528"/>
      <c r="K222" s="528"/>
      <c r="L222" s="528"/>
      <c r="M222" s="529"/>
    </row>
    <row r="223" spans="1:13" s="456" customFormat="1" ht="15">
      <c r="A223" s="432">
        <v>211</v>
      </c>
      <c r="B223" s="510"/>
      <c r="C223" s="511"/>
      <c r="D223" s="294" t="s">
        <v>219</v>
      </c>
      <c r="E223" s="144">
        <f aca="true" t="shared" si="53" ref="E223:M223">SUM(E200,E196,E192,E188,E184,E180,E175)+E204+E208+E212+E216</f>
        <v>882466</v>
      </c>
      <c r="F223" s="144">
        <f t="shared" si="53"/>
        <v>232411</v>
      </c>
      <c r="G223" s="144">
        <f t="shared" si="53"/>
        <v>281383</v>
      </c>
      <c r="H223" s="144">
        <f t="shared" si="53"/>
        <v>0</v>
      </c>
      <c r="I223" s="144">
        <f t="shared" si="53"/>
        <v>0</v>
      </c>
      <c r="J223" s="144">
        <f t="shared" si="53"/>
        <v>0</v>
      </c>
      <c r="K223" s="144">
        <f t="shared" si="53"/>
        <v>1804</v>
      </c>
      <c r="L223" s="144">
        <f t="shared" si="53"/>
        <v>0</v>
      </c>
      <c r="M223" s="455">
        <f t="shared" si="53"/>
        <v>1398064</v>
      </c>
    </row>
    <row r="224" spans="1:13" s="484" customFormat="1" ht="15">
      <c r="A224" s="432">
        <v>212</v>
      </c>
      <c r="B224" s="513"/>
      <c r="C224" s="514"/>
      <c r="D224" s="509" t="s">
        <v>705</v>
      </c>
      <c r="E224" s="145">
        <f>SUM(E201:E201,E197:E197,E193:E193,E189:E189,E185:E185,E181:E181,E176:E177)+E205+E217+E213+E209+E220</f>
        <v>-1789</v>
      </c>
      <c r="F224" s="145">
        <f aca="true" t="shared" si="54" ref="F224:M224">SUM(F201:F201,F197:F197,F193:F193,F189:F189,F185:F185,F181:F181,F176:F177)+F205+F217+F213+F209+F220</f>
        <v>-448</v>
      </c>
      <c r="G224" s="145">
        <f t="shared" si="54"/>
        <v>829</v>
      </c>
      <c r="H224" s="145">
        <f t="shared" si="54"/>
        <v>0</v>
      </c>
      <c r="I224" s="145">
        <f t="shared" si="54"/>
        <v>0</v>
      </c>
      <c r="J224" s="145">
        <f t="shared" si="54"/>
        <v>0</v>
      </c>
      <c r="K224" s="145">
        <f t="shared" si="54"/>
        <v>0</v>
      </c>
      <c r="L224" s="145">
        <f t="shared" si="54"/>
        <v>0</v>
      </c>
      <c r="M224" s="461">
        <f t="shared" si="54"/>
        <v>-1408</v>
      </c>
    </row>
    <row r="225" spans="1:13" s="433" customFormat="1" ht="15.75" thickBot="1">
      <c r="A225" s="432">
        <v>213</v>
      </c>
      <c r="B225" s="530"/>
      <c r="C225" s="531"/>
      <c r="D225" s="532" t="s">
        <v>219</v>
      </c>
      <c r="E225" s="468">
        <f aca="true" t="shared" si="55" ref="E225:M225">SUM(E223:E224)</f>
        <v>880677</v>
      </c>
      <c r="F225" s="468">
        <f t="shared" si="55"/>
        <v>231963</v>
      </c>
      <c r="G225" s="468">
        <f t="shared" si="55"/>
        <v>282212</v>
      </c>
      <c r="H225" s="468">
        <f t="shared" si="55"/>
        <v>0</v>
      </c>
      <c r="I225" s="468">
        <f t="shared" si="55"/>
        <v>0</v>
      </c>
      <c r="J225" s="468">
        <f t="shared" si="55"/>
        <v>0</v>
      </c>
      <c r="K225" s="468">
        <f t="shared" si="55"/>
        <v>1804</v>
      </c>
      <c r="L225" s="468">
        <f t="shared" si="55"/>
        <v>0</v>
      </c>
      <c r="M225" s="469">
        <f t="shared" si="55"/>
        <v>1396656</v>
      </c>
    </row>
    <row r="226" spans="1:13" s="478" customFormat="1" ht="15">
      <c r="A226" s="432">
        <v>214</v>
      </c>
      <c r="B226" s="888" t="s">
        <v>184</v>
      </c>
      <c r="C226" s="889"/>
      <c r="D226" s="889"/>
      <c r="E226" s="533"/>
      <c r="F226" s="533"/>
      <c r="G226" s="533"/>
      <c r="H226" s="533"/>
      <c r="I226" s="533"/>
      <c r="J226" s="533"/>
      <c r="K226" s="533"/>
      <c r="L226" s="533"/>
      <c r="M226" s="534"/>
    </row>
    <row r="227" spans="1:13" s="476" customFormat="1" ht="15">
      <c r="A227" s="432">
        <v>215</v>
      </c>
      <c r="B227" s="504"/>
      <c r="C227" s="287"/>
      <c r="D227" s="294" t="s">
        <v>219</v>
      </c>
      <c r="E227" s="146">
        <f aca="true" t="shared" si="56" ref="E227:M227">SUM(E170,E223)</f>
        <v>2973619</v>
      </c>
      <c r="F227" s="146">
        <f t="shared" si="56"/>
        <v>773504</v>
      </c>
      <c r="G227" s="146">
        <f t="shared" si="56"/>
        <v>2132346</v>
      </c>
      <c r="H227" s="146">
        <f t="shared" si="56"/>
        <v>2400</v>
      </c>
      <c r="I227" s="146">
        <f t="shared" si="56"/>
        <v>0</v>
      </c>
      <c r="J227" s="146">
        <f t="shared" si="56"/>
        <v>20069</v>
      </c>
      <c r="K227" s="146">
        <f t="shared" si="56"/>
        <v>33669</v>
      </c>
      <c r="L227" s="146">
        <f t="shared" si="56"/>
        <v>386</v>
      </c>
      <c r="M227" s="292">
        <f t="shared" si="56"/>
        <v>5935993</v>
      </c>
    </row>
    <row r="228" spans="1:13" s="474" customFormat="1" ht="30">
      <c r="A228" s="431">
        <v>216</v>
      </c>
      <c r="B228" s="506"/>
      <c r="C228" s="283"/>
      <c r="D228" s="430" t="s">
        <v>706</v>
      </c>
      <c r="E228" s="147">
        <f aca="true" t="shared" si="57" ref="E228:M228">SUM(E224,E171)</f>
        <v>-31967</v>
      </c>
      <c r="F228" s="147">
        <f t="shared" si="57"/>
        <v>-8744</v>
      </c>
      <c r="G228" s="147">
        <f t="shared" si="57"/>
        <v>7317</v>
      </c>
      <c r="H228" s="147">
        <f t="shared" si="57"/>
        <v>5178</v>
      </c>
      <c r="I228" s="147">
        <f t="shared" si="57"/>
        <v>4200</v>
      </c>
      <c r="J228" s="147">
        <f t="shared" si="57"/>
        <v>-20069</v>
      </c>
      <c r="K228" s="147">
        <f t="shared" si="57"/>
        <v>38625</v>
      </c>
      <c r="L228" s="147">
        <f t="shared" si="57"/>
        <v>408</v>
      </c>
      <c r="M228" s="282">
        <f t="shared" si="57"/>
        <v>-5052</v>
      </c>
    </row>
    <row r="229" spans="1:13" s="478" customFormat="1" ht="15.75" thickBot="1">
      <c r="A229" s="432">
        <v>217</v>
      </c>
      <c r="B229" s="535"/>
      <c r="C229" s="536"/>
      <c r="D229" s="537" t="s">
        <v>219</v>
      </c>
      <c r="E229" s="526">
        <f aca="true" t="shared" si="58" ref="E229:M229">SUM(E227:E228)</f>
        <v>2941652</v>
      </c>
      <c r="F229" s="526">
        <f t="shared" si="58"/>
        <v>764760</v>
      </c>
      <c r="G229" s="526">
        <f t="shared" si="58"/>
        <v>2139663</v>
      </c>
      <c r="H229" s="526">
        <f t="shared" si="58"/>
        <v>7578</v>
      </c>
      <c r="I229" s="526">
        <f t="shared" si="58"/>
        <v>4200</v>
      </c>
      <c r="J229" s="526">
        <f t="shared" si="58"/>
        <v>0</v>
      </c>
      <c r="K229" s="526">
        <f t="shared" si="58"/>
        <v>72294</v>
      </c>
      <c r="L229" s="526">
        <f t="shared" si="58"/>
        <v>794</v>
      </c>
      <c r="M229" s="547">
        <f t="shared" si="58"/>
        <v>5930941</v>
      </c>
    </row>
    <row r="231" spans="2:12" ht="15">
      <c r="B231" s="470"/>
      <c r="C231" s="538"/>
      <c r="D231" s="466"/>
      <c r="E231" s="110"/>
      <c r="F231" s="110"/>
      <c r="G231" s="110"/>
      <c r="H231" s="110"/>
      <c r="I231" s="110"/>
      <c r="J231" s="110"/>
      <c r="K231" s="110"/>
      <c r="L231" s="110"/>
    </row>
    <row r="232" spans="5:12" ht="15">
      <c r="E232" s="110"/>
      <c r="F232" s="110"/>
      <c r="G232" s="110"/>
      <c r="H232" s="110"/>
      <c r="I232" s="110"/>
      <c r="J232" s="110"/>
      <c r="K232" s="110"/>
      <c r="L232" s="110"/>
    </row>
    <row r="233" spans="5:12" ht="15">
      <c r="E233" s="110"/>
      <c r="F233" s="110"/>
      <c r="G233" s="110"/>
      <c r="H233" s="110"/>
      <c r="I233" s="110"/>
      <c r="J233" s="110"/>
      <c r="K233" s="110"/>
      <c r="L233" s="110"/>
    </row>
    <row r="234" spans="1:12" s="466" customFormat="1" ht="15">
      <c r="A234" s="431"/>
      <c r="B234" s="433"/>
      <c r="C234" s="434"/>
      <c r="D234" s="21"/>
      <c r="E234" s="110"/>
      <c r="F234" s="110"/>
      <c r="G234" s="110"/>
      <c r="H234" s="110"/>
      <c r="I234" s="110"/>
      <c r="J234" s="110"/>
      <c r="K234" s="110"/>
      <c r="L234" s="110"/>
    </row>
    <row r="235" spans="5:12" ht="15">
      <c r="E235" s="110"/>
      <c r="F235" s="110"/>
      <c r="G235" s="110"/>
      <c r="H235" s="110"/>
      <c r="I235" s="110"/>
      <c r="J235" s="110"/>
      <c r="K235" s="110"/>
      <c r="L235" s="110"/>
    </row>
    <row r="236" spans="5:12" ht="15">
      <c r="E236" s="110"/>
      <c r="F236" s="110"/>
      <c r="G236" s="110"/>
      <c r="H236" s="110"/>
      <c r="I236" s="110"/>
      <c r="J236" s="110"/>
      <c r="K236" s="110"/>
      <c r="L236" s="110"/>
    </row>
    <row r="237" spans="1:3" s="466" customFormat="1" ht="15">
      <c r="A237" s="431"/>
      <c r="B237" s="470"/>
      <c r="C237" s="538"/>
    </row>
    <row r="244" spans="1:12" s="466" customFormat="1" ht="15">
      <c r="A244" s="431"/>
      <c r="B244" s="470"/>
      <c r="C244" s="538"/>
      <c r="E244" s="422"/>
      <c r="F244" s="422"/>
      <c r="G244" s="422"/>
      <c r="H244" s="422"/>
      <c r="I244" s="422"/>
      <c r="J244" s="422"/>
      <c r="K244" s="422"/>
      <c r="L244" s="422"/>
    </row>
    <row r="245" spans="5:12" ht="15">
      <c r="E245" s="110"/>
      <c r="F245" s="110"/>
      <c r="G245" s="110"/>
      <c r="H245" s="110"/>
      <c r="I245" s="110"/>
      <c r="J245" s="110"/>
      <c r="K245" s="110"/>
      <c r="L245" s="110"/>
    </row>
    <row r="246" spans="3:12" ht="15">
      <c r="C246" s="457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3:12" ht="15">
      <c r="C247" s="457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3:12" ht="15">
      <c r="C248" s="457"/>
      <c r="D248" s="111"/>
      <c r="E248" s="110"/>
      <c r="F248" s="110"/>
      <c r="G248" s="110"/>
      <c r="H248" s="110"/>
      <c r="I248" s="110"/>
      <c r="J248" s="110"/>
      <c r="K248" s="110"/>
      <c r="L248" s="110"/>
    </row>
    <row r="249" spans="5:12" ht="15">
      <c r="E249" s="110"/>
      <c r="F249" s="110"/>
      <c r="G249" s="110"/>
      <c r="H249" s="110"/>
      <c r="I249" s="110"/>
      <c r="J249" s="110"/>
      <c r="K249" s="110"/>
      <c r="L249" s="110"/>
    </row>
    <row r="250" spans="2:12" ht="15">
      <c r="B250" s="539"/>
      <c r="C250" s="457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s="466" customFormat="1" ht="15">
      <c r="A251" s="431"/>
      <c r="B251" s="539"/>
      <c r="C251" s="457"/>
      <c r="D251" s="110"/>
      <c r="E251" s="422"/>
      <c r="F251" s="422"/>
      <c r="G251" s="422"/>
      <c r="H251" s="422"/>
      <c r="I251" s="422"/>
      <c r="J251" s="422"/>
      <c r="K251" s="422"/>
      <c r="L251" s="422"/>
    </row>
    <row r="252" spans="2:12" ht="15">
      <c r="B252" s="468"/>
      <c r="C252" s="463"/>
      <c r="D252" s="422"/>
      <c r="E252" s="110"/>
      <c r="F252" s="110"/>
      <c r="G252" s="110"/>
      <c r="H252" s="110"/>
      <c r="I252" s="110"/>
      <c r="J252" s="110"/>
      <c r="K252" s="110"/>
      <c r="L252" s="110"/>
    </row>
    <row r="253" spans="5:12" ht="15">
      <c r="E253" s="110"/>
      <c r="F253" s="110"/>
      <c r="G253" s="110"/>
      <c r="H253" s="110"/>
      <c r="I253" s="110"/>
      <c r="J253" s="110"/>
      <c r="K253" s="110"/>
      <c r="L253" s="110"/>
    </row>
    <row r="254" spans="1:12" s="466" customFormat="1" ht="15">
      <c r="A254" s="431"/>
      <c r="B254" s="433"/>
      <c r="C254" s="434"/>
      <c r="D254" s="21"/>
      <c r="E254" s="422"/>
      <c r="F254" s="422"/>
      <c r="G254" s="422"/>
      <c r="H254" s="422"/>
      <c r="I254" s="422"/>
      <c r="J254" s="422"/>
      <c r="K254" s="422"/>
      <c r="L254" s="422"/>
    </row>
    <row r="255" spans="5:12" ht="15">
      <c r="E255" s="110"/>
      <c r="F255" s="110"/>
      <c r="G255" s="110"/>
      <c r="H255" s="110"/>
      <c r="I255" s="110"/>
      <c r="J255" s="110"/>
      <c r="K255" s="110"/>
      <c r="L255" s="110"/>
    </row>
    <row r="256" spans="5:12" ht="15">
      <c r="E256" s="110"/>
      <c r="F256" s="110"/>
      <c r="G256" s="110"/>
      <c r="H256" s="110"/>
      <c r="I256" s="110"/>
      <c r="J256" s="110"/>
      <c r="K256" s="110"/>
      <c r="L256" s="110"/>
    </row>
    <row r="257" spans="1:12" s="466" customFormat="1" ht="15">
      <c r="A257" s="431"/>
      <c r="B257" s="470"/>
      <c r="C257" s="538"/>
      <c r="E257" s="422"/>
      <c r="F257" s="422"/>
      <c r="G257" s="422"/>
      <c r="H257" s="422"/>
      <c r="I257" s="422"/>
      <c r="J257" s="422"/>
      <c r="K257" s="422"/>
      <c r="L257" s="422"/>
    </row>
    <row r="258" spans="5:12" ht="15">
      <c r="E258" s="110"/>
      <c r="F258" s="110"/>
      <c r="G258" s="110"/>
      <c r="H258" s="110"/>
      <c r="I258" s="110"/>
      <c r="J258" s="110"/>
      <c r="K258" s="110"/>
      <c r="L258" s="110"/>
    </row>
    <row r="259" spans="5:12" ht="15">
      <c r="E259" s="110"/>
      <c r="F259" s="110"/>
      <c r="G259" s="110"/>
      <c r="H259" s="110"/>
      <c r="I259" s="110"/>
      <c r="J259" s="110"/>
      <c r="K259" s="110"/>
      <c r="L259" s="110"/>
    </row>
  </sheetData>
  <sheetProtection/>
  <mergeCells count="55">
    <mergeCell ref="B226:D226"/>
    <mergeCell ref="C173:D173"/>
    <mergeCell ref="D38:I38"/>
    <mergeCell ref="D44:I44"/>
    <mergeCell ref="C109:D109"/>
    <mergeCell ref="D62:I62"/>
    <mergeCell ref="D68:I68"/>
    <mergeCell ref="D121:I121"/>
    <mergeCell ref="D125:I125"/>
    <mergeCell ref="B151:G151"/>
    <mergeCell ref="D94:I94"/>
    <mergeCell ref="D100:I100"/>
    <mergeCell ref="D21:G21"/>
    <mergeCell ref="D117:I117"/>
    <mergeCell ref="E8:L8"/>
    <mergeCell ref="B3:F3"/>
    <mergeCell ref="B4:M4"/>
    <mergeCell ref="B5:M5"/>
    <mergeCell ref="J3:K3"/>
    <mergeCell ref="M8:M12"/>
    <mergeCell ref="I10:I12"/>
    <mergeCell ref="E9:J9"/>
    <mergeCell ref="E10:E12"/>
    <mergeCell ref="K6:M6"/>
    <mergeCell ref="K9:L9"/>
    <mergeCell ref="D27:I27"/>
    <mergeCell ref="C13:D13"/>
    <mergeCell ref="D32:I32"/>
    <mergeCell ref="F10:F12"/>
    <mergeCell ref="G10:G12"/>
    <mergeCell ref="D14:G14"/>
    <mergeCell ref="D155:G155"/>
    <mergeCell ref="D191:M191"/>
    <mergeCell ref="B165:G165"/>
    <mergeCell ref="J10:J12"/>
    <mergeCell ref="H10:H12"/>
    <mergeCell ref="D55:I55"/>
    <mergeCell ref="C129:D129"/>
    <mergeCell ref="D74:I74"/>
    <mergeCell ref="D78:I78"/>
    <mergeCell ref="D82:I82"/>
    <mergeCell ref="D135:I135"/>
    <mergeCell ref="D139:I139"/>
    <mergeCell ref="D143:I143"/>
    <mergeCell ref="D147:I147"/>
    <mergeCell ref="C169:D169"/>
    <mergeCell ref="C159:D159"/>
    <mergeCell ref="B222:H222"/>
    <mergeCell ref="D199:G199"/>
    <mergeCell ref="D195:G195"/>
    <mergeCell ref="D207:G207"/>
    <mergeCell ref="D203:G203"/>
    <mergeCell ref="D211:J211"/>
    <mergeCell ref="D215:M215"/>
    <mergeCell ref="D219:M219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6"/>
  <sheetViews>
    <sheetView view="pageBreakPreview" zoomScale="95" zoomScaleNormal="75" zoomScaleSheetLayoutView="95" zoomScalePageLayoutView="0" workbookViewId="0" topLeftCell="A1">
      <selection activeCell="D3" sqref="D3"/>
    </sheetView>
  </sheetViews>
  <sheetFormatPr defaultColWidth="9.00390625" defaultRowHeight="12.75"/>
  <cols>
    <col min="1" max="1" width="3.75390625" style="803" bestFit="1" customWidth="1"/>
    <col min="2" max="2" width="4.25390625" style="22" bestFit="1" customWidth="1"/>
    <col min="3" max="3" width="4.125" style="172" bestFit="1" customWidth="1"/>
    <col min="4" max="4" width="50.75390625" style="116" customWidth="1"/>
    <col min="5" max="9" width="13.75390625" style="153" customWidth="1"/>
    <col min="10" max="10" width="15.75390625" style="153" customWidth="1"/>
    <col min="11" max="11" width="13.75390625" style="153" customWidth="1"/>
    <col min="12" max="12" width="15.75390625" style="22" customWidth="1"/>
    <col min="13" max="16384" width="9.125" style="22" customWidth="1"/>
  </cols>
  <sheetData>
    <row r="1" spans="3:6" ht="18">
      <c r="C1" s="923" t="s">
        <v>453</v>
      </c>
      <c r="D1" s="923"/>
      <c r="E1" s="923"/>
      <c r="F1" s="923"/>
    </row>
    <row r="2" spans="1:12" s="115" customFormat="1" ht="18">
      <c r="A2" s="804"/>
      <c r="C2" s="922" t="s">
        <v>461</v>
      </c>
      <c r="D2" s="922"/>
      <c r="E2" s="922"/>
      <c r="F2" s="922"/>
      <c r="G2" s="922"/>
      <c r="H2" s="922"/>
      <c r="I2" s="922"/>
      <c r="J2" s="922"/>
      <c r="K2" s="922"/>
      <c r="L2" s="922"/>
    </row>
    <row r="3" spans="4:12" ht="18">
      <c r="D3" s="120"/>
      <c r="K3" s="919" t="s">
        <v>101</v>
      </c>
      <c r="L3" s="919"/>
    </row>
    <row r="4" spans="1:12" s="67" customFormat="1" ht="15.75" thickBot="1">
      <c r="A4" s="803"/>
      <c r="B4" s="67" t="s">
        <v>350</v>
      </c>
      <c r="C4" s="318" t="s">
        <v>351</v>
      </c>
      <c r="D4" s="129" t="s">
        <v>352</v>
      </c>
      <c r="E4" s="67" t="s">
        <v>353</v>
      </c>
      <c r="F4" s="67" t="s">
        <v>354</v>
      </c>
      <c r="G4" s="67" t="s">
        <v>355</v>
      </c>
      <c r="H4" s="67" t="s">
        <v>356</v>
      </c>
      <c r="I4" s="67" t="s">
        <v>357</v>
      </c>
      <c r="J4" s="67" t="s">
        <v>358</v>
      </c>
      <c r="K4" s="67" t="s">
        <v>359</v>
      </c>
      <c r="L4" s="67" t="s">
        <v>360</v>
      </c>
    </row>
    <row r="5" spans="1:12" s="114" customFormat="1" ht="18" customHeight="1">
      <c r="A5" s="900"/>
      <c r="B5" s="901" t="s">
        <v>138</v>
      </c>
      <c r="C5" s="916" t="s">
        <v>143</v>
      </c>
      <c r="D5" s="907" t="s">
        <v>102</v>
      </c>
      <c r="E5" s="910" t="s">
        <v>389</v>
      </c>
      <c r="F5" s="910" t="s">
        <v>390</v>
      </c>
      <c r="G5" s="913" t="s">
        <v>339</v>
      </c>
      <c r="H5" s="913" t="s">
        <v>769</v>
      </c>
      <c r="I5" s="913" t="s">
        <v>571</v>
      </c>
      <c r="J5" s="913" t="s">
        <v>181</v>
      </c>
      <c r="K5" s="924" t="s">
        <v>322</v>
      </c>
      <c r="L5" s="904" t="s">
        <v>185</v>
      </c>
    </row>
    <row r="6" spans="1:12" s="114" customFormat="1" ht="18">
      <c r="A6" s="900"/>
      <c r="B6" s="902"/>
      <c r="C6" s="917"/>
      <c r="D6" s="908"/>
      <c r="E6" s="911"/>
      <c r="F6" s="911"/>
      <c r="G6" s="914"/>
      <c r="H6" s="914" t="s">
        <v>98</v>
      </c>
      <c r="I6" s="914" t="s">
        <v>340</v>
      </c>
      <c r="J6" s="914" t="s">
        <v>758</v>
      </c>
      <c r="K6" s="925"/>
      <c r="L6" s="905"/>
    </row>
    <row r="7" spans="1:12" s="114" customFormat="1" ht="18.75" thickBot="1">
      <c r="A7" s="900"/>
      <c r="B7" s="903"/>
      <c r="C7" s="918"/>
      <c r="D7" s="909"/>
      <c r="E7" s="912"/>
      <c r="F7" s="912"/>
      <c r="G7" s="915"/>
      <c r="H7" s="915" t="s">
        <v>96</v>
      </c>
      <c r="I7" s="915" t="s">
        <v>97</v>
      </c>
      <c r="J7" s="915"/>
      <c r="K7" s="926"/>
      <c r="L7" s="906"/>
    </row>
    <row r="8" spans="1:12" s="296" customFormat="1" ht="21.75" customHeight="1" thickTop="1">
      <c r="A8" s="803">
        <v>1</v>
      </c>
      <c r="B8" s="332" t="s">
        <v>147</v>
      </c>
      <c r="C8" s="319"/>
      <c r="D8" s="920" t="s">
        <v>776</v>
      </c>
      <c r="E8" s="920"/>
      <c r="F8" s="920"/>
      <c r="G8" s="920"/>
      <c r="H8" s="920"/>
      <c r="I8" s="920"/>
      <c r="J8" s="920"/>
      <c r="K8" s="920"/>
      <c r="L8" s="921"/>
    </row>
    <row r="9" spans="1:12" s="295" customFormat="1" ht="18">
      <c r="A9" s="803">
        <v>2</v>
      </c>
      <c r="B9" s="333"/>
      <c r="C9" s="320">
        <v>1</v>
      </c>
      <c r="D9" s="117" t="s">
        <v>104</v>
      </c>
      <c r="E9" s="303"/>
      <c r="F9" s="303"/>
      <c r="G9" s="303"/>
      <c r="H9" s="303"/>
      <c r="I9" s="303"/>
      <c r="J9" s="303"/>
      <c r="K9" s="303"/>
      <c r="L9" s="334"/>
    </row>
    <row r="10" spans="1:12" ht="18">
      <c r="A10" s="803">
        <v>3</v>
      </c>
      <c r="B10" s="185"/>
      <c r="C10" s="321"/>
      <c r="D10" s="117" t="s">
        <v>219</v>
      </c>
      <c r="E10" s="164"/>
      <c r="F10" s="164">
        <v>10</v>
      </c>
      <c r="G10" s="164">
        <v>690</v>
      </c>
      <c r="H10" s="164">
        <v>1127</v>
      </c>
      <c r="I10" s="164"/>
      <c r="J10" s="164"/>
      <c r="K10" s="164"/>
      <c r="L10" s="335">
        <f>SUM(E10:K10)</f>
        <v>1827</v>
      </c>
    </row>
    <row r="11" spans="1:12" s="170" customFormat="1" ht="19.5">
      <c r="A11" s="803">
        <v>4</v>
      </c>
      <c r="B11" s="336"/>
      <c r="C11" s="322"/>
      <c r="D11" s="122" t="s">
        <v>42</v>
      </c>
      <c r="E11" s="169"/>
      <c r="F11" s="169"/>
      <c r="G11" s="169"/>
      <c r="H11" s="169">
        <v>-15</v>
      </c>
      <c r="I11" s="169"/>
      <c r="J11" s="169"/>
      <c r="K11" s="169"/>
      <c r="L11" s="337">
        <f>SUM(E11:K11)</f>
        <v>-15</v>
      </c>
    </row>
    <row r="12" spans="1:12" s="170" customFormat="1" ht="19.5">
      <c r="A12" s="803">
        <v>5</v>
      </c>
      <c r="B12" s="336"/>
      <c r="C12" s="322"/>
      <c r="D12" s="122" t="s">
        <v>43</v>
      </c>
      <c r="E12" s="169"/>
      <c r="F12" s="169"/>
      <c r="G12" s="169"/>
      <c r="H12" s="169">
        <v>-381</v>
      </c>
      <c r="I12" s="169"/>
      <c r="J12" s="169"/>
      <c r="K12" s="169"/>
      <c r="L12" s="337">
        <f>SUM(E12:K12)</f>
        <v>-381</v>
      </c>
    </row>
    <row r="13" spans="1:12" s="170" customFormat="1" ht="19.5">
      <c r="A13" s="803">
        <v>6</v>
      </c>
      <c r="B13" s="336"/>
      <c r="C13" s="322"/>
      <c r="D13" s="122" t="s">
        <v>45</v>
      </c>
      <c r="E13" s="169"/>
      <c r="F13" s="169"/>
      <c r="G13" s="169"/>
      <c r="H13" s="169">
        <v>-30</v>
      </c>
      <c r="I13" s="169"/>
      <c r="J13" s="169"/>
      <c r="K13" s="169"/>
      <c r="L13" s="337">
        <f>SUM(E13:K13)</f>
        <v>-30</v>
      </c>
    </row>
    <row r="14" spans="1:12" s="170" customFormat="1" ht="19.5">
      <c r="A14" s="803">
        <v>7</v>
      </c>
      <c r="B14" s="336"/>
      <c r="C14" s="322"/>
      <c r="D14" s="122" t="s">
        <v>20</v>
      </c>
      <c r="E14" s="169"/>
      <c r="F14" s="169">
        <v>60</v>
      </c>
      <c r="G14" s="169">
        <v>-60</v>
      </c>
      <c r="H14" s="169"/>
      <c r="I14" s="169"/>
      <c r="J14" s="169"/>
      <c r="K14" s="169"/>
      <c r="L14" s="337">
        <f>SUM(E14:K14)</f>
        <v>0</v>
      </c>
    </row>
    <row r="15" spans="1:12" s="68" customFormat="1" ht="18">
      <c r="A15" s="803">
        <v>8</v>
      </c>
      <c r="B15" s="338"/>
      <c r="C15" s="323"/>
      <c r="D15" s="297" t="s">
        <v>219</v>
      </c>
      <c r="E15" s="165">
        <f>SUM(E10:E11)</f>
        <v>0</v>
      </c>
      <c r="F15" s="165">
        <f>SUM(F10:F14)</f>
        <v>70</v>
      </c>
      <c r="G15" s="165">
        <f aca="true" t="shared" si="0" ref="G15:L15">SUM(G10:G14)</f>
        <v>630</v>
      </c>
      <c r="H15" s="165">
        <f t="shared" si="0"/>
        <v>701</v>
      </c>
      <c r="I15" s="165">
        <f t="shared" si="0"/>
        <v>0</v>
      </c>
      <c r="J15" s="165">
        <f t="shared" si="0"/>
        <v>0</v>
      </c>
      <c r="K15" s="165">
        <f t="shared" si="0"/>
        <v>0</v>
      </c>
      <c r="L15" s="339">
        <f t="shared" si="0"/>
        <v>1401</v>
      </c>
    </row>
    <row r="16" spans="1:12" s="295" customFormat="1" ht="21.75" customHeight="1">
      <c r="A16" s="803">
        <v>9</v>
      </c>
      <c r="B16" s="333"/>
      <c r="C16" s="320">
        <v>2</v>
      </c>
      <c r="D16" s="117" t="s">
        <v>105</v>
      </c>
      <c r="E16" s="164"/>
      <c r="F16" s="164"/>
      <c r="G16" s="164"/>
      <c r="H16" s="164"/>
      <c r="I16" s="164"/>
      <c r="J16" s="164"/>
      <c r="K16" s="164"/>
      <c r="L16" s="339"/>
    </row>
    <row r="17" spans="1:12" ht="18">
      <c r="A17" s="803">
        <v>10</v>
      </c>
      <c r="B17" s="185"/>
      <c r="C17" s="321"/>
      <c r="D17" s="117" t="s">
        <v>219</v>
      </c>
      <c r="E17" s="164"/>
      <c r="F17" s="164"/>
      <c r="G17" s="164">
        <v>7600</v>
      </c>
      <c r="H17" s="164"/>
      <c r="I17" s="164"/>
      <c r="J17" s="164"/>
      <c r="K17" s="164"/>
      <c r="L17" s="335">
        <f>SUM(E17:K17)</f>
        <v>7600</v>
      </c>
    </row>
    <row r="18" spans="1:12" s="170" customFormat="1" ht="19.5">
      <c r="A18" s="803">
        <v>11</v>
      </c>
      <c r="B18" s="336"/>
      <c r="C18" s="322"/>
      <c r="D18" s="122" t="s">
        <v>693</v>
      </c>
      <c r="E18" s="169"/>
      <c r="F18" s="169"/>
      <c r="G18" s="169"/>
      <c r="H18" s="169"/>
      <c r="I18" s="169"/>
      <c r="J18" s="169"/>
      <c r="K18" s="169"/>
      <c r="L18" s="337">
        <f>SUM(E18:K18)</f>
        <v>0</v>
      </c>
    </row>
    <row r="19" spans="1:12" s="68" customFormat="1" ht="18">
      <c r="A19" s="803">
        <v>12</v>
      </c>
      <c r="B19" s="338"/>
      <c r="C19" s="323"/>
      <c r="D19" s="297" t="s">
        <v>219</v>
      </c>
      <c r="E19" s="165">
        <f aca="true" t="shared" si="1" ref="E19:L19">SUM(E17:E18)</f>
        <v>0</v>
      </c>
      <c r="F19" s="165">
        <f t="shared" si="1"/>
        <v>0</v>
      </c>
      <c r="G19" s="165">
        <f t="shared" si="1"/>
        <v>7600</v>
      </c>
      <c r="H19" s="165">
        <f t="shared" si="1"/>
        <v>0</v>
      </c>
      <c r="I19" s="165">
        <f t="shared" si="1"/>
        <v>0</v>
      </c>
      <c r="J19" s="165">
        <f t="shared" si="1"/>
        <v>0</v>
      </c>
      <c r="K19" s="165">
        <f t="shared" si="1"/>
        <v>0</v>
      </c>
      <c r="L19" s="339">
        <f t="shared" si="1"/>
        <v>7600</v>
      </c>
    </row>
    <row r="20" spans="1:12" s="295" customFormat="1" ht="21.75" customHeight="1">
      <c r="A20" s="803">
        <v>13</v>
      </c>
      <c r="B20" s="333"/>
      <c r="C20" s="320">
        <v>3</v>
      </c>
      <c r="D20" s="117" t="s">
        <v>777</v>
      </c>
      <c r="E20" s="164"/>
      <c r="F20" s="164"/>
      <c r="G20" s="164"/>
      <c r="H20" s="164"/>
      <c r="I20" s="164"/>
      <c r="J20" s="164"/>
      <c r="K20" s="164"/>
      <c r="L20" s="339"/>
    </row>
    <row r="21" spans="1:12" ht="18">
      <c r="A21" s="803">
        <v>14</v>
      </c>
      <c r="B21" s="185"/>
      <c r="C21" s="321"/>
      <c r="D21" s="117" t="s">
        <v>219</v>
      </c>
      <c r="E21" s="164"/>
      <c r="F21" s="164"/>
      <c r="G21" s="164">
        <v>100</v>
      </c>
      <c r="H21" s="164">
        <v>9400</v>
      </c>
      <c r="I21" s="164"/>
      <c r="J21" s="164"/>
      <c r="K21" s="164"/>
      <c r="L21" s="335">
        <f>SUM(E21:K21)</f>
        <v>9500</v>
      </c>
    </row>
    <row r="22" spans="1:12" s="170" customFormat="1" ht="19.5">
      <c r="A22" s="803">
        <v>15</v>
      </c>
      <c r="B22" s="336"/>
      <c r="C22" s="322"/>
      <c r="D22" s="122" t="s">
        <v>19</v>
      </c>
      <c r="E22" s="169"/>
      <c r="F22" s="169"/>
      <c r="G22" s="169">
        <v>1200</v>
      </c>
      <c r="H22" s="169"/>
      <c r="I22" s="169"/>
      <c r="J22" s="169"/>
      <c r="K22" s="169"/>
      <c r="L22" s="337">
        <f>SUM(E22:K22)</f>
        <v>1200</v>
      </c>
    </row>
    <row r="23" spans="1:12" s="170" customFormat="1" ht="19.5">
      <c r="A23" s="803">
        <v>16</v>
      </c>
      <c r="B23" s="336"/>
      <c r="C23" s="322"/>
      <c r="D23" s="122" t="s">
        <v>46</v>
      </c>
      <c r="E23" s="169"/>
      <c r="F23" s="169"/>
      <c r="G23" s="169"/>
      <c r="H23" s="169">
        <v>-1650</v>
      </c>
      <c r="I23" s="169"/>
      <c r="J23" s="169"/>
      <c r="K23" s="169"/>
      <c r="L23" s="337">
        <f>SUM(E23:K23)</f>
        <v>-1650</v>
      </c>
    </row>
    <row r="24" spans="1:12" s="68" customFormat="1" ht="18">
      <c r="A24" s="803">
        <v>17</v>
      </c>
      <c r="B24" s="338"/>
      <c r="C24" s="323"/>
      <c r="D24" s="297" t="s">
        <v>219</v>
      </c>
      <c r="E24" s="165">
        <f>SUM(E21:E22)</f>
        <v>0</v>
      </c>
      <c r="F24" s="165">
        <f>SUM(F21:F22)</f>
        <v>0</v>
      </c>
      <c r="G24" s="165">
        <f aca="true" t="shared" si="2" ref="G24:L24">SUM(G21:G23)</f>
        <v>1300</v>
      </c>
      <c r="H24" s="165">
        <f t="shared" si="2"/>
        <v>7750</v>
      </c>
      <c r="I24" s="165">
        <f t="shared" si="2"/>
        <v>0</v>
      </c>
      <c r="J24" s="165">
        <f t="shared" si="2"/>
        <v>0</v>
      </c>
      <c r="K24" s="165">
        <f t="shared" si="2"/>
        <v>0</v>
      </c>
      <c r="L24" s="339">
        <f t="shared" si="2"/>
        <v>9050</v>
      </c>
    </row>
    <row r="25" spans="1:12" s="295" customFormat="1" ht="21.75" customHeight="1">
      <c r="A25" s="803">
        <v>18</v>
      </c>
      <c r="B25" s="333"/>
      <c r="C25" s="320">
        <v>4</v>
      </c>
      <c r="D25" s="117" t="s">
        <v>295</v>
      </c>
      <c r="E25" s="164"/>
      <c r="F25" s="164"/>
      <c r="G25" s="164"/>
      <c r="H25" s="164"/>
      <c r="I25" s="164"/>
      <c r="J25" s="164"/>
      <c r="K25" s="164"/>
      <c r="L25" s="339"/>
    </row>
    <row r="26" spans="1:12" ht="18">
      <c r="A26" s="803">
        <v>19</v>
      </c>
      <c r="B26" s="185"/>
      <c r="C26" s="321"/>
      <c r="D26" s="117" t="s">
        <v>219</v>
      </c>
      <c r="E26" s="164"/>
      <c r="F26" s="164"/>
      <c r="G26" s="164"/>
      <c r="H26" s="164">
        <v>7600</v>
      </c>
      <c r="I26" s="164"/>
      <c r="J26" s="164"/>
      <c r="K26" s="164"/>
      <c r="L26" s="335">
        <f>SUM(E26:K26)</f>
        <v>7600</v>
      </c>
    </row>
    <row r="27" spans="1:12" s="170" customFormat="1" ht="19.5">
      <c r="A27" s="803">
        <v>20</v>
      </c>
      <c r="B27" s="336"/>
      <c r="C27" s="322"/>
      <c r="D27" s="122" t="s">
        <v>630</v>
      </c>
      <c r="E27" s="169"/>
      <c r="F27" s="169"/>
      <c r="G27" s="169"/>
      <c r="H27" s="169">
        <v>-7600</v>
      </c>
      <c r="I27" s="169">
        <v>7600</v>
      </c>
      <c r="J27" s="169"/>
      <c r="K27" s="169"/>
      <c r="L27" s="337">
        <f>SUM(E27:K27)</f>
        <v>0</v>
      </c>
    </row>
    <row r="28" spans="1:12" s="68" customFormat="1" ht="18">
      <c r="A28" s="803">
        <v>21</v>
      </c>
      <c r="B28" s="338"/>
      <c r="C28" s="323"/>
      <c r="D28" s="297" t="s">
        <v>219</v>
      </c>
      <c r="E28" s="165">
        <f aca="true" t="shared" si="3" ref="E28:L28">SUM(E26:E27)</f>
        <v>0</v>
      </c>
      <c r="F28" s="165">
        <f t="shared" si="3"/>
        <v>0</v>
      </c>
      <c r="G28" s="165">
        <f t="shared" si="3"/>
        <v>0</v>
      </c>
      <c r="H28" s="165">
        <f t="shared" si="3"/>
        <v>0</v>
      </c>
      <c r="I28" s="165">
        <f t="shared" si="3"/>
        <v>7600</v>
      </c>
      <c r="J28" s="165">
        <f t="shared" si="3"/>
        <v>0</v>
      </c>
      <c r="K28" s="165">
        <f t="shared" si="3"/>
        <v>0</v>
      </c>
      <c r="L28" s="339">
        <f t="shared" si="3"/>
        <v>7600</v>
      </c>
    </row>
    <row r="29" spans="1:12" s="295" customFormat="1" ht="21.75" customHeight="1">
      <c r="A29" s="803">
        <v>22</v>
      </c>
      <c r="B29" s="333"/>
      <c r="C29" s="320">
        <v>5</v>
      </c>
      <c r="D29" s="117" t="s">
        <v>298</v>
      </c>
      <c r="E29" s="164"/>
      <c r="F29" s="164"/>
      <c r="G29" s="164"/>
      <c r="H29" s="164"/>
      <c r="I29" s="164"/>
      <c r="J29" s="164"/>
      <c r="K29" s="164"/>
      <c r="L29" s="339"/>
    </row>
    <row r="30" spans="1:12" ht="18">
      <c r="A30" s="803">
        <v>23</v>
      </c>
      <c r="B30" s="185"/>
      <c r="C30" s="321"/>
      <c r="D30" s="117" t="s">
        <v>219</v>
      </c>
      <c r="E30" s="164"/>
      <c r="F30" s="164"/>
      <c r="G30" s="164"/>
      <c r="H30" s="164">
        <v>19000</v>
      </c>
      <c r="I30" s="164"/>
      <c r="J30" s="164"/>
      <c r="K30" s="164"/>
      <c r="L30" s="335">
        <f>SUM(E30:K30)</f>
        <v>19000</v>
      </c>
    </row>
    <row r="31" spans="1:12" s="170" customFormat="1" ht="19.5">
      <c r="A31" s="803">
        <v>24</v>
      </c>
      <c r="B31" s="336"/>
      <c r="C31" s="322"/>
      <c r="D31" s="122" t="s">
        <v>630</v>
      </c>
      <c r="E31" s="169"/>
      <c r="F31" s="169"/>
      <c r="G31" s="169"/>
      <c r="H31" s="169">
        <v>-19000</v>
      </c>
      <c r="I31" s="169">
        <v>19000</v>
      </c>
      <c r="J31" s="169"/>
      <c r="K31" s="169"/>
      <c r="L31" s="337">
        <f>SUM(E31:K31)</f>
        <v>0</v>
      </c>
    </row>
    <row r="32" spans="1:12" s="68" customFormat="1" ht="18">
      <c r="A32" s="803">
        <v>25</v>
      </c>
      <c r="B32" s="338"/>
      <c r="C32" s="323"/>
      <c r="D32" s="297" t="s">
        <v>219</v>
      </c>
      <c r="E32" s="165">
        <f aca="true" t="shared" si="4" ref="E32:L32">SUM(E30:E31)</f>
        <v>0</v>
      </c>
      <c r="F32" s="165">
        <f t="shared" si="4"/>
        <v>0</v>
      </c>
      <c r="G32" s="165">
        <f t="shared" si="4"/>
        <v>0</v>
      </c>
      <c r="H32" s="165">
        <f t="shared" si="4"/>
        <v>0</v>
      </c>
      <c r="I32" s="165">
        <f t="shared" si="4"/>
        <v>19000</v>
      </c>
      <c r="J32" s="165">
        <f t="shared" si="4"/>
        <v>0</v>
      </c>
      <c r="K32" s="165">
        <f t="shared" si="4"/>
        <v>0</v>
      </c>
      <c r="L32" s="339">
        <f t="shared" si="4"/>
        <v>19000</v>
      </c>
    </row>
    <row r="33" spans="1:12" s="295" customFormat="1" ht="21.75" customHeight="1">
      <c r="A33" s="803">
        <v>26</v>
      </c>
      <c r="B33" s="333"/>
      <c r="C33" s="320">
        <v>6</v>
      </c>
      <c r="D33" s="117" t="s">
        <v>99</v>
      </c>
      <c r="E33" s="164"/>
      <c r="F33" s="164"/>
      <c r="G33" s="164"/>
      <c r="H33" s="164"/>
      <c r="I33" s="164"/>
      <c r="J33" s="164"/>
      <c r="K33" s="164"/>
      <c r="L33" s="339"/>
    </row>
    <row r="34" spans="1:12" ht="18">
      <c r="A34" s="803">
        <v>27</v>
      </c>
      <c r="B34" s="185"/>
      <c r="C34" s="321"/>
      <c r="D34" s="117" t="s">
        <v>219</v>
      </c>
      <c r="E34" s="164"/>
      <c r="F34" s="164"/>
      <c r="G34" s="164"/>
      <c r="H34" s="164">
        <v>10000</v>
      </c>
      <c r="I34" s="164"/>
      <c r="J34" s="164"/>
      <c r="K34" s="164"/>
      <c r="L34" s="335">
        <f>SUM(E34:K34)</f>
        <v>10000</v>
      </c>
    </row>
    <row r="35" spans="1:12" s="170" customFormat="1" ht="19.5">
      <c r="A35" s="803">
        <v>28</v>
      </c>
      <c r="B35" s="336"/>
      <c r="C35" s="322"/>
      <c r="D35" s="122" t="s">
        <v>218</v>
      </c>
      <c r="E35" s="169"/>
      <c r="F35" s="169"/>
      <c r="G35" s="169"/>
      <c r="H35" s="169"/>
      <c r="I35" s="169"/>
      <c r="J35" s="169"/>
      <c r="K35" s="169"/>
      <c r="L35" s="337">
        <f>SUM(E35:K35)</f>
        <v>0</v>
      </c>
    </row>
    <row r="36" spans="1:12" s="68" customFormat="1" ht="18">
      <c r="A36" s="803">
        <v>29</v>
      </c>
      <c r="B36" s="338"/>
      <c r="C36" s="323"/>
      <c r="D36" s="297" t="s">
        <v>219</v>
      </c>
      <c r="E36" s="165">
        <f aca="true" t="shared" si="5" ref="E36:L36">SUM(E34:E35)</f>
        <v>0</v>
      </c>
      <c r="F36" s="165">
        <f t="shared" si="5"/>
        <v>0</v>
      </c>
      <c r="G36" s="165">
        <f t="shared" si="5"/>
        <v>0</v>
      </c>
      <c r="H36" s="165">
        <f t="shared" si="5"/>
        <v>10000</v>
      </c>
      <c r="I36" s="165">
        <f t="shared" si="5"/>
        <v>0</v>
      </c>
      <c r="J36" s="165">
        <f t="shared" si="5"/>
        <v>0</v>
      </c>
      <c r="K36" s="165">
        <f t="shared" si="5"/>
        <v>0</v>
      </c>
      <c r="L36" s="339">
        <f t="shared" si="5"/>
        <v>10000</v>
      </c>
    </row>
    <row r="37" spans="1:12" s="295" customFormat="1" ht="21.75" customHeight="1">
      <c r="A37" s="803">
        <v>30</v>
      </c>
      <c r="B37" s="333"/>
      <c r="C37" s="320">
        <v>7</v>
      </c>
      <c r="D37" s="117" t="s">
        <v>782</v>
      </c>
      <c r="E37" s="164"/>
      <c r="F37" s="164"/>
      <c r="G37" s="164"/>
      <c r="H37" s="164"/>
      <c r="I37" s="164"/>
      <c r="J37" s="164"/>
      <c r="K37" s="164"/>
      <c r="L37" s="339"/>
    </row>
    <row r="38" spans="1:12" ht="18">
      <c r="A38" s="803">
        <v>31</v>
      </c>
      <c r="B38" s="185"/>
      <c r="C38" s="321"/>
      <c r="D38" s="117" t="s">
        <v>219</v>
      </c>
      <c r="E38" s="164">
        <v>12184</v>
      </c>
      <c r="F38" s="164">
        <v>1645</v>
      </c>
      <c r="G38" s="164">
        <v>1386</v>
      </c>
      <c r="H38" s="164"/>
      <c r="I38" s="164"/>
      <c r="J38" s="164"/>
      <c r="K38" s="164"/>
      <c r="L38" s="335">
        <f>SUM(E38:K38)</f>
        <v>15215</v>
      </c>
    </row>
    <row r="39" spans="1:12" s="170" customFormat="1" ht="19.5">
      <c r="A39" s="803">
        <v>32</v>
      </c>
      <c r="B39" s="336"/>
      <c r="C39" s="322"/>
      <c r="D39" s="122" t="s">
        <v>668</v>
      </c>
      <c r="E39" s="169"/>
      <c r="F39" s="169"/>
      <c r="G39" s="169"/>
      <c r="H39" s="169"/>
      <c r="I39" s="169"/>
      <c r="J39" s="169"/>
      <c r="K39" s="169"/>
      <c r="L39" s="337">
        <f>SUM(E39:K39)</f>
        <v>0</v>
      </c>
    </row>
    <row r="40" spans="1:12" s="68" customFormat="1" ht="18">
      <c r="A40" s="803">
        <v>33</v>
      </c>
      <c r="B40" s="338"/>
      <c r="C40" s="323"/>
      <c r="D40" s="297" t="s">
        <v>219</v>
      </c>
      <c r="E40" s="165">
        <f aca="true" t="shared" si="6" ref="E40:L40">SUM(E38:E39)</f>
        <v>12184</v>
      </c>
      <c r="F40" s="165">
        <f t="shared" si="6"/>
        <v>1645</v>
      </c>
      <c r="G40" s="165">
        <f t="shared" si="6"/>
        <v>1386</v>
      </c>
      <c r="H40" s="165">
        <f t="shared" si="6"/>
        <v>0</v>
      </c>
      <c r="I40" s="165">
        <f t="shared" si="6"/>
        <v>0</v>
      </c>
      <c r="J40" s="165">
        <f t="shared" si="6"/>
        <v>0</v>
      </c>
      <c r="K40" s="165">
        <f t="shared" si="6"/>
        <v>0</v>
      </c>
      <c r="L40" s="339">
        <f t="shared" si="6"/>
        <v>15215</v>
      </c>
    </row>
    <row r="41" spans="1:12" s="295" customFormat="1" ht="31.5" customHeight="1">
      <c r="A41" s="803">
        <v>34</v>
      </c>
      <c r="B41" s="333"/>
      <c r="C41" s="320">
        <v>8</v>
      </c>
      <c r="D41" s="117" t="s">
        <v>562</v>
      </c>
      <c r="E41" s="164"/>
      <c r="F41" s="164"/>
      <c r="G41" s="164"/>
      <c r="H41" s="164"/>
      <c r="I41" s="164"/>
      <c r="J41" s="164"/>
      <c r="K41" s="164"/>
      <c r="L41" s="339"/>
    </row>
    <row r="42" spans="1:12" ht="18">
      <c r="A42" s="803">
        <v>35</v>
      </c>
      <c r="B42" s="185"/>
      <c r="C42" s="321"/>
      <c r="D42" s="117" t="s">
        <v>219</v>
      </c>
      <c r="E42" s="164"/>
      <c r="F42" s="164"/>
      <c r="G42" s="164"/>
      <c r="H42" s="164">
        <v>2300</v>
      </c>
      <c r="I42" s="164"/>
      <c r="J42" s="164"/>
      <c r="K42" s="164"/>
      <c r="L42" s="335">
        <f>SUM(E42:K42)</f>
        <v>2300</v>
      </c>
    </row>
    <row r="43" spans="1:12" s="170" customFormat="1" ht="19.5">
      <c r="A43" s="803">
        <v>36</v>
      </c>
      <c r="B43" s="336"/>
      <c r="C43" s="322"/>
      <c r="D43" s="122" t="s">
        <v>630</v>
      </c>
      <c r="E43" s="169"/>
      <c r="F43" s="169"/>
      <c r="G43" s="169"/>
      <c r="H43" s="169">
        <v>-2300</v>
      </c>
      <c r="I43" s="169">
        <v>2300</v>
      </c>
      <c r="J43" s="169"/>
      <c r="K43" s="169"/>
      <c r="L43" s="337">
        <f>SUM(E43:K43)</f>
        <v>0</v>
      </c>
    </row>
    <row r="44" spans="1:12" s="68" customFormat="1" ht="18">
      <c r="A44" s="803">
        <v>37</v>
      </c>
      <c r="B44" s="338"/>
      <c r="C44" s="323"/>
      <c r="D44" s="297" t="s">
        <v>219</v>
      </c>
      <c r="E44" s="165">
        <f aca="true" t="shared" si="7" ref="E44:L44">SUM(E42:E43)</f>
        <v>0</v>
      </c>
      <c r="F44" s="165">
        <f t="shared" si="7"/>
        <v>0</v>
      </c>
      <c r="G44" s="165">
        <f t="shared" si="7"/>
        <v>0</v>
      </c>
      <c r="H44" s="165">
        <f t="shared" si="7"/>
        <v>0</v>
      </c>
      <c r="I44" s="165">
        <f t="shared" si="7"/>
        <v>2300</v>
      </c>
      <c r="J44" s="165">
        <f t="shared" si="7"/>
        <v>0</v>
      </c>
      <c r="K44" s="165">
        <f t="shared" si="7"/>
        <v>0</v>
      </c>
      <c r="L44" s="339">
        <f t="shared" si="7"/>
        <v>2300</v>
      </c>
    </row>
    <row r="45" spans="1:12" s="295" customFormat="1" ht="30" customHeight="1">
      <c r="A45" s="803">
        <v>38</v>
      </c>
      <c r="B45" s="333"/>
      <c r="C45" s="320">
        <v>9</v>
      </c>
      <c r="D45" s="893" t="s">
        <v>304</v>
      </c>
      <c r="E45" s="894"/>
      <c r="F45" s="894"/>
      <c r="G45" s="894"/>
      <c r="H45" s="894"/>
      <c r="I45" s="894"/>
      <c r="J45" s="894"/>
      <c r="K45" s="894"/>
      <c r="L45" s="895"/>
    </row>
    <row r="46" spans="1:12" ht="18">
      <c r="A46" s="803">
        <v>39</v>
      </c>
      <c r="B46" s="185"/>
      <c r="C46" s="321"/>
      <c r="D46" s="117" t="s">
        <v>219</v>
      </c>
      <c r="E46" s="164"/>
      <c r="F46" s="164"/>
      <c r="G46" s="164"/>
      <c r="H46" s="164">
        <v>54000</v>
      </c>
      <c r="I46" s="164"/>
      <c r="J46" s="164"/>
      <c r="K46" s="164"/>
      <c r="L46" s="335">
        <f>SUM(E46:K46)</f>
        <v>54000</v>
      </c>
    </row>
    <row r="47" spans="1:12" s="170" customFormat="1" ht="19.5">
      <c r="A47" s="803">
        <v>40</v>
      </c>
      <c r="B47" s="336"/>
      <c r="C47" s="322"/>
      <c r="D47" s="122" t="s">
        <v>218</v>
      </c>
      <c r="E47" s="169"/>
      <c r="F47" s="169"/>
      <c r="G47" s="169"/>
      <c r="H47" s="169"/>
      <c r="I47" s="169"/>
      <c r="J47" s="169"/>
      <c r="K47" s="169"/>
      <c r="L47" s="337">
        <f>SUM(E47:K47)</f>
        <v>0</v>
      </c>
    </row>
    <row r="48" spans="1:12" s="68" customFormat="1" ht="18">
      <c r="A48" s="803">
        <v>41</v>
      </c>
      <c r="B48" s="338"/>
      <c r="C48" s="323"/>
      <c r="D48" s="297" t="s">
        <v>219</v>
      </c>
      <c r="E48" s="165">
        <f aca="true" t="shared" si="8" ref="E48:L48">SUM(E46:E47)</f>
        <v>0</v>
      </c>
      <c r="F48" s="165">
        <f t="shared" si="8"/>
        <v>0</v>
      </c>
      <c r="G48" s="165">
        <f t="shared" si="8"/>
        <v>0</v>
      </c>
      <c r="H48" s="165">
        <f t="shared" si="8"/>
        <v>54000</v>
      </c>
      <c r="I48" s="165">
        <f t="shared" si="8"/>
        <v>0</v>
      </c>
      <c r="J48" s="165">
        <f t="shared" si="8"/>
        <v>0</v>
      </c>
      <c r="K48" s="165">
        <f t="shared" si="8"/>
        <v>0</v>
      </c>
      <c r="L48" s="339">
        <f t="shared" si="8"/>
        <v>54000</v>
      </c>
    </row>
    <row r="49" spans="1:12" s="295" customFormat="1" ht="27.75" customHeight="1">
      <c r="A49" s="803">
        <v>42</v>
      </c>
      <c r="B49" s="333"/>
      <c r="C49" s="320">
        <v>10</v>
      </c>
      <c r="D49" s="893" t="s">
        <v>775</v>
      </c>
      <c r="E49" s="894"/>
      <c r="F49" s="894"/>
      <c r="G49" s="894"/>
      <c r="H49" s="894"/>
      <c r="I49" s="894"/>
      <c r="J49" s="894"/>
      <c r="K49" s="894"/>
      <c r="L49" s="895"/>
    </row>
    <row r="50" spans="1:12" ht="18">
      <c r="A50" s="803">
        <v>43</v>
      </c>
      <c r="B50" s="185"/>
      <c r="C50" s="321"/>
      <c r="D50" s="117" t="s">
        <v>219</v>
      </c>
      <c r="E50" s="164"/>
      <c r="F50" s="164"/>
      <c r="G50" s="164"/>
      <c r="H50" s="164">
        <v>108202</v>
      </c>
      <c r="I50" s="164"/>
      <c r="J50" s="164"/>
      <c r="K50" s="164"/>
      <c r="L50" s="335">
        <f>SUM(E50:K50)</f>
        <v>108202</v>
      </c>
    </row>
    <row r="51" spans="1:12" s="170" customFormat="1" ht="19.5">
      <c r="A51" s="803">
        <v>44</v>
      </c>
      <c r="B51" s="336"/>
      <c r="C51" s="322"/>
      <c r="D51" s="122" t="s">
        <v>368</v>
      </c>
      <c r="E51" s="169"/>
      <c r="F51" s="169"/>
      <c r="G51" s="169"/>
      <c r="H51" s="169">
        <v>1866</v>
      </c>
      <c r="I51" s="169"/>
      <c r="J51" s="169"/>
      <c r="K51" s="169"/>
      <c r="L51" s="337">
        <f>SUM(E51:K51)</f>
        <v>1866</v>
      </c>
    </row>
    <row r="52" spans="1:12" s="170" customFormat="1" ht="19.5">
      <c r="A52" s="803">
        <v>45</v>
      </c>
      <c r="B52" s="336"/>
      <c r="C52" s="322"/>
      <c r="D52" s="122" t="s">
        <v>794</v>
      </c>
      <c r="E52" s="169"/>
      <c r="F52" s="169"/>
      <c r="G52" s="169"/>
      <c r="H52" s="169">
        <v>81336</v>
      </c>
      <c r="I52" s="169"/>
      <c r="J52" s="169"/>
      <c r="K52" s="169"/>
      <c r="L52" s="337">
        <f>SUM(E52:K52)</f>
        <v>81336</v>
      </c>
    </row>
    <row r="53" spans="1:12" s="68" customFormat="1" ht="18">
      <c r="A53" s="803">
        <v>46</v>
      </c>
      <c r="B53" s="338"/>
      <c r="C53" s="323"/>
      <c r="D53" s="297" t="s">
        <v>219</v>
      </c>
      <c r="E53" s="165">
        <f>SUM(E50:E51)+E52</f>
        <v>0</v>
      </c>
      <c r="F53" s="165">
        <f aca="true" t="shared" si="9" ref="F53:L53">SUM(F50:F51)+F52</f>
        <v>0</v>
      </c>
      <c r="G53" s="165">
        <f t="shared" si="9"/>
        <v>0</v>
      </c>
      <c r="H53" s="165">
        <f t="shared" si="9"/>
        <v>191404</v>
      </c>
      <c r="I53" s="165">
        <f t="shared" si="9"/>
        <v>0</v>
      </c>
      <c r="J53" s="165">
        <f t="shared" si="9"/>
        <v>0</v>
      </c>
      <c r="K53" s="165">
        <f t="shared" si="9"/>
        <v>0</v>
      </c>
      <c r="L53" s="339">
        <f t="shared" si="9"/>
        <v>191404</v>
      </c>
    </row>
    <row r="54" spans="1:12" s="295" customFormat="1" ht="27.75" customHeight="1">
      <c r="A54" s="803">
        <v>47</v>
      </c>
      <c r="B54" s="333"/>
      <c r="C54" s="320">
        <v>11</v>
      </c>
      <c r="D54" s="117" t="s">
        <v>187</v>
      </c>
      <c r="E54" s="164"/>
      <c r="F54" s="164"/>
      <c r="G54" s="164"/>
      <c r="H54" s="164"/>
      <c r="I54" s="164"/>
      <c r="J54" s="164"/>
      <c r="K54" s="164"/>
      <c r="L54" s="339"/>
    </row>
    <row r="55" spans="1:12" ht="18">
      <c r="A55" s="803">
        <v>48</v>
      </c>
      <c r="B55" s="185"/>
      <c r="C55" s="321"/>
      <c r="D55" s="117" t="s">
        <v>219</v>
      </c>
      <c r="E55" s="164"/>
      <c r="F55" s="164"/>
      <c r="G55" s="164">
        <v>13000</v>
      </c>
      <c r="H55" s="164">
        <v>600</v>
      </c>
      <c r="I55" s="164"/>
      <c r="J55" s="164"/>
      <c r="K55" s="164"/>
      <c r="L55" s="335">
        <f>SUM(E55:K55)</f>
        <v>13600</v>
      </c>
    </row>
    <row r="56" spans="1:12" s="170" customFormat="1" ht="19.5">
      <c r="A56" s="803">
        <v>49</v>
      </c>
      <c r="B56" s="336"/>
      <c r="C56" s="322"/>
      <c r="D56" s="122" t="s">
        <v>218</v>
      </c>
      <c r="E56" s="169"/>
      <c r="F56" s="169"/>
      <c r="G56" s="169"/>
      <c r="H56" s="169"/>
      <c r="I56" s="169"/>
      <c r="J56" s="169"/>
      <c r="K56" s="169"/>
      <c r="L56" s="337">
        <f>SUM(E56:K56)</f>
        <v>0</v>
      </c>
    </row>
    <row r="57" spans="1:12" s="68" customFormat="1" ht="18">
      <c r="A57" s="803">
        <v>50</v>
      </c>
      <c r="B57" s="338"/>
      <c r="C57" s="323"/>
      <c r="D57" s="297" t="s">
        <v>219</v>
      </c>
      <c r="E57" s="165">
        <f aca="true" t="shared" si="10" ref="E57:L57">SUM(E55:E56)</f>
        <v>0</v>
      </c>
      <c r="F57" s="165">
        <f t="shared" si="10"/>
        <v>0</v>
      </c>
      <c r="G57" s="165">
        <f t="shared" si="10"/>
        <v>13000</v>
      </c>
      <c r="H57" s="165">
        <f t="shared" si="10"/>
        <v>600</v>
      </c>
      <c r="I57" s="165">
        <f t="shared" si="10"/>
        <v>0</v>
      </c>
      <c r="J57" s="165">
        <f t="shared" si="10"/>
        <v>0</v>
      </c>
      <c r="K57" s="165">
        <f t="shared" si="10"/>
        <v>0</v>
      </c>
      <c r="L57" s="339">
        <f t="shared" si="10"/>
        <v>13600</v>
      </c>
    </row>
    <row r="58" spans="1:12" s="295" customFormat="1" ht="27.75" customHeight="1">
      <c r="A58" s="803">
        <v>51</v>
      </c>
      <c r="B58" s="333"/>
      <c r="C58" s="320">
        <v>12</v>
      </c>
      <c r="D58" s="117" t="s">
        <v>300</v>
      </c>
      <c r="E58" s="164"/>
      <c r="F58" s="164"/>
      <c r="G58" s="164"/>
      <c r="H58" s="164"/>
      <c r="I58" s="164"/>
      <c r="J58" s="164"/>
      <c r="K58" s="164"/>
      <c r="L58" s="339"/>
    </row>
    <row r="59" spans="1:12" ht="18">
      <c r="A59" s="803">
        <v>52</v>
      </c>
      <c r="B59" s="185"/>
      <c r="C59" s="321"/>
      <c r="D59" s="117" t="s">
        <v>219</v>
      </c>
      <c r="E59" s="164">
        <v>200</v>
      </c>
      <c r="F59" s="164">
        <v>184</v>
      </c>
      <c r="G59" s="164">
        <v>3616</v>
      </c>
      <c r="H59" s="164"/>
      <c r="I59" s="164"/>
      <c r="J59" s="164"/>
      <c r="K59" s="164"/>
      <c r="L59" s="335">
        <f>SUM(E59:K59)</f>
        <v>4000</v>
      </c>
    </row>
    <row r="60" spans="1:12" s="170" customFormat="1" ht="19.5">
      <c r="A60" s="803">
        <v>53</v>
      </c>
      <c r="B60" s="336"/>
      <c r="C60" s="322"/>
      <c r="D60" s="122" t="s">
        <v>218</v>
      </c>
      <c r="E60" s="169"/>
      <c r="F60" s="169"/>
      <c r="G60" s="169"/>
      <c r="H60" s="169"/>
      <c r="I60" s="169"/>
      <c r="J60" s="169"/>
      <c r="K60" s="169"/>
      <c r="L60" s="337">
        <f>SUM(E60:K60)</f>
        <v>0</v>
      </c>
    </row>
    <row r="61" spans="1:12" s="68" customFormat="1" ht="18">
      <c r="A61" s="803">
        <v>54</v>
      </c>
      <c r="B61" s="338"/>
      <c r="C61" s="323"/>
      <c r="D61" s="297" t="s">
        <v>219</v>
      </c>
      <c r="E61" s="165">
        <f aca="true" t="shared" si="11" ref="E61:L61">SUM(E59:E60)</f>
        <v>200</v>
      </c>
      <c r="F61" s="165">
        <f t="shared" si="11"/>
        <v>184</v>
      </c>
      <c r="G61" s="165">
        <f t="shared" si="11"/>
        <v>3616</v>
      </c>
      <c r="H61" s="165">
        <f t="shared" si="11"/>
        <v>0</v>
      </c>
      <c r="I61" s="165">
        <f t="shared" si="11"/>
        <v>0</v>
      </c>
      <c r="J61" s="165">
        <f t="shared" si="11"/>
        <v>0</v>
      </c>
      <c r="K61" s="165">
        <f t="shared" si="11"/>
        <v>0</v>
      </c>
      <c r="L61" s="339">
        <f t="shared" si="11"/>
        <v>4000</v>
      </c>
    </row>
    <row r="62" spans="1:12" s="295" customFormat="1" ht="27.75" customHeight="1">
      <c r="A62" s="803">
        <v>55</v>
      </c>
      <c r="B62" s="333"/>
      <c r="C62" s="320">
        <v>13</v>
      </c>
      <c r="D62" s="117" t="s">
        <v>302</v>
      </c>
      <c r="E62" s="164"/>
      <c r="F62" s="164"/>
      <c r="G62" s="164"/>
      <c r="H62" s="164"/>
      <c r="I62" s="164"/>
      <c r="J62" s="164"/>
      <c r="K62" s="164"/>
      <c r="L62" s="339"/>
    </row>
    <row r="63" spans="1:12" ht="18">
      <c r="A63" s="803">
        <v>56</v>
      </c>
      <c r="B63" s="185"/>
      <c r="C63" s="321"/>
      <c r="D63" s="117" t="s">
        <v>219</v>
      </c>
      <c r="E63" s="164"/>
      <c r="F63" s="164"/>
      <c r="G63" s="164">
        <v>1500</v>
      </c>
      <c r="H63" s="164"/>
      <c r="I63" s="164"/>
      <c r="J63" s="164"/>
      <c r="K63" s="164"/>
      <c r="L63" s="335">
        <f>SUM(E63:K63)</f>
        <v>1500</v>
      </c>
    </row>
    <row r="64" spans="1:12" s="170" customFormat="1" ht="19.5">
      <c r="A64" s="803">
        <v>57</v>
      </c>
      <c r="B64" s="336"/>
      <c r="C64" s="322"/>
      <c r="D64" s="122" t="s">
        <v>218</v>
      </c>
      <c r="E64" s="169"/>
      <c r="F64" s="169"/>
      <c r="G64" s="169"/>
      <c r="H64" s="169"/>
      <c r="I64" s="169"/>
      <c r="J64" s="169"/>
      <c r="K64" s="169"/>
      <c r="L64" s="337">
        <f>SUM(E64:K64)</f>
        <v>0</v>
      </c>
    </row>
    <row r="65" spans="1:12" s="68" customFormat="1" ht="18">
      <c r="A65" s="803">
        <v>58</v>
      </c>
      <c r="B65" s="338"/>
      <c r="C65" s="323"/>
      <c r="D65" s="297" t="s">
        <v>219</v>
      </c>
      <c r="E65" s="165">
        <f aca="true" t="shared" si="12" ref="E65:L65">SUM(E63:E64)</f>
        <v>0</v>
      </c>
      <c r="F65" s="165">
        <f t="shared" si="12"/>
        <v>0</v>
      </c>
      <c r="G65" s="165">
        <f t="shared" si="12"/>
        <v>1500</v>
      </c>
      <c r="H65" s="165">
        <f t="shared" si="12"/>
        <v>0</v>
      </c>
      <c r="I65" s="165">
        <f t="shared" si="12"/>
        <v>0</v>
      </c>
      <c r="J65" s="165">
        <f t="shared" si="12"/>
        <v>0</v>
      </c>
      <c r="K65" s="165">
        <f t="shared" si="12"/>
        <v>0</v>
      </c>
      <c r="L65" s="339">
        <f t="shared" si="12"/>
        <v>1500</v>
      </c>
    </row>
    <row r="66" spans="1:12" s="295" customFormat="1" ht="27.75" customHeight="1">
      <c r="A66" s="803">
        <v>59</v>
      </c>
      <c r="B66" s="333"/>
      <c r="C66" s="320">
        <v>14</v>
      </c>
      <c r="D66" s="117" t="s">
        <v>125</v>
      </c>
      <c r="E66" s="164"/>
      <c r="F66" s="164"/>
      <c r="G66" s="164"/>
      <c r="H66" s="164"/>
      <c r="I66" s="164"/>
      <c r="J66" s="164"/>
      <c r="K66" s="164"/>
      <c r="L66" s="339"/>
    </row>
    <row r="67" spans="1:12" ht="18">
      <c r="A67" s="803">
        <v>60</v>
      </c>
      <c r="B67" s="185"/>
      <c r="C67" s="321"/>
      <c r="D67" s="117" t="s">
        <v>219</v>
      </c>
      <c r="E67" s="164">
        <v>300</v>
      </c>
      <c r="F67" s="164">
        <v>100</v>
      </c>
      <c r="G67" s="164">
        <v>5400</v>
      </c>
      <c r="H67" s="164"/>
      <c r="I67" s="164"/>
      <c r="J67" s="164"/>
      <c r="K67" s="164"/>
      <c r="L67" s="335">
        <f>SUM(E67:K67)</f>
        <v>5800</v>
      </c>
    </row>
    <row r="68" spans="1:12" s="170" customFormat="1" ht="19.5">
      <c r="A68" s="803">
        <v>61</v>
      </c>
      <c r="B68" s="336"/>
      <c r="C68" s="322"/>
      <c r="D68" s="122" t="s">
        <v>218</v>
      </c>
      <c r="E68" s="169"/>
      <c r="F68" s="169"/>
      <c r="G68" s="169"/>
      <c r="H68" s="169"/>
      <c r="I68" s="169"/>
      <c r="J68" s="169"/>
      <c r="K68" s="169"/>
      <c r="L68" s="337">
        <f>SUM(E68:K68)</f>
        <v>0</v>
      </c>
    </row>
    <row r="69" spans="1:12" s="68" customFormat="1" ht="18">
      <c r="A69" s="803">
        <v>62</v>
      </c>
      <c r="B69" s="338"/>
      <c r="C69" s="323"/>
      <c r="D69" s="297" t="s">
        <v>219</v>
      </c>
      <c r="E69" s="165">
        <f aca="true" t="shared" si="13" ref="E69:L69">SUM(E67:E68)</f>
        <v>300</v>
      </c>
      <c r="F69" s="165">
        <f t="shared" si="13"/>
        <v>100</v>
      </c>
      <c r="G69" s="165">
        <f t="shared" si="13"/>
        <v>5400</v>
      </c>
      <c r="H69" s="165">
        <f t="shared" si="13"/>
        <v>0</v>
      </c>
      <c r="I69" s="165">
        <f t="shared" si="13"/>
        <v>0</v>
      </c>
      <c r="J69" s="165">
        <f t="shared" si="13"/>
        <v>0</v>
      </c>
      <c r="K69" s="165">
        <f t="shared" si="13"/>
        <v>0</v>
      </c>
      <c r="L69" s="339">
        <f t="shared" si="13"/>
        <v>5800</v>
      </c>
    </row>
    <row r="70" spans="1:12" s="295" customFormat="1" ht="27.75" customHeight="1">
      <c r="A70" s="803">
        <v>63</v>
      </c>
      <c r="B70" s="333"/>
      <c r="C70" s="320">
        <v>15</v>
      </c>
      <c r="D70" s="117" t="s">
        <v>447</v>
      </c>
      <c r="E70" s="164"/>
      <c r="F70" s="164"/>
      <c r="G70" s="164"/>
      <c r="H70" s="164"/>
      <c r="I70" s="164"/>
      <c r="J70" s="164"/>
      <c r="K70" s="164"/>
      <c r="L70" s="339"/>
    </row>
    <row r="71" spans="1:12" ht="18">
      <c r="A71" s="803">
        <v>64</v>
      </c>
      <c r="B71" s="185"/>
      <c r="C71" s="321"/>
      <c r="D71" s="117" t="s">
        <v>219</v>
      </c>
      <c r="E71" s="164"/>
      <c r="F71" s="164"/>
      <c r="G71" s="164">
        <v>125043</v>
      </c>
      <c r="H71" s="164"/>
      <c r="I71" s="164"/>
      <c r="J71" s="164"/>
      <c r="K71" s="164"/>
      <c r="L71" s="335">
        <f>SUM(E71:K71)</f>
        <v>125043</v>
      </c>
    </row>
    <row r="72" spans="1:12" s="170" customFormat="1" ht="19.5">
      <c r="A72" s="803">
        <v>65</v>
      </c>
      <c r="B72" s="336"/>
      <c r="C72" s="322"/>
      <c r="D72" s="122" t="s">
        <v>630</v>
      </c>
      <c r="E72" s="169"/>
      <c r="F72" s="169"/>
      <c r="G72" s="169">
        <v>-10</v>
      </c>
      <c r="H72" s="169"/>
      <c r="I72" s="169">
        <v>10</v>
      </c>
      <c r="J72" s="169"/>
      <c r="K72" s="169"/>
      <c r="L72" s="337">
        <f>SUM(E72:K72)</f>
        <v>0</v>
      </c>
    </row>
    <row r="73" spans="1:12" s="68" customFormat="1" ht="18">
      <c r="A73" s="803">
        <v>66</v>
      </c>
      <c r="B73" s="338"/>
      <c r="C73" s="323"/>
      <c r="D73" s="297" t="s">
        <v>219</v>
      </c>
      <c r="E73" s="165">
        <f aca="true" t="shared" si="14" ref="E73:L73">SUM(E71:E72)</f>
        <v>0</v>
      </c>
      <c r="F73" s="165">
        <f t="shared" si="14"/>
        <v>0</v>
      </c>
      <c r="G73" s="165">
        <f t="shared" si="14"/>
        <v>125033</v>
      </c>
      <c r="H73" s="165">
        <f t="shared" si="14"/>
        <v>0</v>
      </c>
      <c r="I73" s="165">
        <f t="shared" si="14"/>
        <v>10</v>
      </c>
      <c r="J73" s="165">
        <f t="shared" si="14"/>
        <v>0</v>
      </c>
      <c r="K73" s="165">
        <f t="shared" si="14"/>
        <v>0</v>
      </c>
      <c r="L73" s="339">
        <f t="shared" si="14"/>
        <v>125043</v>
      </c>
    </row>
    <row r="74" spans="1:12" s="295" customFormat="1" ht="30" customHeight="1">
      <c r="A74" s="803">
        <v>67</v>
      </c>
      <c r="B74" s="333"/>
      <c r="C74" s="320">
        <v>16</v>
      </c>
      <c r="D74" s="117" t="s">
        <v>126</v>
      </c>
      <c r="E74" s="164"/>
      <c r="F74" s="164"/>
      <c r="G74" s="164"/>
      <c r="H74" s="164"/>
      <c r="I74" s="164"/>
      <c r="J74" s="164"/>
      <c r="K74" s="164"/>
      <c r="L74" s="339"/>
    </row>
    <row r="75" spans="1:12" ht="18">
      <c r="A75" s="803">
        <v>68</v>
      </c>
      <c r="B75" s="185"/>
      <c r="C75" s="321"/>
      <c r="D75" s="117" t="s">
        <v>219</v>
      </c>
      <c r="E75" s="164"/>
      <c r="F75" s="164"/>
      <c r="G75" s="164">
        <v>260871</v>
      </c>
      <c r="H75" s="164"/>
      <c r="I75" s="164"/>
      <c r="J75" s="164">
        <v>1483</v>
      </c>
      <c r="K75" s="164"/>
      <c r="L75" s="335">
        <f>SUM(E75:K75)</f>
        <v>262354</v>
      </c>
    </row>
    <row r="76" spans="1:12" s="170" customFormat="1" ht="19.5">
      <c r="A76" s="803">
        <v>69</v>
      </c>
      <c r="B76" s="336"/>
      <c r="C76" s="322"/>
      <c r="D76" s="122" t="s">
        <v>59</v>
      </c>
      <c r="E76" s="169"/>
      <c r="F76" s="169"/>
      <c r="G76" s="169">
        <v>1973</v>
      </c>
      <c r="H76" s="169"/>
      <c r="I76" s="169"/>
      <c r="J76" s="169"/>
      <c r="K76" s="169"/>
      <c r="L76" s="337">
        <f>SUM(E76:K76)</f>
        <v>1973</v>
      </c>
    </row>
    <row r="77" spans="1:12" s="68" customFormat="1" ht="18">
      <c r="A77" s="803">
        <v>70</v>
      </c>
      <c r="B77" s="338"/>
      <c r="C77" s="323"/>
      <c r="D77" s="297" t="s">
        <v>219</v>
      </c>
      <c r="E77" s="165">
        <f aca="true" t="shared" si="15" ref="E77:L77">SUM(E75:E76)</f>
        <v>0</v>
      </c>
      <c r="F77" s="165">
        <f t="shared" si="15"/>
        <v>0</v>
      </c>
      <c r="G77" s="165">
        <f t="shared" si="15"/>
        <v>262844</v>
      </c>
      <c r="H77" s="165">
        <f t="shared" si="15"/>
        <v>0</v>
      </c>
      <c r="I77" s="165">
        <f t="shared" si="15"/>
        <v>0</v>
      </c>
      <c r="J77" s="165">
        <f t="shared" si="15"/>
        <v>1483</v>
      </c>
      <c r="K77" s="165">
        <f t="shared" si="15"/>
        <v>0</v>
      </c>
      <c r="L77" s="339">
        <f t="shared" si="15"/>
        <v>264327</v>
      </c>
    </row>
    <row r="78" spans="1:12" s="295" customFormat="1" ht="30" customHeight="1">
      <c r="A78" s="803">
        <v>71</v>
      </c>
      <c r="B78" s="333"/>
      <c r="C78" s="320">
        <v>17</v>
      </c>
      <c r="D78" s="117" t="s">
        <v>551</v>
      </c>
      <c r="E78" s="164"/>
      <c r="F78" s="164"/>
      <c r="G78" s="164"/>
      <c r="H78" s="164"/>
      <c r="I78" s="164"/>
      <c r="J78" s="164"/>
      <c r="K78" s="164"/>
      <c r="L78" s="339"/>
    </row>
    <row r="79" spans="1:12" ht="18">
      <c r="A79" s="803">
        <v>72</v>
      </c>
      <c r="B79" s="185"/>
      <c r="C79" s="321"/>
      <c r="D79" s="117" t="s">
        <v>219</v>
      </c>
      <c r="E79" s="164"/>
      <c r="F79" s="164"/>
      <c r="G79" s="164">
        <v>40000</v>
      </c>
      <c r="H79" s="164"/>
      <c r="I79" s="164"/>
      <c r="J79" s="164"/>
      <c r="K79" s="164"/>
      <c r="L79" s="335">
        <f>SUM(E79:K79)</f>
        <v>40000</v>
      </c>
    </row>
    <row r="80" spans="1:12" s="170" customFormat="1" ht="19.5">
      <c r="A80" s="803">
        <v>73</v>
      </c>
      <c r="B80" s="336"/>
      <c r="C80" s="322"/>
      <c r="D80" s="122" t="s">
        <v>218</v>
      </c>
      <c r="E80" s="169"/>
      <c r="F80" s="169"/>
      <c r="G80" s="169"/>
      <c r="H80" s="169"/>
      <c r="I80" s="169"/>
      <c r="J80" s="169"/>
      <c r="K80" s="169"/>
      <c r="L80" s="337">
        <f>SUM(E80:K80)</f>
        <v>0</v>
      </c>
    </row>
    <row r="81" spans="1:12" s="68" customFormat="1" ht="18">
      <c r="A81" s="803">
        <v>74</v>
      </c>
      <c r="B81" s="338"/>
      <c r="C81" s="323"/>
      <c r="D81" s="297" t="s">
        <v>219</v>
      </c>
      <c r="E81" s="165">
        <f aca="true" t="shared" si="16" ref="E81:L81">SUM(E79:E80)</f>
        <v>0</v>
      </c>
      <c r="F81" s="165">
        <f t="shared" si="16"/>
        <v>0</v>
      </c>
      <c r="G81" s="165">
        <f t="shared" si="16"/>
        <v>40000</v>
      </c>
      <c r="H81" s="165">
        <f t="shared" si="16"/>
        <v>0</v>
      </c>
      <c r="I81" s="165">
        <f t="shared" si="16"/>
        <v>0</v>
      </c>
      <c r="J81" s="165">
        <f t="shared" si="16"/>
        <v>0</v>
      </c>
      <c r="K81" s="165">
        <f t="shared" si="16"/>
        <v>0</v>
      </c>
      <c r="L81" s="339">
        <f t="shared" si="16"/>
        <v>40000</v>
      </c>
    </row>
    <row r="82" spans="1:12" s="295" customFormat="1" ht="30" customHeight="1">
      <c r="A82" s="803">
        <v>75</v>
      </c>
      <c r="B82" s="333"/>
      <c r="C82" s="320">
        <v>18</v>
      </c>
      <c r="D82" s="117" t="s">
        <v>127</v>
      </c>
      <c r="E82" s="164"/>
      <c r="F82" s="164"/>
      <c r="G82" s="164"/>
      <c r="H82" s="164"/>
      <c r="I82" s="164"/>
      <c r="J82" s="164"/>
      <c r="K82" s="164"/>
      <c r="L82" s="339"/>
    </row>
    <row r="83" spans="1:12" ht="18">
      <c r="A83" s="803">
        <v>76</v>
      </c>
      <c r="B83" s="185"/>
      <c r="C83" s="321"/>
      <c r="D83" s="117" t="s">
        <v>219</v>
      </c>
      <c r="E83" s="164"/>
      <c r="F83" s="164"/>
      <c r="G83" s="164">
        <v>270000</v>
      </c>
      <c r="H83" s="164"/>
      <c r="I83" s="164"/>
      <c r="J83" s="164"/>
      <c r="K83" s="164"/>
      <c r="L83" s="335">
        <f>SUM(E83:K83)</f>
        <v>270000</v>
      </c>
    </row>
    <row r="84" spans="1:12" s="170" customFormat="1" ht="19.5">
      <c r="A84" s="803">
        <v>77</v>
      </c>
      <c r="B84" s="336"/>
      <c r="C84" s="322"/>
      <c r="D84" s="122" t="s">
        <v>218</v>
      </c>
      <c r="E84" s="169"/>
      <c r="F84" s="169"/>
      <c r="G84" s="169"/>
      <c r="H84" s="169"/>
      <c r="I84" s="169"/>
      <c r="J84" s="169"/>
      <c r="K84" s="169"/>
      <c r="L84" s="337">
        <f>SUM(E84:K84)</f>
        <v>0</v>
      </c>
    </row>
    <row r="85" spans="1:12" s="68" customFormat="1" ht="18">
      <c r="A85" s="803">
        <v>78</v>
      </c>
      <c r="B85" s="338"/>
      <c r="C85" s="323"/>
      <c r="D85" s="297" t="s">
        <v>219</v>
      </c>
      <c r="E85" s="165">
        <f aca="true" t="shared" si="17" ref="E85:L85">SUM(E83:E84)</f>
        <v>0</v>
      </c>
      <c r="F85" s="165">
        <f t="shared" si="17"/>
        <v>0</v>
      </c>
      <c r="G85" s="165">
        <f t="shared" si="17"/>
        <v>270000</v>
      </c>
      <c r="H85" s="165">
        <f t="shared" si="17"/>
        <v>0</v>
      </c>
      <c r="I85" s="165">
        <f t="shared" si="17"/>
        <v>0</v>
      </c>
      <c r="J85" s="165">
        <f t="shared" si="17"/>
        <v>0</v>
      </c>
      <c r="K85" s="165">
        <f t="shared" si="17"/>
        <v>0</v>
      </c>
      <c r="L85" s="339">
        <f t="shared" si="17"/>
        <v>270000</v>
      </c>
    </row>
    <row r="86" spans="1:12" s="295" customFormat="1" ht="30" customHeight="1">
      <c r="A86" s="803">
        <v>79</v>
      </c>
      <c r="B86" s="333"/>
      <c r="C86" s="320">
        <v>19</v>
      </c>
      <c r="D86" s="117" t="s">
        <v>128</v>
      </c>
      <c r="E86" s="164"/>
      <c r="F86" s="164"/>
      <c r="G86" s="164"/>
      <c r="H86" s="164"/>
      <c r="I86" s="164"/>
      <c r="J86" s="164"/>
      <c r="K86" s="164"/>
      <c r="L86" s="339"/>
    </row>
    <row r="87" spans="1:12" ht="18">
      <c r="A87" s="803">
        <v>80</v>
      </c>
      <c r="B87" s="185"/>
      <c r="C87" s="321"/>
      <c r="D87" s="117" t="s">
        <v>219</v>
      </c>
      <c r="E87" s="164">
        <v>270</v>
      </c>
      <c r="F87" s="164">
        <v>66</v>
      </c>
      <c r="G87" s="164">
        <v>14809</v>
      </c>
      <c r="H87" s="164"/>
      <c r="I87" s="164"/>
      <c r="J87" s="164"/>
      <c r="K87" s="164"/>
      <c r="L87" s="335">
        <f>SUM(E87:K87)</f>
        <v>15145</v>
      </c>
    </row>
    <row r="88" spans="1:12" s="170" customFormat="1" ht="19.5">
      <c r="A88" s="803">
        <v>81</v>
      </c>
      <c r="B88" s="336"/>
      <c r="C88" s="322"/>
      <c r="D88" s="122" t="s">
        <v>825</v>
      </c>
      <c r="E88" s="169"/>
      <c r="F88" s="169"/>
      <c r="G88" s="169">
        <v>603</v>
      </c>
      <c r="H88" s="169"/>
      <c r="I88" s="169"/>
      <c r="J88" s="169"/>
      <c r="K88" s="169"/>
      <c r="L88" s="337">
        <f>SUM(E88:K88)</f>
        <v>603</v>
      </c>
    </row>
    <row r="89" spans="1:12" s="68" customFormat="1" ht="18">
      <c r="A89" s="803">
        <v>82</v>
      </c>
      <c r="B89" s="338"/>
      <c r="C89" s="323"/>
      <c r="D89" s="297" t="s">
        <v>219</v>
      </c>
      <c r="E89" s="165">
        <f aca="true" t="shared" si="18" ref="E89:L89">SUM(E87:E88)</f>
        <v>270</v>
      </c>
      <c r="F89" s="165">
        <f t="shared" si="18"/>
        <v>66</v>
      </c>
      <c r="G89" s="165">
        <f t="shared" si="18"/>
        <v>15412</v>
      </c>
      <c r="H89" s="165">
        <f t="shared" si="18"/>
        <v>0</v>
      </c>
      <c r="I89" s="165">
        <f t="shared" si="18"/>
        <v>0</v>
      </c>
      <c r="J89" s="165">
        <f t="shared" si="18"/>
        <v>0</v>
      </c>
      <c r="K89" s="165">
        <f t="shared" si="18"/>
        <v>0</v>
      </c>
      <c r="L89" s="339">
        <f t="shared" si="18"/>
        <v>15748</v>
      </c>
    </row>
    <row r="90" spans="1:12" s="295" customFormat="1" ht="30" customHeight="1">
      <c r="A90" s="803">
        <v>83</v>
      </c>
      <c r="B90" s="333"/>
      <c r="C90" s="320">
        <v>20</v>
      </c>
      <c r="D90" s="893" t="s">
        <v>785</v>
      </c>
      <c r="E90" s="894"/>
      <c r="F90" s="894"/>
      <c r="G90" s="894"/>
      <c r="H90" s="894"/>
      <c r="I90" s="894"/>
      <c r="J90" s="894"/>
      <c r="K90" s="894"/>
      <c r="L90" s="895"/>
    </row>
    <row r="91" spans="1:12" ht="18">
      <c r="A91" s="803">
        <v>84</v>
      </c>
      <c r="B91" s="185"/>
      <c r="C91" s="321"/>
      <c r="D91" s="117" t="s">
        <v>219</v>
      </c>
      <c r="E91" s="164"/>
      <c r="F91" s="164"/>
      <c r="G91" s="164">
        <v>15500</v>
      </c>
      <c r="H91" s="164"/>
      <c r="I91" s="164"/>
      <c r="J91" s="164"/>
      <c r="K91" s="164"/>
      <c r="L91" s="335">
        <f>SUM(E91:K91)</f>
        <v>15500</v>
      </c>
    </row>
    <row r="92" spans="1:12" s="170" customFormat="1" ht="19.5">
      <c r="A92" s="803">
        <v>85</v>
      </c>
      <c r="B92" s="336"/>
      <c r="C92" s="322"/>
      <c r="D92" s="122" t="s">
        <v>218</v>
      </c>
      <c r="E92" s="169"/>
      <c r="F92" s="169"/>
      <c r="G92" s="169"/>
      <c r="H92" s="169"/>
      <c r="I92" s="169"/>
      <c r="J92" s="169"/>
      <c r="K92" s="169"/>
      <c r="L92" s="337">
        <f>SUM(E92:K92)</f>
        <v>0</v>
      </c>
    </row>
    <row r="93" spans="1:12" s="68" customFormat="1" ht="18">
      <c r="A93" s="803">
        <v>86</v>
      </c>
      <c r="B93" s="338"/>
      <c r="C93" s="323"/>
      <c r="D93" s="297" t="s">
        <v>219</v>
      </c>
      <c r="E93" s="165">
        <f aca="true" t="shared" si="19" ref="E93:L93">SUM(E91:E92)</f>
        <v>0</v>
      </c>
      <c r="F93" s="165">
        <f t="shared" si="19"/>
        <v>0</v>
      </c>
      <c r="G93" s="165">
        <f t="shared" si="19"/>
        <v>15500</v>
      </c>
      <c r="H93" s="165">
        <f t="shared" si="19"/>
        <v>0</v>
      </c>
      <c r="I93" s="165">
        <f t="shared" si="19"/>
        <v>0</v>
      </c>
      <c r="J93" s="165">
        <f t="shared" si="19"/>
        <v>0</v>
      </c>
      <c r="K93" s="165">
        <f t="shared" si="19"/>
        <v>0</v>
      </c>
      <c r="L93" s="339">
        <f t="shared" si="19"/>
        <v>15500</v>
      </c>
    </row>
    <row r="94" spans="1:12" s="295" customFormat="1" ht="30" customHeight="1">
      <c r="A94" s="803">
        <v>87</v>
      </c>
      <c r="B94" s="333"/>
      <c r="C94" s="320">
        <v>21</v>
      </c>
      <c r="D94" s="893" t="s">
        <v>470</v>
      </c>
      <c r="E94" s="894"/>
      <c r="F94" s="894"/>
      <c r="G94" s="894"/>
      <c r="H94" s="894"/>
      <c r="I94" s="894"/>
      <c r="J94" s="894"/>
      <c r="K94" s="894"/>
      <c r="L94" s="895"/>
    </row>
    <row r="95" spans="1:12" ht="18">
      <c r="A95" s="803">
        <v>88</v>
      </c>
      <c r="B95" s="185"/>
      <c r="C95" s="321"/>
      <c r="D95" s="117" t="s">
        <v>219</v>
      </c>
      <c r="E95" s="164"/>
      <c r="F95" s="164"/>
      <c r="G95" s="164">
        <v>500</v>
      </c>
      <c r="H95" s="164"/>
      <c r="I95" s="164"/>
      <c r="J95" s="164"/>
      <c r="K95" s="164"/>
      <c r="L95" s="335">
        <f>SUM(E95:K95)</f>
        <v>500</v>
      </c>
    </row>
    <row r="96" spans="1:12" s="170" customFormat="1" ht="19.5" customHeight="1">
      <c r="A96" s="803">
        <v>89</v>
      </c>
      <c r="B96" s="336"/>
      <c r="C96" s="322"/>
      <c r="D96" s="122" t="s">
        <v>218</v>
      </c>
      <c r="E96" s="169"/>
      <c r="F96" s="169"/>
      <c r="G96" s="169"/>
      <c r="H96" s="169"/>
      <c r="I96" s="169"/>
      <c r="J96" s="169"/>
      <c r="K96" s="169"/>
      <c r="L96" s="337">
        <f>SUM(E96:K96)</f>
        <v>0</v>
      </c>
    </row>
    <row r="97" spans="1:12" s="68" customFormat="1" ht="18">
      <c r="A97" s="803">
        <v>90</v>
      </c>
      <c r="B97" s="338"/>
      <c r="C97" s="323"/>
      <c r="D97" s="297" t="s">
        <v>219</v>
      </c>
      <c r="E97" s="165">
        <f aca="true" t="shared" si="20" ref="E97:L97">SUM(E95:E96)</f>
        <v>0</v>
      </c>
      <c r="F97" s="165">
        <f t="shared" si="20"/>
        <v>0</v>
      </c>
      <c r="G97" s="165">
        <f t="shared" si="20"/>
        <v>500</v>
      </c>
      <c r="H97" s="165">
        <f t="shared" si="20"/>
        <v>0</v>
      </c>
      <c r="I97" s="165">
        <f t="shared" si="20"/>
        <v>0</v>
      </c>
      <c r="J97" s="165">
        <f t="shared" si="20"/>
        <v>0</v>
      </c>
      <c r="K97" s="165">
        <f t="shared" si="20"/>
        <v>0</v>
      </c>
      <c r="L97" s="339">
        <f t="shared" si="20"/>
        <v>500</v>
      </c>
    </row>
    <row r="98" spans="1:12" s="295" customFormat="1" ht="30" customHeight="1">
      <c r="A98" s="803">
        <v>91</v>
      </c>
      <c r="B98" s="333"/>
      <c r="C98" s="320">
        <v>22</v>
      </c>
      <c r="D98" s="117" t="s">
        <v>382</v>
      </c>
      <c r="E98" s="164"/>
      <c r="F98" s="164"/>
      <c r="G98" s="164"/>
      <c r="H98" s="164"/>
      <c r="I98" s="164"/>
      <c r="J98" s="164"/>
      <c r="K98" s="164"/>
      <c r="L98" s="339"/>
    </row>
    <row r="99" spans="1:12" ht="18">
      <c r="A99" s="803">
        <v>92</v>
      </c>
      <c r="B99" s="185"/>
      <c r="C99" s="321"/>
      <c r="D99" s="117" t="s">
        <v>219</v>
      </c>
      <c r="E99" s="164">
        <v>300</v>
      </c>
      <c r="F99" s="164">
        <v>100</v>
      </c>
      <c r="G99" s="164">
        <v>1499</v>
      </c>
      <c r="H99" s="164"/>
      <c r="I99" s="164"/>
      <c r="J99" s="164"/>
      <c r="K99" s="164"/>
      <c r="L99" s="335">
        <f>SUM(E99:K99)</f>
        <v>1899</v>
      </c>
    </row>
    <row r="100" spans="1:12" s="170" customFormat="1" ht="19.5">
      <c r="A100" s="803">
        <v>93</v>
      </c>
      <c r="B100" s="336"/>
      <c r="C100" s="322"/>
      <c r="D100" s="122" t="s">
        <v>218</v>
      </c>
      <c r="E100" s="169"/>
      <c r="F100" s="169"/>
      <c r="G100" s="169"/>
      <c r="H100" s="169"/>
      <c r="I100" s="169"/>
      <c r="J100" s="169"/>
      <c r="K100" s="169"/>
      <c r="L100" s="337">
        <f>SUM(E100:K100)</f>
        <v>0</v>
      </c>
    </row>
    <row r="101" spans="1:12" s="68" customFormat="1" ht="18">
      <c r="A101" s="803">
        <v>94</v>
      </c>
      <c r="B101" s="338"/>
      <c r="C101" s="323"/>
      <c r="D101" s="297" t="s">
        <v>219</v>
      </c>
      <c r="E101" s="165">
        <f aca="true" t="shared" si="21" ref="E101:L101">SUM(E99:E100)</f>
        <v>300</v>
      </c>
      <c r="F101" s="165">
        <f t="shared" si="21"/>
        <v>100</v>
      </c>
      <c r="G101" s="165">
        <f t="shared" si="21"/>
        <v>1499</v>
      </c>
      <c r="H101" s="165">
        <f t="shared" si="21"/>
        <v>0</v>
      </c>
      <c r="I101" s="165">
        <f t="shared" si="21"/>
        <v>0</v>
      </c>
      <c r="J101" s="165">
        <f t="shared" si="21"/>
        <v>0</v>
      </c>
      <c r="K101" s="165">
        <f t="shared" si="21"/>
        <v>0</v>
      </c>
      <c r="L101" s="339">
        <f t="shared" si="21"/>
        <v>1899</v>
      </c>
    </row>
    <row r="102" spans="1:12" s="295" customFormat="1" ht="30" customHeight="1">
      <c r="A102" s="803">
        <v>95</v>
      </c>
      <c r="B102" s="333"/>
      <c r="C102" s="320">
        <v>23</v>
      </c>
      <c r="D102" s="117" t="s">
        <v>129</v>
      </c>
      <c r="E102" s="164"/>
      <c r="F102" s="164"/>
      <c r="G102" s="164"/>
      <c r="H102" s="164"/>
      <c r="I102" s="164"/>
      <c r="J102" s="164"/>
      <c r="K102" s="164"/>
      <c r="L102" s="339"/>
    </row>
    <row r="103" spans="1:12" ht="18">
      <c r="A103" s="803">
        <v>96</v>
      </c>
      <c r="B103" s="185"/>
      <c r="C103" s="321"/>
      <c r="D103" s="117" t="s">
        <v>219</v>
      </c>
      <c r="E103" s="164"/>
      <c r="F103" s="164"/>
      <c r="G103" s="164">
        <v>138000</v>
      </c>
      <c r="H103" s="164"/>
      <c r="I103" s="164"/>
      <c r="J103" s="164"/>
      <c r="K103" s="164"/>
      <c r="L103" s="335">
        <f>SUM(E103:K103)</f>
        <v>138000</v>
      </c>
    </row>
    <row r="104" spans="1:12" s="170" customFormat="1" ht="19.5">
      <c r="A104" s="803">
        <v>97</v>
      </c>
      <c r="B104" s="336"/>
      <c r="C104" s="322"/>
      <c r="D104" s="122" t="s">
        <v>218</v>
      </c>
      <c r="E104" s="169"/>
      <c r="F104" s="169"/>
      <c r="G104" s="169"/>
      <c r="H104" s="169"/>
      <c r="I104" s="169"/>
      <c r="J104" s="169"/>
      <c r="K104" s="169"/>
      <c r="L104" s="337">
        <f>SUM(E104:K104)</f>
        <v>0</v>
      </c>
    </row>
    <row r="105" spans="1:12" s="68" customFormat="1" ht="18">
      <c r="A105" s="803">
        <v>98</v>
      </c>
      <c r="B105" s="338"/>
      <c r="C105" s="323"/>
      <c r="D105" s="297" t="s">
        <v>219</v>
      </c>
      <c r="E105" s="165">
        <f aca="true" t="shared" si="22" ref="E105:L105">SUM(E103:E104)</f>
        <v>0</v>
      </c>
      <c r="F105" s="165">
        <f t="shared" si="22"/>
        <v>0</v>
      </c>
      <c r="G105" s="165">
        <f t="shared" si="22"/>
        <v>138000</v>
      </c>
      <c r="H105" s="165">
        <f t="shared" si="22"/>
        <v>0</v>
      </c>
      <c r="I105" s="165">
        <f t="shared" si="22"/>
        <v>0</v>
      </c>
      <c r="J105" s="165">
        <f t="shared" si="22"/>
        <v>0</v>
      </c>
      <c r="K105" s="165">
        <f t="shared" si="22"/>
        <v>0</v>
      </c>
      <c r="L105" s="339">
        <f t="shared" si="22"/>
        <v>138000</v>
      </c>
    </row>
    <row r="106" spans="1:12" s="295" customFormat="1" ht="30" customHeight="1">
      <c r="A106" s="803">
        <v>99</v>
      </c>
      <c r="B106" s="333"/>
      <c r="C106" s="320">
        <v>24</v>
      </c>
      <c r="D106" s="117" t="s">
        <v>130</v>
      </c>
      <c r="E106" s="164"/>
      <c r="F106" s="164"/>
      <c r="G106" s="164"/>
      <c r="H106" s="164"/>
      <c r="I106" s="164"/>
      <c r="J106" s="164"/>
      <c r="K106" s="164"/>
      <c r="L106" s="339"/>
    </row>
    <row r="107" spans="1:12" ht="18">
      <c r="A107" s="803">
        <v>100</v>
      </c>
      <c r="B107" s="185"/>
      <c r="C107" s="321"/>
      <c r="D107" s="117" t="s">
        <v>219</v>
      </c>
      <c r="E107" s="164"/>
      <c r="F107" s="164"/>
      <c r="G107" s="164">
        <v>5000</v>
      </c>
      <c r="H107" s="164"/>
      <c r="I107" s="164"/>
      <c r="J107" s="164"/>
      <c r="K107" s="164"/>
      <c r="L107" s="335">
        <f>SUM(E107:K107)</f>
        <v>5000</v>
      </c>
    </row>
    <row r="108" spans="1:12" s="170" customFormat="1" ht="19.5">
      <c r="A108" s="803">
        <v>101</v>
      </c>
      <c r="B108" s="336"/>
      <c r="C108" s="322"/>
      <c r="D108" s="122" t="s">
        <v>218</v>
      </c>
      <c r="E108" s="169"/>
      <c r="F108" s="169"/>
      <c r="G108" s="169"/>
      <c r="H108" s="169"/>
      <c r="I108" s="169"/>
      <c r="J108" s="169"/>
      <c r="K108" s="169"/>
      <c r="L108" s="337">
        <f>SUM(E108:K108)</f>
        <v>0</v>
      </c>
    </row>
    <row r="109" spans="1:12" s="68" customFormat="1" ht="18">
      <c r="A109" s="803">
        <v>102</v>
      </c>
      <c r="B109" s="338"/>
      <c r="C109" s="323"/>
      <c r="D109" s="297" t="s">
        <v>219</v>
      </c>
      <c r="E109" s="165">
        <f aca="true" t="shared" si="23" ref="E109:L109">SUM(E107:E108)</f>
        <v>0</v>
      </c>
      <c r="F109" s="165">
        <f t="shared" si="23"/>
        <v>0</v>
      </c>
      <c r="G109" s="165">
        <f t="shared" si="23"/>
        <v>5000</v>
      </c>
      <c r="H109" s="165">
        <f t="shared" si="23"/>
        <v>0</v>
      </c>
      <c r="I109" s="165">
        <f t="shared" si="23"/>
        <v>0</v>
      </c>
      <c r="J109" s="165">
        <f t="shared" si="23"/>
        <v>0</v>
      </c>
      <c r="K109" s="165">
        <f t="shared" si="23"/>
        <v>0</v>
      </c>
      <c r="L109" s="339">
        <f t="shared" si="23"/>
        <v>5000</v>
      </c>
    </row>
    <row r="110" spans="1:12" s="295" customFormat="1" ht="30" customHeight="1">
      <c r="A110" s="803">
        <v>103</v>
      </c>
      <c r="B110" s="333"/>
      <c r="C110" s="320">
        <v>25</v>
      </c>
      <c r="D110" s="893" t="s">
        <v>787</v>
      </c>
      <c r="E110" s="894"/>
      <c r="F110" s="894"/>
      <c r="G110" s="894"/>
      <c r="H110" s="894"/>
      <c r="I110" s="894"/>
      <c r="J110" s="894"/>
      <c r="K110" s="894"/>
      <c r="L110" s="895"/>
    </row>
    <row r="111" spans="1:12" ht="18">
      <c r="A111" s="803">
        <v>104</v>
      </c>
      <c r="B111" s="185"/>
      <c r="C111" s="321"/>
      <c r="D111" s="117" t="s">
        <v>219</v>
      </c>
      <c r="E111" s="164"/>
      <c r="F111" s="164"/>
      <c r="G111" s="164">
        <v>4000</v>
      </c>
      <c r="H111" s="164"/>
      <c r="I111" s="164"/>
      <c r="J111" s="164"/>
      <c r="K111" s="164"/>
      <c r="L111" s="335">
        <f>SUM(E111:K111)</f>
        <v>4000</v>
      </c>
    </row>
    <row r="112" spans="1:12" s="170" customFormat="1" ht="19.5">
      <c r="A112" s="803">
        <v>105</v>
      </c>
      <c r="B112" s="336"/>
      <c r="C112" s="322"/>
      <c r="D112" s="122" t="s">
        <v>218</v>
      </c>
      <c r="E112" s="169"/>
      <c r="F112" s="169"/>
      <c r="G112" s="169"/>
      <c r="H112" s="169"/>
      <c r="I112" s="169"/>
      <c r="J112" s="169"/>
      <c r="K112" s="169"/>
      <c r="L112" s="337">
        <f>SUM(E112:K112)</f>
        <v>0</v>
      </c>
    </row>
    <row r="113" spans="1:12" s="68" customFormat="1" ht="18">
      <c r="A113" s="803">
        <v>106</v>
      </c>
      <c r="B113" s="338"/>
      <c r="C113" s="323"/>
      <c r="D113" s="297" t="s">
        <v>219</v>
      </c>
      <c r="E113" s="165">
        <f aca="true" t="shared" si="24" ref="E113:L113">SUM(E111:E112)</f>
        <v>0</v>
      </c>
      <c r="F113" s="165">
        <f t="shared" si="24"/>
        <v>0</v>
      </c>
      <c r="G113" s="165">
        <f t="shared" si="24"/>
        <v>4000</v>
      </c>
      <c r="H113" s="165">
        <f t="shared" si="24"/>
        <v>0</v>
      </c>
      <c r="I113" s="165">
        <f t="shared" si="24"/>
        <v>0</v>
      </c>
      <c r="J113" s="165">
        <f t="shared" si="24"/>
        <v>0</v>
      </c>
      <c r="K113" s="165">
        <f t="shared" si="24"/>
        <v>0</v>
      </c>
      <c r="L113" s="339">
        <f t="shared" si="24"/>
        <v>4000</v>
      </c>
    </row>
    <row r="114" spans="1:12" s="295" customFormat="1" ht="30" customHeight="1">
      <c r="A114" s="803">
        <v>107</v>
      </c>
      <c r="B114" s="333"/>
      <c r="C114" s="320">
        <v>26</v>
      </c>
      <c r="D114" s="893" t="s">
        <v>73</v>
      </c>
      <c r="E114" s="894"/>
      <c r="F114" s="894"/>
      <c r="G114" s="894"/>
      <c r="H114" s="894"/>
      <c r="I114" s="894"/>
      <c r="J114" s="894"/>
      <c r="K114" s="894"/>
      <c r="L114" s="895"/>
    </row>
    <row r="115" spans="1:12" ht="18">
      <c r="A115" s="803">
        <v>108</v>
      </c>
      <c r="B115" s="185"/>
      <c r="C115" s="321"/>
      <c r="D115" s="117" t="s">
        <v>219</v>
      </c>
      <c r="E115" s="164"/>
      <c r="F115" s="164"/>
      <c r="G115" s="164">
        <v>1000</v>
      </c>
      <c r="H115" s="164"/>
      <c r="I115" s="164"/>
      <c r="J115" s="164"/>
      <c r="K115" s="164"/>
      <c r="L115" s="335">
        <f>SUM(E115:K115)</f>
        <v>1000</v>
      </c>
    </row>
    <row r="116" spans="1:12" s="170" customFormat="1" ht="19.5">
      <c r="A116" s="803">
        <v>109</v>
      </c>
      <c r="B116" s="336"/>
      <c r="C116" s="322"/>
      <c r="D116" s="122" t="s">
        <v>218</v>
      </c>
      <c r="E116" s="169"/>
      <c r="F116" s="169"/>
      <c r="G116" s="169"/>
      <c r="H116" s="169"/>
      <c r="I116" s="169"/>
      <c r="J116" s="169"/>
      <c r="K116" s="169"/>
      <c r="L116" s="337">
        <f>SUM(E116:K116)</f>
        <v>0</v>
      </c>
    </row>
    <row r="117" spans="1:12" s="68" customFormat="1" ht="18">
      <c r="A117" s="803">
        <v>110</v>
      </c>
      <c r="B117" s="338"/>
      <c r="C117" s="323"/>
      <c r="D117" s="297" t="s">
        <v>219</v>
      </c>
      <c r="E117" s="165">
        <f aca="true" t="shared" si="25" ref="E117:L117">SUM(E115:E116)</f>
        <v>0</v>
      </c>
      <c r="F117" s="165">
        <f t="shared" si="25"/>
        <v>0</v>
      </c>
      <c r="G117" s="165">
        <f t="shared" si="25"/>
        <v>1000</v>
      </c>
      <c r="H117" s="165">
        <f t="shared" si="25"/>
        <v>0</v>
      </c>
      <c r="I117" s="165">
        <f t="shared" si="25"/>
        <v>0</v>
      </c>
      <c r="J117" s="165">
        <f t="shared" si="25"/>
        <v>0</v>
      </c>
      <c r="K117" s="165">
        <f t="shared" si="25"/>
        <v>0</v>
      </c>
      <c r="L117" s="339">
        <f t="shared" si="25"/>
        <v>1000</v>
      </c>
    </row>
    <row r="118" spans="1:12" s="295" customFormat="1" ht="30" customHeight="1">
      <c r="A118" s="803">
        <v>111</v>
      </c>
      <c r="B118" s="333"/>
      <c r="C118" s="320">
        <v>27</v>
      </c>
      <c r="D118" s="117" t="s">
        <v>131</v>
      </c>
      <c r="E118" s="164"/>
      <c r="F118" s="164"/>
      <c r="G118" s="164"/>
      <c r="H118" s="164"/>
      <c r="I118" s="164"/>
      <c r="J118" s="164"/>
      <c r="K118" s="164"/>
      <c r="L118" s="339"/>
    </row>
    <row r="119" spans="1:12" ht="18">
      <c r="A119" s="803">
        <v>112</v>
      </c>
      <c r="B119" s="185"/>
      <c r="C119" s="321"/>
      <c r="D119" s="117" t="s">
        <v>219</v>
      </c>
      <c r="E119" s="164"/>
      <c r="F119" s="164"/>
      <c r="G119" s="164">
        <v>1700</v>
      </c>
      <c r="H119" s="164"/>
      <c r="I119" s="164"/>
      <c r="J119" s="164"/>
      <c r="K119" s="164"/>
      <c r="L119" s="335">
        <f>SUM(E119:K119)</f>
        <v>1700</v>
      </c>
    </row>
    <row r="120" spans="1:12" s="170" customFormat="1" ht="19.5">
      <c r="A120" s="803">
        <v>113</v>
      </c>
      <c r="B120" s="336"/>
      <c r="C120" s="322"/>
      <c r="D120" s="122" t="s">
        <v>218</v>
      </c>
      <c r="E120" s="169"/>
      <c r="F120" s="169"/>
      <c r="G120" s="169"/>
      <c r="H120" s="169"/>
      <c r="I120" s="169"/>
      <c r="J120" s="169"/>
      <c r="K120" s="169"/>
      <c r="L120" s="337">
        <f>SUM(E120:K120)</f>
        <v>0</v>
      </c>
    </row>
    <row r="121" spans="1:12" s="68" customFormat="1" ht="18">
      <c r="A121" s="803">
        <v>114</v>
      </c>
      <c r="B121" s="338"/>
      <c r="C121" s="323"/>
      <c r="D121" s="297" t="s">
        <v>219</v>
      </c>
      <c r="E121" s="165">
        <f aca="true" t="shared" si="26" ref="E121:L121">SUM(E119:E120)</f>
        <v>0</v>
      </c>
      <c r="F121" s="165">
        <f t="shared" si="26"/>
        <v>0</v>
      </c>
      <c r="G121" s="165">
        <f t="shared" si="26"/>
        <v>1700</v>
      </c>
      <c r="H121" s="165">
        <f t="shared" si="26"/>
        <v>0</v>
      </c>
      <c r="I121" s="165">
        <f t="shared" si="26"/>
        <v>0</v>
      </c>
      <c r="J121" s="165">
        <f t="shared" si="26"/>
        <v>0</v>
      </c>
      <c r="K121" s="165">
        <f t="shared" si="26"/>
        <v>0</v>
      </c>
      <c r="L121" s="339">
        <f t="shared" si="26"/>
        <v>1700</v>
      </c>
    </row>
    <row r="122" spans="1:12" s="295" customFormat="1" ht="30" customHeight="1">
      <c r="A122" s="803">
        <v>115</v>
      </c>
      <c r="B122" s="333"/>
      <c r="C122" s="320">
        <v>28</v>
      </c>
      <c r="D122" s="117" t="s">
        <v>439</v>
      </c>
      <c r="E122" s="164"/>
      <c r="F122" s="164"/>
      <c r="G122" s="164"/>
      <c r="H122" s="164"/>
      <c r="I122" s="164"/>
      <c r="J122" s="164"/>
      <c r="K122" s="164"/>
      <c r="L122" s="339"/>
    </row>
    <row r="123" spans="1:12" ht="18">
      <c r="A123" s="803">
        <v>116</v>
      </c>
      <c r="B123" s="185"/>
      <c r="C123" s="321"/>
      <c r="D123" s="117" t="s">
        <v>219</v>
      </c>
      <c r="E123" s="164">
        <f aca="true" t="shared" si="27" ref="E123:L125">SUM(E127,E131,E135,E139,E143)</f>
        <v>0</v>
      </c>
      <c r="F123" s="164">
        <f t="shared" si="27"/>
        <v>0</v>
      </c>
      <c r="G123" s="164">
        <f t="shared" si="27"/>
        <v>0</v>
      </c>
      <c r="H123" s="164">
        <f t="shared" si="27"/>
        <v>3250</v>
      </c>
      <c r="I123" s="164">
        <f t="shared" si="27"/>
        <v>0</v>
      </c>
      <c r="J123" s="164">
        <f t="shared" si="27"/>
        <v>0</v>
      </c>
      <c r="K123" s="164">
        <f t="shared" si="27"/>
        <v>0</v>
      </c>
      <c r="L123" s="335">
        <f t="shared" si="27"/>
        <v>3250</v>
      </c>
    </row>
    <row r="124" spans="1:12" s="170" customFormat="1" ht="19.5">
      <c r="A124" s="803">
        <v>117</v>
      </c>
      <c r="B124" s="336"/>
      <c r="C124" s="322"/>
      <c r="D124" s="122" t="s">
        <v>218</v>
      </c>
      <c r="E124" s="169">
        <f t="shared" si="27"/>
        <v>0</v>
      </c>
      <c r="F124" s="169">
        <f t="shared" si="27"/>
        <v>0</v>
      </c>
      <c r="G124" s="169">
        <f t="shared" si="27"/>
        <v>0</v>
      </c>
      <c r="H124" s="169">
        <f t="shared" si="27"/>
        <v>0</v>
      </c>
      <c r="I124" s="169">
        <f t="shared" si="27"/>
        <v>0</v>
      </c>
      <c r="J124" s="169">
        <f t="shared" si="27"/>
        <v>0</v>
      </c>
      <c r="K124" s="169">
        <f t="shared" si="27"/>
        <v>0</v>
      </c>
      <c r="L124" s="337">
        <f t="shared" si="27"/>
        <v>0</v>
      </c>
    </row>
    <row r="125" spans="1:12" s="68" customFormat="1" ht="18">
      <c r="A125" s="803">
        <v>118</v>
      </c>
      <c r="B125" s="338"/>
      <c r="C125" s="323"/>
      <c r="D125" s="297" t="s">
        <v>219</v>
      </c>
      <c r="E125" s="165">
        <f t="shared" si="27"/>
        <v>0</v>
      </c>
      <c r="F125" s="165">
        <f t="shared" si="27"/>
        <v>0</v>
      </c>
      <c r="G125" s="165">
        <f t="shared" si="27"/>
        <v>0</v>
      </c>
      <c r="H125" s="165">
        <f t="shared" si="27"/>
        <v>3250</v>
      </c>
      <c r="I125" s="165">
        <f t="shared" si="27"/>
        <v>0</v>
      </c>
      <c r="J125" s="165">
        <f t="shared" si="27"/>
        <v>0</v>
      </c>
      <c r="K125" s="165">
        <f t="shared" si="27"/>
        <v>0</v>
      </c>
      <c r="L125" s="339">
        <f t="shared" si="27"/>
        <v>3250</v>
      </c>
    </row>
    <row r="126" spans="1:12" s="295" customFormat="1" ht="30" customHeight="1">
      <c r="A126" s="803">
        <v>119</v>
      </c>
      <c r="B126" s="333"/>
      <c r="C126" s="320">
        <v>29</v>
      </c>
      <c r="D126" s="122" t="s">
        <v>492</v>
      </c>
      <c r="E126" s="165"/>
      <c r="F126" s="165"/>
      <c r="G126" s="165"/>
      <c r="H126" s="165"/>
      <c r="I126" s="165"/>
      <c r="J126" s="165"/>
      <c r="K126" s="165"/>
      <c r="L126" s="339"/>
    </row>
    <row r="127" spans="1:12" ht="18">
      <c r="A127" s="803">
        <v>120</v>
      </c>
      <c r="B127" s="185"/>
      <c r="C127" s="321"/>
      <c r="D127" s="117" t="s">
        <v>219</v>
      </c>
      <c r="E127" s="164"/>
      <c r="F127" s="164"/>
      <c r="G127" s="164">
        <v>0</v>
      </c>
      <c r="H127" s="164">
        <v>650</v>
      </c>
      <c r="I127" s="164"/>
      <c r="J127" s="164"/>
      <c r="K127" s="164"/>
      <c r="L127" s="335">
        <f>SUM(E127:K127)</f>
        <v>650</v>
      </c>
    </row>
    <row r="128" spans="1:12" s="170" customFormat="1" ht="19.5">
      <c r="A128" s="803">
        <v>121</v>
      </c>
      <c r="B128" s="336"/>
      <c r="C128" s="322"/>
      <c r="D128" s="122" t="s">
        <v>218</v>
      </c>
      <c r="E128" s="169"/>
      <c r="F128" s="169"/>
      <c r="G128" s="169"/>
      <c r="H128" s="169"/>
      <c r="I128" s="169"/>
      <c r="J128" s="169"/>
      <c r="K128" s="169"/>
      <c r="L128" s="337">
        <f>SUM(E128:K128)</f>
        <v>0</v>
      </c>
    </row>
    <row r="129" spans="1:12" s="68" customFormat="1" ht="18">
      <c r="A129" s="803">
        <v>122</v>
      </c>
      <c r="B129" s="338"/>
      <c r="C129" s="323"/>
      <c r="D129" s="297" t="s">
        <v>219</v>
      </c>
      <c r="E129" s="165">
        <f aca="true" t="shared" si="28" ref="E129:L129">SUM(E127:E128)</f>
        <v>0</v>
      </c>
      <c r="F129" s="165">
        <f t="shared" si="28"/>
        <v>0</v>
      </c>
      <c r="G129" s="165">
        <f t="shared" si="28"/>
        <v>0</v>
      </c>
      <c r="H129" s="165">
        <f t="shared" si="28"/>
        <v>650</v>
      </c>
      <c r="I129" s="165">
        <f t="shared" si="28"/>
        <v>0</v>
      </c>
      <c r="J129" s="165">
        <f t="shared" si="28"/>
        <v>0</v>
      </c>
      <c r="K129" s="165">
        <f t="shared" si="28"/>
        <v>0</v>
      </c>
      <c r="L129" s="339">
        <f t="shared" si="28"/>
        <v>650</v>
      </c>
    </row>
    <row r="130" spans="1:12" s="295" customFormat="1" ht="30" customHeight="1">
      <c r="A130" s="803">
        <v>123</v>
      </c>
      <c r="B130" s="333"/>
      <c r="C130" s="320">
        <v>30</v>
      </c>
      <c r="D130" s="121" t="s">
        <v>440</v>
      </c>
      <c r="E130" s="164"/>
      <c r="F130" s="164"/>
      <c r="G130" s="164"/>
      <c r="H130" s="164"/>
      <c r="I130" s="164"/>
      <c r="J130" s="164"/>
      <c r="K130" s="164"/>
      <c r="L130" s="339"/>
    </row>
    <row r="131" spans="1:12" ht="18">
      <c r="A131" s="803">
        <v>124</v>
      </c>
      <c r="B131" s="185"/>
      <c r="C131" s="321"/>
      <c r="D131" s="117" t="s">
        <v>219</v>
      </c>
      <c r="E131" s="164"/>
      <c r="F131" s="164"/>
      <c r="G131" s="164">
        <v>0</v>
      </c>
      <c r="H131" s="164">
        <v>650</v>
      </c>
      <c r="I131" s="164"/>
      <c r="J131" s="164"/>
      <c r="K131" s="164"/>
      <c r="L131" s="335">
        <f>SUM(E131:K131)</f>
        <v>650</v>
      </c>
    </row>
    <row r="132" spans="1:12" s="170" customFormat="1" ht="19.5">
      <c r="A132" s="803">
        <v>125</v>
      </c>
      <c r="B132" s="336"/>
      <c r="C132" s="322"/>
      <c r="D132" s="122" t="s">
        <v>218</v>
      </c>
      <c r="E132" s="169"/>
      <c r="F132" s="169"/>
      <c r="G132" s="169"/>
      <c r="H132" s="169"/>
      <c r="I132" s="169"/>
      <c r="J132" s="169"/>
      <c r="K132" s="169"/>
      <c r="L132" s="337">
        <f>SUM(E132:K132)</f>
        <v>0</v>
      </c>
    </row>
    <row r="133" spans="1:12" s="68" customFormat="1" ht="18">
      <c r="A133" s="803">
        <v>126</v>
      </c>
      <c r="B133" s="338"/>
      <c r="C133" s="323"/>
      <c r="D133" s="297" t="s">
        <v>219</v>
      </c>
      <c r="E133" s="165">
        <f aca="true" t="shared" si="29" ref="E133:L133">SUM(E131:E132)</f>
        <v>0</v>
      </c>
      <c r="F133" s="165">
        <f t="shared" si="29"/>
        <v>0</v>
      </c>
      <c r="G133" s="165">
        <f t="shared" si="29"/>
        <v>0</v>
      </c>
      <c r="H133" s="165">
        <f t="shared" si="29"/>
        <v>650</v>
      </c>
      <c r="I133" s="165">
        <f t="shared" si="29"/>
        <v>0</v>
      </c>
      <c r="J133" s="165">
        <f t="shared" si="29"/>
        <v>0</v>
      </c>
      <c r="K133" s="165">
        <f t="shared" si="29"/>
        <v>0</v>
      </c>
      <c r="L133" s="339">
        <f t="shared" si="29"/>
        <v>650</v>
      </c>
    </row>
    <row r="134" spans="1:12" s="295" customFormat="1" ht="30" customHeight="1">
      <c r="A134" s="803">
        <v>127</v>
      </c>
      <c r="B134" s="333"/>
      <c r="C134" s="320">
        <v>31</v>
      </c>
      <c r="D134" s="121" t="s">
        <v>441</v>
      </c>
      <c r="E134" s="164"/>
      <c r="F134" s="164"/>
      <c r="G134" s="164"/>
      <c r="H134" s="164"/>
      <c r="I134" s="164"/>
      <c r="J134" s="164"/>
      <c r="K134" s="164"/>
      <c r="L134" s="339"/>
    </row>
    <row r="135" spans="1:12" ht="18">
      <c r="A135" s="803">
        <v>128</v>
      </c>
      <c r="B135" s="185"/>
      <c r="C135" s="321"/>
      <c r="D135" s="117" t="s">
        <v>219</v>
      </c>
      <c r="E135" s="164"/>
      <c r="F135" s="164"/>
      <c r="G135" s="164">
        <v>0</v>
      </c>
      <c r="H135" s="164">
        <v>650</v>
      </c>
      <c r="I135" s="164"/>
      <c r="J135" s="164"/>
      <c r="K135" s="164"/>
      <c r="L135" s="335">
        <f>SUM(E135:K135)</f>
        <v>650</v>
      </c>
    </row>
    <row r="136" spans="1:12" s="170" customFormat="1" ht="19.5">
      <c r="A136" s="803">
        <v>129</v>
      </c>
      <c r="B136" s="336"/>
      <c r="C136" s="322"/>
      <c r="D136" s="122" t="s">
        <v>218</v>
      </c>
      <c r="E136" s="169"/>
      <c r="F136" s="169"/>
      <c r="G136" s="169"/>
      <c r="H136" s="169"/>
      <c r="I136" s="169"/>
      <c r="J136" s="169"/>
      <c r="K136" s="169"/>
      <c r="L136" s="337">
        <f>SUM(E136:K136)</f>
        <v>0</v>
      </c>
    </row>
    <row r="137" spans="1:12" s="68" customFormat="1" ht="18">
      <c r="A137" s="803">
        <v>130</v>
      </c>
      <c r="B137" s="338"/>
      <c r="C137" s="323"/>
      <c r="D137" s="297" t="s">
        <v>219</v>
      </c>
      <c r="E137" s="165">
        <f aca="true" t="shared" si="30" ref="E137:L137">SUM(E135:E136)</f>
        <v>0</v>
      </c>
      <c r="F137" s="165">
        <f t="shared" si="30"/>
        <v>0</v>
      </c>
      <c r="G137" s="165">
        <f t="shared" si="30"/>
        <v>0</v>
      </c>
      <c r="H137" s="165">
        <f t="shared" si="30"/>
        <v>650</v>
      </c>
      <c r="I137" s="165">
        <f t="shared" si="30"/>
        <v>0</v>
      </c>
      <c r="J137" s="165">
        <f t="shared" si="30"/>
        <v>0</v>
      </c>
      <c r="K137" s="165">
        <f t="shared" si="30"/>
        <v>0</v>
      </c>
      <c r="L137" s="339">
        <f t="shared" si="30"/>
        <v>650</v>
      </c>
    </row>
    <row r="138" spans="1:12" s="295" customFormat="1" ht="30" customHeight="1">
      <c r="A138" s="803">
        <v>131</v>
      </c>
      <c r="B138" s="333"/>
      <c r="C138" s="320">
        <v>32</v>
      </c>
      <c r="D138" s="121" t="s">
        <v>442</v>
      </c>
      <c r="E138" s="164"/>
      <c r="F138" s="164"/>
      <c r="G138" s="164"/>
      <c r="H138" s="164"/>
      <c r="I138" s="164"/>
      <c r="J138" s="164"/>
      <c r="K138" s="164"/>
      <c r="L138" s="339"/>
    </row>
    <row r="139" spans="1:12" ht="18">
      <c r="A139" s="803">
        <v>132</v>
      </c>
      <c r="B139" s="185"/>
      <c r="C139" s="321"/>
      <c r="D139" s="117" t="s">
        <v>219</v>
      </c>
      <c r="E139" s="164"/>
      <c r="F139" s="164"/>
      <c r="G139" s="164">
        <v>0</v>
      </c>
      <c r="H139" s="164">
        <v>650</v>
      </c>
      <c r="I139" s="164"/>
      <c r="J139" s="164"/>
      <c r="K139" s="164"/>
      <c r="L139" s="335">
        <f>SUM(E139:K139)</f>
        <v>650</v>
      </c>
    </row>
    <row r="140" spans="1:12" s="170" customFormat="1" ht="19.5">
      <c r="A140" s="803">
        <v>133</v>
      </c>
      <c r="B140" s="336"/>
      <c r="C140" s="322"/>
      <c r="D140" s="122" t="s">
        <v>218</v>
      </c>
      <c r="E140" s="169"/>
      <c r="F140" s="169"/>
      <c r="G140" s="169"/>
      <c r="H140" s="169"/>
      <c r="I140" s="169"/>
      <c r="J140" s="169"/>
      <c r="K140" s="169"/>
      <c r="L140" s="337">
        <f>SUM(E140:K140)</f>
        <v>0</v>
      </c>
    </row>
    <row r="141" spans="1:12" s="68" customFormat="1" ht="18">
      <c r="A141" s="803">
        <v>134</v>
      </c>
      <c r="B141" s="338"/>
      <c r="C141" s="323"/>
      <c r="D141" s="297" t="s">
        <v>219</v>
      </c>
      <c r="E141" s="165">
        <f aca="true" t="shared" si="31" ref="E141:L141">SUM(E139:E140)</f>
        <v>0</v>
      </c>
      <c r="F141" s="165">
        <f t="shared" si="31"/>
        <v>0</v>
      </c>
      <c r="G141" s="165">
        <f t="shared" si="31"/>
        <v>0</v>
      </c>
      <c r="H141" s="165">
        <f t="shared" si="31"/>
        <v>650</v>
      </c>
      <c r="I141" s="165">
        <f t="shared" si="31"/>
        <v>0</v>
      </c>
      <c r="J141" s="165">
        <f t="shared" si="31"/>
        <v>0</v>
      </c>
      <c r="K141" s="165">
        <f t="shared" si="31"/>
        <v>0</v>
      </c>
      <c r="L141" s="339">
        <f t="shared" si="31"/>
        <v>650</v>
      </c>
    </row>
    <row r="142" spans="1:12" s="295" customFormat="1" ht="27.75" customHeight="1">
      <c r="A142" s="803">
        <v>135</v>
      </c>
      <c r="B142" s="333"/>
      <c r="C142" s="320">
        <v>33</v>
      </c>
      <c r="D142" s="121" t="s">
        <v>443</v>
      </c>
      <c r="E142" s="164"/>
      <c r="F142" s="164"/>
      <c r="G142" s="164"/>
      <c r="H142" s="164"/>
      <c r="I142" s="164"/>
      <c r="J142" s="164"/>
      <c r="K142" s="164"/>
      <c r="L142" s="339"/>
    </row>
    <row r="143" spans="1:12" ht="18">
      <c r="A143" s="803">
        <v>136</v>
      </c>
      <c r="B143" s="185"/>
      <c r="C143" s="321"/>
      <c r="D143" s="117" t="s">
        <v>219</v>
      </c>
      <c r="E143" s="164"/>
      <c r="F143" s="164"/>
      <c r="G143" s="164">
        <v>0</v>
      </c>
      <c r="H143" s="164">
        <v>650</v>
      </c>
      <c r="I143" s="164"/>
      <c r="J143" s="164"/>
      <c r="K143" s="164"/>
      <c r="L143" s="335">
        <f>SUM(E143:K143)</f>
        <v>650</v>
      </c>
    </row>
    <row r="144" spans="1:12" s="170" customFormat="1" ht="19.5">
      <c r="A144" s="803">
        <v>137</v>
      </c>
      <c r="B144" s="336"/>
      <c r="C144" s="322"/>
      <c r="D144" s="122" t="s">
        <v>218</v>
      </c>
      <c r="E144" s="169"/>
      <c r="F144" s="169"/>
      <c r="G144" s="169"/>
      <c r="H144" s="169"/>
      <c r="I144" s="169"/>
      <c r="J144" s="169"/>
      <c r="K144" s="169"/>
      <c r="L144" s="337">
        <f>SUM(E144:K144)</f>
        <v>0</v>
      </c>
    </row>
    <row r="145" spans="1:12" s="68" customFormat="1" ht="18">
      <c r="A145" s="803">
        <v>138</v>
      </c>
      <c r="B145" s="338"/>
      <c r="C145" s="323"/>
      <c r="D145" s="297" t="s">
        <v>219</v>
      </c>
      <c r="E145" s="165">
        <f aca="true" t="shared" si="32" ref="E145:L145">SUM(E143:E144)</f>
        <v>0</v>
      </c>
      <c r="F145" s="165">
        <f t="shared" si="32"/>
        <v>0</v>
      </c>
      <c r="G145" s="165">
        <f t="shared" si="32"/>
        <v>0</v>
      </c>
      <c r="H145" s="165">
        <f t="shared" si="32"/>
        <v>650</v>
      </c>
      <c r="I145" s="165">
        <f t="shared" si="32"/>
        <v>0</v>
      </c>
      <c r="J145" s="165">
        <f t="shared" si="32"/>
        <v>0</v>
      </c>
      <c r="K145" s="165">
        <f t="shared" si="32"/>
        <v>0</v>
      </c>
      <c r="L145" s="339">
        <f t="shared" si="32"/>
        <v>650</v>
      </c>
    </row>
    <row r="146" spans="1:12" s="295" customFormat="1" ht="27.75" customHeight="1">
      <c r="A146" s="803">
        <v>139</v>
      </c>
      <c r="B146" s="333"/>
      <c r="C146" s="320">
        <v>34</v>
      </c>
      <c r="D146" s="117" t="s">
        <v>75</v>
      </c>
      <c r="E146" s="164"/>
      <c r="F146" s="164"/>
      <c r="G146" s="164"/>
      <c r="H146" s="164"/>
      <c r="I146" s="164"/>
      <c r="J146" s="164"/>
      <c r="K146" s="164"/>
      <c r="L146" s="339"/>
    </row>
    <row r="147" spans="1:12" ht="18">
      <c r="A147" s="803">
        <v>140</v>
      </c>
      <c r="B147" s="185"/>
      <c r="C147" s="321"/>
      <c r="D147" s="117" t="s">
        <v>219</v>
      </c>
      <c r="E147" s="164"/>
      <c r="F147" s="164"/>
      <c r="G147" s="164">
        <v>16000</v>
      </c>
      <c r="H147" s="164"/>
      <c r="I147" s="164"/>
      <c r="J147" s="164"/>
      <c r="K147" s="164"/>
      <c r="L147" s="335">
        <f>SUM(E147:K147)</f>
        <v>16000</v>
      </c>
    </row>
    <row r="148" spans="1:12" s="170" customFormat="1" ht="19.5">
      <c r="A148" s="803">
        <v>141</v>
      </c>
      <c r="B148" s="336"/>
      <c r="C148" s="322"/>
      <c r="D148" s="122" t="s">
        <v>218</v>
      </c>
      <c r="E148" s="169"/>
      <c r="F148" s="169"/>
      <c r="G148" s="169"/>
      <c r="H148" s="169"/>
      <c r="I148" s="169"/>
      <c r="J148" s="169"/>
      <c r="K148" s="169"/>
      <c r="L148" s="337">
        <f>SUM(E148:K148)</f>
        <v>0</v>
      </c>
    </row>
    <row r="149" spans="1:12" s="68" customFormat="1" ht="18">
      <c r="A149" s="803">
        <v>142</v>
      </c>
      <c r="B149" s="338"/>
      <c r="C149" s="323"/>
      <c r="D149" s="297" t="s">
        <v>219</v>
      </c>
      <c r="E149" s="165">
        <f aca="true" t="shared" si="33" ref="E149:L149">SUM(E147:E148)</f>
        <v>0</v>
      </c>
      <c r="F149" s="165">
        <f t="shared" si="33"/>
        <v>0</v>
      </c>
      <c r="G149" s="165">
        <f t="shared" si="33"/>
        <v>16000</v>
      </c>
      <c r="H149" s="165">
        <f t="shared" si="33"/>
        <v>0</v>
      </c>
      <c r="I149" s="165">
        <f t="shared" si="33"/>
        <v>0</v>
      </c>
      <c r="J149" s="165">
        <f t="shared" si="33"/>
        <v>0</v>
      </c>
      <c r="K149" s="165">
        <f t="shared" si="33"/>
        <v>0</v>
      </c>
      <c r="L149" s="339">
        <f t="shared" si="33"/>
        <v>16000</v>
      </c>
    </row>
    <row r="150" spans="1:12" s="295" customFormat="1" ht="27.75" customHeight="1">
      <c r="A150" s="803">
        <v>143</v>
      </c>
      <c r="B150" s="333"/>
      <c r="C150" s="320">
        <v>35</v>
      </c>
      <c r="D150" s="893" t="s">
        <v>288</v>
      </c>
      <c r="E150" s="894"/>
      <c r="F150" s="894"/>
      <c r="G150" s="894"/>
      <c r="H150" s="894"/>
      <c r="I150" s="894"/>
      <c r="J150" s="894"/>
      <c r="K150" s="894"/>
      <c r="L150" s="895"/>
    </row>
    <row r="151" spans="1:12" ht="18">
      <c r="A151" s="803">
        <v>144</v>
      </c>
      <c r="B151" s="185"/>
      <c r="C151" s="321"/>
      <c r="D151" s="117" t="s">
        <v>219</v>
      </c>
      <c r="E151" s="164"/>
      <c r="F151" s="164"/>
      <c r="G151" s="164">
        <v>22860</v>
      </c>
      <c r="H151" s="164"/>
      <c r="I151" s="164"/>
      <c r="J151" s="164"/>
      <c r="K151" s="164"/>
      <c r="L151" s="335">
        <f>SUM(E151:K151)</f>
        <v>22860</v>
      </c>
    </row>
    <row r="152" spans="1:12" s="170" customFormat="1" ht="19.5">
      <c r="A152" s="803">
        <v>145</v>
      </c>
      <c r="B152" s="336"/>
      <c r="C152" s="322"/>
      <c r="D152" s="122" t="s">
        <v>218</v>
      </c>
      <c r="E152" s="169"/>
      <c r="F152" s="169"/>
      <c r="G152" s="169"/>
      <c r="H152" s="169"/>
      <c r="I152" s="169"/>
      <c r="J152" s="169"/>
      <c r="K152" s="169"/>
      <c r="L152" s="337">
        <f>SUM(E152:K152)</f>
        <v>0</v>
      </c>
    </row>
    <row r="153" spans="1:12" s="68" customFormat="1" ht="18">
      <c r="A153" s="803">
        <v>146</v>
      </c>
      <c r="B153" s="338"/>
      <c r="C153" s="323"/>
      <c r="D153" s="297" t="s">
        <v>219</v>
      </c>
      <c r="E153" s="165">
        <f aca="true" t="shared" si="34" ref="E153:L153">SUM(E151:E152)</f>
        <v>0</v>
      </c>
      <c r="F153" s="165">
        <f t="shared" si="34"/>
        <v>0</v>
      </c>
      <c r="G153" s="165">
        <f t="shared" si="34"/>
        <v>22860</v>
      </c>
      <c r="H153" s="165">
        <f t="shared" si="34"/>
        <v>0</v>
      </c>
      <c r="I153" s="165">
        <f t="shared" si="34"/>
        <v>0</v>
      </c>
      <c r="J153" s="165">
        <f t="shared" si="34"/>
        <v>0</v>
      </c>
      <c r="K153" s="165">
        <f t="shared" si="34"/>
        <v>0</v>
      </c>
      <c r="L153" s="339">
        <f t="shared" si="34"/>
        <v>22860</v>
      </c>
    </row>
    <row r="154" spans="1:12" s="295" customFormat="1" ht="27.75" customHeight="1">
      <c r="A154" s="803">
        <v>147</v>
      </c>
      <c r="B154" s="333"/>
      <c r="C154" s="320">
        <v>36</v>
      </c>
      <c r="D154" s="118" t="s">
        <v>289</v>
      </c>
      <c r="E154" s="164"/>
      <c r="F154" s="164"/>
      <c r="G154" s="164"/>
      <c r="H154" s="164"/>
      <c r="I154" s="164"/>
      <c r="J154" s="164"/>
      <c r="K154" s="164"/>
      <c r="L154" s="339"/>
    </row>
    <row r="155" spans="1:12" ht="18">
      <c r="A155" s="803">
        <v>148</v>
      </c>
      <c r="B155" s="185"/>
      <c r="C155" s="321"/>
      <c r="D155" s="117" t="s">
        <v>219</v>
      </c>
      <c r="E155" s="164"/>
      <c r="F155" s="164"/>
      <c r="G155" s="164">
        <v>240897</v>
      </c>
      <c r="H155" s="164"/>
      <c r="I155" s="164"/>
      <c r="J155" s="164"/>
      <c r="K155" s="164"/>
      <c r="L155" s="335">
        <f>SUM(E155:K155)</f>
        <v>240897</v>
      </c>
    </row>
    <row r="156" spans="1:12" s="170" customFormat="1" ht="19.5">
      <c r="A156" s="803">
        <v>149</v>
      </c>
      <c r="B156" s="336"/>
      <c r="C156" s="322"/>
      <c r="D156" s="122" t="s">
        <v>401</v>
      </c>
      <c r="E156" s="169">
        <v>11582</v>
      </c>
      <c r="F156" s="169">
        <v>3141</v>
      </c>
      <c r="G156" s="169">
        <v>-14723</v>
      </c>
      <c r="H156" s="169"/>
      <c r="I156" s="169"/>
      <c r="J156" s="169"/>
      <c r="K156" s="169"/>
      <c r="L156" s="337">
        <f>SUM(E156:K156)</f>
        <v>0</v>
      </c>
    </row>
    <row r="157" spans="1:12" s="68" customFormat="1" ht="18">
      <c r="A157" s="803">
        <v>150</v>
      </c>
      <c r="B157" s="338"/>
      <c r="C157" s="323"/>
      <c r="D157" s="297" t="s">
        <v>219</v>
      </c>
      <c r="E157" s="165">
        <f aca="true" t="shared" si="35" ref="E157:L157">SUM(E155:E156)</f>
        <v>11582</v>
      </c>
      <c r="F157" s="165">
        <f t="shared" si="35"/>
        <v>3141</v>
      </c>
      <c r="G157" s="165">
        <f t="shared" si="35"/>
        <v>226174</v>
      </c>
      <c r="H157" s="165">
        <f t="shared" si="35"/>
        <v>0</v>
      </c>
      <c r="I157" s="165">
        <f t="shared" si="35"/>
        <v>0</v>
      </c>
      <c r="J157" s="165">
        <f t="shared" si="35"/>
        <v>0</v>
      </c>
      <c r="K157" s="165">
        <f t="shared" si="35"/>
        <v>0</v>
      </c>
      <c r="L157" s="339">
        <f t="shared" si="35"/>
        <v>240897</v>
      </c>
    </row>
    <row r="158" spans="1:12" s="295" customFormat="1" ht="27.75" customHeight="1">
      <c r="A158" s="803">
        <v>151</v>
      </c>
      <c r="B158" s="333"/>
      <c r="C158" s="320">
        <v>37</v>
      </c>
      <c r="D158" s="893" t="s">
        <v>290</v>
      </c>
      <c r="E158" s="894"/>
      <c r="F158" s="894"/>
      <c r="G158" s="894"/>
      <c r="H158" s="894"/>
      <c r="I158" s="894"/>
      <c r="J158" s="894"/>
      <c r="K158" s="894"/>
      <c r="L158" s="895"/>
    </row>
    <row r="159" spans="1:12" ht="18">
      <c r="A159" s="803">
        <v>152</v>
      </c>
      <c r="B159" s="185"/>
      <c r="C159" s="321"/>
      <c r="D159" s="117" t="s">
        <v>219</v>
      </c>
      <c r="E159" s="164">
        <v>16929</v>
      </c>
      <c r="F159" s="164">
        <v>4575</v>
      </c>
      <c r="G159" s="164">
        <v>565427</v>
      </c>
      <c r="H159" s="164"/>
      <c r="I159" s="164"/>
      <c r="J159" s="164"/>
      <c r="K159" s="164"/>
      <c r="L159" s="335">
        <f>SUM(E159:K159)</f>
        <v>586931</v>
      </c>
    </row>
    <row r="160" spans="1:12" s="170" customFormat="1" ht="19.5">
      <c r="A160" s="803">
        <v>153</v>
      </c>
      <c r="B160" s="336"/>
      <c r="C160" s="322"/>
      <c r="D160" s="122" t="s">
        <v>693</v>
      </c>
      <c r="E160" s="169"/>
      <c r="F160" s="169"/>
      <c r="G160" s="169"/>
      <c r="H160" s="169"/>
      <c r="I160" s="169"/>
      <c r="J160" s="169"/>
      <c r="K160" s="169"/>
      <c r="L160" s="337">
        <f>SUM(E160:K160)</f>
        <v>0</v>
      </c>
    </row>
    <row r="161" spans="1:12" s="68" customFormat="1" ht="18">
      <c r="A161" s="803">
        <v>154</v>
      </c>
      <c r="B161" s="338"/>
      <c r="C161" s="323"/>
      <c r="D161" s="297" t="s">
        <v>219</v>
      </c>
      <c r="E161" s="165">
        <f aca="true" t="shared" si="36" ref="E161:L161">SUM(E159:E160)</f>
        <v>16929</v>
      </c>
      <c r="F161" s="165">
        <f t="shared" si="36"/>
        <v>4575</v>
      </c>
      <c r="G161" s="165">
        <f t="shared" si="36"/>
        <v>565427</v>
      </c>
      <c r="H161" s="165">
        <f t="shared" si="36"/>
        <v>0</v>
      </c>
      <c r="I161" s="165">
        <f t="shared" si="36"/>
        <v>0</v>
      </c>
      <c r="J161" s="165">
        <f t="shared" si="36"/>
        <v>0</v>
      </c>
      <c r="K161" s="165">
        <f t="shared" si="36"/>
        <v>0</v>
      </c>
      <c r="L161" s="339">
        <f t="shared" si="36"/>
        <v>586931</v>
      </c>
    </row>
    <row r="162" spans="1:12" s="295" customFormat="1" ht="27.75" customHeight="1">
      <c r="A162" s="803">
        <v>155</v>
      </c>
      <c r="B162" s="333"/>
      <c r="C162" s="320">
        <v>38</v>
      </c>
      <c r="D162" s="118" t="s">
        <v>291</v>
      </c>
      <c r="E162" s="164"/>
      <c r="F162" s="164"/>
      <c r="G162" s="164"/>
      <c r="H162" s="164"/>
      <c r="I162" s="164"/>
      <c r="J162" s="164"/>
      <c r="K162" s="164"/>
      <c r="L162" s="339"/>
    </row>
    <row r="163" spans="1:12" ht="18">
      <c r="A163" s="803">
        <v>156</v>
      </c>
      <c r="B163" s="185"/>
      <c r="C163" s="321"/>
      <c r="D163" s="117" t="s">
        <v>219</v>
      </c>
      <c r="E163" s="164"/>
      <c r="F163" s="164"/>
      <c r="G163" s="164">
        <v>18500</v>
      </c>
      <c r="H163" s="164"/>
      <c r="I163" s="164"/>
      <c r="J163" s="164"/>
      <c r="K163" s="164"/>
      <c r="L163" s="335">
        <f>SUM(E163:K163)</f>
        <v>18500</v>
      </c>
    </row>
    <row r="164" spans="1:12" s="170" customFormat="1" ht="19.5">
      <c r="A164" s="803">
        <v>157</v>
      </c>
      <c r="B164" s="336"/>
      <c r="C164" s="322"/>
      <c r="D164" s="122" t="s">
        <v>218</v>
      </c>
      <c r="E164" s="169"/>
      <c r="F164" s="169"/>
      <c r="G164" s="169"/>
      <c r="H164" s="169"/>
      <c r="I164" s="169"/>
      <c r="J164" s="169"/>
      <c r="K164" s="169"/>
      <c r="L164" s="337">
        <f>SUM(E164:K164)</f>
        <v>0</v>
      </c>
    </row>
    <row r="165" spans="1:12" s="68" customFormat="1" ht="18">
      <c r="A165" s="803">
        <v>158</v>
      </c>
      <c r="B165" s="338"/>
      <c r="C165" s="323"/>
      <c r="D165" s="297" t="s">
        <v>219</v>
      </c>
      <c r="E165" s="165">
        <f aca="true" t="shared" si="37" ref="E165:L165">SUM(E163:E164)</f>
        <v>0</v>
      </c>
      <c r="F165" s="165">
        <f t="shared" si="37"/>
        <v>0</v>
      </c>
      <c r="G165" s="165">
        <f t="shared" si="37"/>
        <v>18500</v>
      </c>
      <c r="H165" s="165">
        <f t="shared" si="37"/>
        <v>0</v>
      </c>
      <c r="I165" s="165">
        <f t="shared" si="37"/>
        <v>0</v>
      </c>
      <c r="J165" s="165">
        <f t="shared" si="37"/>
        <v>0</v>
      </c>
      <c r="K165" s="165">
        <f t="shared" si="37"/>
        <v>0</v>
      </c>
      <c r="L165" s="339">
        <f t="shared" si="37"/>
        <v>18500</v>
      </c>
    </row>
    <row r="166" spans="1:12" s="295" customFormat="1" ht="27.75" customHeight="1">
      <c r="A166" s="803">
        <v>159</v>
      </c>
      <c r="B166" s="333"/>
      <c r="C166" s="320">
        <v>39</v>
      </c>
      <c r="D166" s="893" t="s">
        <v>80</v>
      </c>
      <c r="E166" s="894"/>
      <c r="F166" s="894"/>
      <c r="G166" s="894"/>
      <c r="H166" s="894"/>
      <c r="I166" s="894"/>
      <c r="J166" s="894"/>
      <c r="K166" s="894"/>
      <c r="L166" s="895"/>
    </row>
    <row r="167" spans="1:12" ht="18">
      <c r="A167" s="803">
        <v>160</v>
      </c>
      <c r="B167" s="185"/>
      <c r="C167" s="321"/>
      <c r="D167" s="117" t="s">
        <v>219</v>
      </c>
      <c r="E167" s="164"/>
      <c r="F167" s="164"/>
      <c r="G167" s="164">
        <v>734</v>
      </c>
      <c r="H167" s="164">
        <v>249266</v>
      </c>
      <c r="I167" s="164"/>
      <c r="J167" s="164"/>
      <c r="K167" s="164"/>
      <c r="L167" s="335">
        <f>SUM(E167:K167)</f>
        <v>250000</v>
      </c>
    </row>
    <row r="168" spans="1:12" s="170" customFormat="1" ht="19.5">
      <c r="A168" s="803">
        <v>161</v>
      </c>
      <c r="B168" s="336"/>
      <c r="C168" s="322"/>
      <c r="D168" s="122" t="s">
        <v>800</v>
      </c>
      <c r="E168" s="169"/>
      <c r="F168" s="169"/>
      <c r="G168" s="169"/>
      <c r="H168" s="169">
        <v>39507</v>
      </c>
      <c r="I168" s="169"/>
      <c r="J168" s="169"/>
      <c r="K168" s="169"/>
      <c r="L168" s="337">
        <f>SUM(E168:K168)</f>
        <v>39507</v>
      </c>
    </row>
    <row r="169" spans="1:12" s="170" customFormat="1" ht="19.5">
      <c r="A169" s="803">
        <v>162</v>
      </c>
      <c r="B169" s="336"/>
      <c r="C169" s="322"/>
      <c r="D169" s="122" t="s">
        <v>20</v>
      </c>
      <c r="E169" s="169"/>
      <c r="F169" s="169"/>
      <c r="G169" s="169">
        <v>1530</v>
      </c>
      <c r="H169" s="169">
        <v>-1530</v>
      </c>
      <c r="I169" s="169"/>
      <c r="J169" s="169"/>
      <c r="K169" s="169"/>
      <c r="L169" s="337">
        <f>SUM(E169:K169)</f>
        <v>0</v>
      </c>
    </row>
    <row r="170" spans="1:12" s="68" customFormat="1" ht="18">
      <c r="A170" s="803">
        <v>163</v>
      </c>
      <c r="B170" s="338"/>
      <c r="C170" s="323"/>
      <c r="D170" s="297" t="s">
        <v>219</v>
      </c>
      <c r="E170" s="165">
        <f>SUM(E167:E168)</f>
        <v>0</v>
      </c>
      <c r="F170" s="165">
        <f>SUM(F167:F168)</f>
        <v>0</v>
      </c>
      <c r="G170" s="165">
        <f aca="true" t="shared" si="38" ref="G170:L170">SUM(G167:G169)</f>
        <v>2264</v>
      </c>
      <c r="H170" s="165">
        <f t="shared" si="38"/>
        <v>287243</v>
      </c>
      <c r="I170" s="165">
        <f t="shared" si="38"/>
        <v>0</v>
      </c>
      <c r="J170" s="165">
        <f t="shared" si="38"/>
        <v>0</v>
      </c>
      <c r="K170" s="165">
        <f t="shared" si="38"/>
        <v>0</v>
      </c>
      <c r="L170" s="339">
        <f t="shared" si="38"/>
        <v>289507</v>
      </c>
    </row>
    <row r="171" spans="1:12" s="295" customFormat="1" ht="27.75" customHeight="1">
      <c r="A171" s="803">
        <v>164</v>
      </c>
      <c r="B171" s="333"/>
      <c r="C171" s="320">
        <v>40</v>
      </c>
      <c r="D171" s="117" t="s">
        <v>564</v>
      </c>
      <c r="E171" s="164"/>
      <c r="F171" s="164"/>
      <c r="G171" s="164"/>
      <c r="H171" s="164"/>
      <c r="I171" s="164"/>
      <c r="J171" s="164"/>
      <c r="K171" s="164"/>
      <c r="L171" s="339"/>
    </row>
    <row r="172" spans="1:12" ht="18">
      <c r="A172" s="803">
        <v>165</v>
      </c>
      <c r="B172" s="185"/>
      <c r="C172" s="321"/>
      <c r="D172" s="117" t="s">
        <v>219</v>
      </c>
      <c r="E172" s="164"/>
      <c r="F172" s="164"/>
      <c r="G172" s="164"/>
      <c r="H172" s="164">
        <v>20000</v>
      </c>
      <c r="I172" s="164"/>
      <c r="J172" s="164"/>
      <c r="K172" s="164"/>
      <c r="L172" s="335">
        <f>SUM(E172:K172)</f>
        <v>20000</v>
      </c>
    </row>
    <row r="173" spans="1:12" s="170" customFormat="1" ht="19.5">
      <c r="A173" s="803">
        <v>166</v>
      </c>
      <c r="B173" s="336"/>
      <c r="C173" s="322"/>
      <c r="D173" s="122" t="s">
        <v>218</v>
      </c>
      <c r="E173" s="169"/>
      <c r="F173" s="169"/>
      <c r="G173" s="169"/>
      <c r="H173" s="169"/>
      <c r="I173" s="169"/>
      <c r="J173" s="169"/>
      <c r="K173" s="169"/>
      <c r="L173" s="337">
        <f>SUM(E173:K173)</f>
        <v>0</v>
      </c>
    </row>
    <row r="174" spans="1:12" s="68" customFormat="1" ht="18">
      <c r="A174" s="803">
        <v>167</v>
      </c>
      <c r="B174" s="338"/>
      <c r="C174" s="323"/>
      <c r="D174" s="297" t="s">
        <v>219</v>
      </c>
      <c r="E174" s="165">
        <f aca="true" t="shared" si="39" ref="E174:L174">SUM(E172:E173)</f>
        <v>0</v>
      </c>
      <c r="F174" s="165">
        <f t="shared" si="39"/>
        <v>0</v>
      </c>
      <c r="G174" s="165">
        <f t="shared" si="39"/>
        <v>0</v>
      </c>
      <c r="H174" s="165">
        <f t="shared" si="39"/>
        <v>20000</v>
      </c>
      <c r="I174" s="165">
        <f t="shared" si="39"/>
        <v>0</v>
      </c>
      <c r="J174" s="165">
        <f t="shared" si="39"/>
        <v>0</v>
      </c>
      <c r="K174" s="165">
        <f t="shared" si="39"/>
        <v>0</v>
      </c>
      <c r="L174" s="339">
        <f t="shared" si="39"/>
        <v>20000</v>
      </c>
    </row>
    <row r="175" spans="1:12" s="295" customFormat="1" ht="27.75" customHeight="1">
      <c r="A175" s="803">
        <v>168</v>
      </c>
      <c r="B175" s="333"/>
      <c r="C175" s="320">
        <v>41</v>
      </c>
      <c r="D175" s="117" t="s">
        <v>309</v>
      </c>
      <c r="E175" s="164"/>
      <c r="F175" s="164"/>
      <c r="G175" s="164"/>
      <c r="H175" s="164"/>
      <c r="I175" s="164"/>
      <c r="J175" s="164"/>
      <c r="K175" s="164"/>
      <c r="L175" s="339"/>
    </row>
    <row r="176" spans="1:12" ht="18">
      <c r="A176" s="803">
        <v>169</v>
      </c>
      <c r="B176" s="185"/>
      <c r="C176" s="321"/>
      <c r="D176" s="117" t="s">
        <v>219</v>
      </c>
      <c r="E176" s="164"/>
      <c r="F176" s="164"/>
      <c r="G176" s="164">
        <v>40000</v>
      </c>
      <c r="H176" s="164"/>
      <c r="I176" s="164"/>
      <c r="J176" s="164"/>
      <c r="K176" s="164"/>
      <c r="L176" s="335">
        <f>SUM(E176:K176)</f>
        <v>40000</v>
      </c>
    </row>
    <row r="177" spans="1:12" s="170" customFormat="1" ht="19.5">
      <c r="A177" s="803">
        <v>170</v>
      </c>
      <c r="B177" s="336"/>
      <c r="C177" s="322"/>
      <c r="D177" s="122" t="s">
        <v>218</v>
      </c>
      <c r="E177" s="169"/>
      <c r="F177" s="169"/>
      <c r="G177" s="169"/>
      <c r="H177" s="169"/>
      <c r="I177" s="169"/>
      <c r="J177" s="169"/>
      <c r="K177" s="169"/>
      <c r="L177" s="337">
        <f>SUM(E177:K177)</f>
        <v>0</v>
      </c>
    </row>
    <row r="178" spans="1:12" s="68" customFormat="1" ht="18">
      <c r="A178" s="803">
        <v>171</v>
      </c>
      <c r="B178" s="338"/>
      <c r="C178" s="323"/>
      <c r="D178" s="297" t="s">
        <v>219</v>
      </c>
      <c r="E178" s="165">
        <f aca="true" t="shared" si="40" ref="E178:L178">SUM(E176:E177)</f>
        <v>0</v>
      </c>
      <c r="F178" s="165">
        <f t="shared" si="40"/>
        <v>0</v>
      </c>
      <c r="G178" s="165">
        <f t="shared" si="40"/>
        <v>40000</v>
      </c>
      <c r="H178" s="165">
        <f t="shared" si="40"/>
        <v>0</v>
      </c>
      <c r="I178" s="165">
        <f t="shared" si="40"/>
        <v>0</v>
      </c>
      <c r="J178" s="165">
        <f t="shared" si="40"/>
        <v>0</v>
      </c>
      <c r="K178" s="165">
        <f t="shared" si="40"/>
        <v>0</v>
      </c>
      <c r="L178" s="339">
        <f t="shared" si="40"/>
        <v>40000</v>
      </c>
    </row>
    <row r="179" spans="1:12" s="295" customFormat="1" ht="27.75" customHeight="1">
      <c r="A179" s="803">
        <v>172</v>
      </c>
      <c r="B179" s="333"/>
      <c r="C179" s="320">
        <v>42</v>
      </c>
      <c r="D179" s="890" t="s">
        <v>76</v>
      </c>
      <c r="E179" s="891"/>
      <c r="F179" s="891"/>
      <c r="G179" s="891"/>
      <c r="H179" s="899"/>
      <c r="I179" s="164"/>
      <c r="J179" s="164"/>
      <c r="K179" s="164"/>
      <c r="L179" s="339"/>
    </row>
    <row r="180" spans="1:12" ht="18">
      <c r="A180" s="803">
        <v>173</v>
      </c>
      <c r="B180" s="185"/>
      <c r="C180" s="321"/>
      <c r="D180" s="117" t="s">
        <v>219</v>
      </c>
      <c r="E180" s="164"/>
      <c r="F180" s="164"/>
      <c r="G180" s="164">
        <v>38000</v>
      </c>
      <c r="H180" s="164"/>
      <c r="I180" s="164"/>
      <c r="J180" s="164"/>
      <c r="K180" s="164"/>
      <c r="L180" s="335">
        <f>SUM(E180:K180)</f>
        <v>38000</v>
      </c>
    </row>
    <row r="181" spans="1:12" s="170" customFormat="1" ht="19.5">
      <c r="A181" s="803">
        <v>174</v>
      </c>
      <c r="B181" s="336"/>
      <c r="C181" s="322"/>
      <c r="D181" s="122" t="s">
        <v>218</v>
      </c>
      <c r="E181" s="169"/>
      <c r="F181" s="169"/>
      <c r="G181" s="169"/>
      <c r="H181" s="169"/>
      <c r="I181" s="169"/>
      <c r="J181" s="169"/>
      <c r="K181" s="169"/>
      <c r="L181" s="337">
        <f>SUM(E181:K181)</f>
        <v>0</v>
      </c>
    </row>
    <row r="182" spans="1:12" s="68" customFormat="1" ht="18">
      <c r="A182" s="803">
        <v>175</v>
      </c>
      <c r="B182" s="338"/>
      <c r="C182" s="323"/>
      <c r="D182" s="297" t="s">
        <v>219</v>
      </c>
      <c r="E182" s="165">
        <f aca="true" t="shared" si="41" ref="E182:L182">SUM(E180:E181)</f>
        <v>0</v>
      </c>
      <c r="F182" s="165">
        <f t="shared" si="41"/>
        <v>0</v>
      </c>
      <c r="G182" s="165">
        <f t="shared" si="41"/>
        <v>38000</v>
      </c>
      <c r="H182" s="165">
        <f t="shared" si="41"/>
        <v>0</v>
      </c>
      <c r="I182" s="165">
        <f t="shared" si="41"/>
        <v>0</v>
      </c>
      <c r="J182" s="165">
        <f t="shared" si="41"/>
        <v>0</v>
      </c>
      <c r="K182" s="165">
        <f t="shared" si="41"/>
        <v>0</v>
      </c>
      <c r="L182" s="339">
        <f t="shared" si="41"/>
        <v>38000</v>
      </c>
    </row>
    <row r="183" spans="1:12" s="295" customFormat="1" ht="27.75" customHeight="1">
      <c r="A183" s="803">
        <v>176</v>
      </c>
      <c r="B183" s="333"/>
      <c r="C183" s="320">
        <v>43</v>
      </c>
      <c r="D183" s="117" t="s">
        <v>135</v>
      </c>
      <c r="E183" s="164"/>
      <c r="F183" s="164"/>
      <c r="G183" s="164"/>
      <c r="H183" s="164"/>
      <c r="I183" s="164"/>
      <c r="J183" s="164"/>
      <c r="K183" s="164"/>
      <c r="L183" s="339"/>
    </row>
    <row r="184" spans="1:12" ht="18">
      <c r="A184" s="803">
        <v>177</v>
      </c>
      <c r="B184" s="185"/>
      <c r="C184" s="321"/>
      <c r="D184" s="117" t="s">
        <v>219</v>
      </c>
      <c r="E184" s="164"/>
      <c r="F184" s="164"/>
      <c r="G184" s="164">
        <v>5000</v>
      </c>
      <c r="H184" s="164"/>
      <c r="I184" s="164"/>
      <c r="J184" s="164"/>
      <c r="K184" s="164"/>
      <c r="L184" s="335">
        <f>SUM(E184:K184)</f>
        <v>5000</v>
      </c>
    </row>
    <row r="185" spans="1:12" s="170" customFormat="1" ht="19.5">
      <c r="A185" s="803">
        <v>178</v>
      </c>
      <c r="B185" s="336"/>
      <c r="C185" s="322"/>
      <c r="D185" s="122" t="s">
        <v>218</v>
      </c>
      <c r="E185" s="169"/>
      <c r="F185" s="169"/>
      <c r="G185" s="169"/>
      <c r="H185" s="169"/>
      <c r="I185" s="169"/>
      <c r="J185" s="169"/>
      <c r="K185" s="169"/>
      <c r="L185" s="337">
        <f>SUM(E185:K185)</f>
        <v>0</v>
      </c>
    </row>
    <row r="186" spans="1:12" s="68" customFormat="1" ht="18">
      <c r="A186" s="803">
        <v>179</v>
      </c>
      <c r="B186" s="561"/>
      <c r="C186" s="320"/>
      <c r="D186" s="297" t="s">
        <v>219</v>
      </c>
      <c r="E186" s="165">
        <f aca="true" t="shared" si="42" ref="E186:L186">SUM(E184:E185)</f>
        <v>0</v>
      </c>
      <c r="F186" s="165">
        <f t="shared" si="42"/>
        <v>0</v>
      </c>
      <c r="G186" s="165">
        <f t="shared" si="42"/>
        <v>5000</v>
      </c>
      <c r="H186" s="165">
        <f t="shared" si="42"/>
        <v>0</v>
      </c>
      <c r="I186" s="165">
        <f t="shared" si="42"/>
        <v>0</v>
      </c>
      <c r="J186" s="165">
        <f t="shared" si="42"/>
        <v>0</v>
      </c>
      <c r="K186" s="165">
        <f t="shared" si="42"/>
        <v>0</v>
      </c>
      <c r="L186" s="339">
        <f t="shared" si="42"/>
        <v>5000</v>
      </c>
    </row>
    <row r="187" spans="1:12" s="68" customFormat="1" ht="27.75" customHeight="1">
      <c r="A187" s="803">
        <v>180</v>
      </c>
      <c r="B187" s="561"/>
      <c r="C187" s="320">
        <v>44</v>
      </c>
      <c r="D187" s="890" t="s">
        <v>687</v>
      </c>
      <c r="E187" s="891"/>
      <c r="F187" s="891"/>
      <c r="G187" s="891"/>
      <c r="H187" s="891"/>
      <c r="I187" s="891"/>
      <c r="J187" s="891"/>
      <c r="K187" s="891"/>
      <c r="L187" s="892"/>
    </row>
    <row r="188" spans="1:12" ht="18">
      <c r="A188" s="803">
        <v>181</v>
      </c>
      <c r="B188" s="185"/>
      <c r="C188" s="321"/>
      <c r="D188" s="117" t="s">
        <v>219</v>
      </c>
      <c r="E188" s="164"/>
      <c r="F188" s="164"/>
      <c r="G188" s="164"/>
      <c r="H188" s="164">
        <v>4064</v>
      </c>
      <c r="I188" s="164"/>
      <c r="J188" s="164"/>
      <c r="K188" s="164"/>
      <c r="L188" s="335">
        <f>SUM(E188:K188)</f>
        <v>4064</v>
      </c>
    </row>
    <row r="189" spans="1:12" s="550" customFormat="1" ht="19.5">
      <c r="A189" s="803">
        <v>182</v>
      </c>
      <c r="B189" s="561"/>
      <c r="C189" s="320"/>
      <c r="D189" s="122" t="s">
        <v>693</v>
      </c>
      <c r="E189" s="169"/>
      <c r="F189" s="169"/>
      <c r="G189" s="169"/>
      <c r="H189" s="169"/>
      <c r="I189" s="169"/>
      <c r="J189" s="169"/>
      <c r="K189" s="169"/>
      <c r="L189" s="337">
        <f>SUM(E189:K189)</f>
        <v>0</v>
      </c>
    </row>
    <row r="190" spans="1:12" s="68" customFormat="1" ht="18">
      <c r="A190" s="803">
        <v>183</v>
      </c>
      <c r="B190" s="561"/>
      <c r="C190" s="320"/>
      <c r="D190" s="297" t="s">
        <v>219</v>
      </c>
      <c r="E190" s="165">
        <f aca="true" t="shared" si="43" ref="E190:L190">SUM(E188:E189)</f>
        <v>0</v>
      </c>
      <c r="F190" s="165">
        <f t="shared" si="43"/>
        <v>0</v>
      </c>
      <c r="G190" s="165">
        <f t="shared" si="43"/>
        <v>0</v>
      </c>
      <c r="H190" s="165">
        <f t="shared" si="43"/>
        <v>4064</v>
      </c>
      <c r="I190" s="165">
        <f t="shared" si="43"/>
        <v>0</v>
      </c>
      <c r="J190" s="165">
        <f t="shared" si="43"/>
        <v>0</v>
      </c>
      <c r="K190" s="165">
        <f t="shared" si="43"/>
        <v>0</v>
      </c>
      <c r="L190" s="339">
        <f t="shared" si="43"/>
        <v>4064</v>
      </c>
    </row>
    <row r="191" spans="1:12" s="68" customFormat="1" ht="27.75" customHeight="1">
      <c r="A191" s="803">
        <v>184</v>
      </c>
      <c r="B191" s="561"/>
      <c r="C191" s="320">
        <v>45</v>
      </c>
      <c r="D191" s="890" t="s">
        <v>688</v>
      </c>
      <c r="E191" s="891"/>
      <c r="F191" s="891"/>
      <c r="G191" s="891"/>
      <c r="H191" s="891"/>
      <c r="I191" s="891"/>
      <c r="J191" s="891"/>
      <c r="K191" s="891"/>
      <c r="L191" s="892"/>
    </row>
    <row r="192" spans="1:12" ht="18">
      <c r="A192" s="803">
        <v>185</v>
      </c>
      <c r="B192" s="185"/>
      <c r="C192" s="321"/>
      <c r="D192" s="117" t="s">
        <v>219</v>
      </c>
      <c r="E192" s="164"/>
      <c r="F192" s="164"/>
      <c r="G192" s="164"/>
      <c r="H192" s="164">
        <v>0</v>
      </c>
      <c r="I192" s="164"/>
      <c r="J192" s="164"/>
      <c r="K192" s="164"/>
      <c r="L192" s="335">
        <f>SUM(E192:K192)</f>
        <v>0</v>
      </c>
    </row>
    <row r="193" spans="1:12" s="550" customFormat="1" ht="19.5">
      <c r="A193" s="803">
        <v>186</v>
      </c>
      <c r="B193" s="561"/>
      <c r="C193" s="320"/>
      <c r="D193" s="122" t="s">
        <v>218</v>
      </c>
      <c r="E193" s="169"/>
      <c r="F193" s="169"/>
      <c r="G193" s="169"/>
      <c r="H193" s="169"/>
      <c r="I193" s="169"/>
      <c r="J193" s="169"/>
      <c r="K193" s="169"/>
      <c r="L193" s="337">
        <f>SUM(E193:K193)</f>
        <v>0</v>
      </c>
    </row>
    <row r="194" spans="1:12" s="68" customFormat="1" ht="18">
      <c r="A194" s="803">
        <v>187</v>
      </c>
      <c r="B194" s="561"/>
      <c r="C194" s="320"/>
      <c r="D194" s="297" t="s">
        <v>219</v>
      </c>
      <c r="E194" s="165">
        <f aca="true" t="shared" si="44" ref="E194:L194">SUM(E192:E193)</f>
        <v>0</v>
      </c>
      <c r="F194" s="165">
        <f t="shared" si="44"/>
        <v>0</v>
      </c>
      <c r="G194" s="165">
        <f t="shared" si="44"/>
        <v>0</v>
      </c>
      <c r="H194" s="165">
        <f t="shared" si="44"/>
        <v>0</v>
      </c>
      <c r="I194" s="165">
        <f t="shared" si="44"/>
        <v>0</v>
      </c>
      <c r="J194" s="165">
        <f t="shared" si="44"/>
        <v>0</v>
      </c>
      <c r="K194" s="165">
        <f t="shared" si="44"/>
        <v>0</v>
      </c>
      <c r="L194" s="339">
        <f t="shared" si="44"/>
        <v>0</v>
      </c>
    </row>
    <row r="195" spans="1:12" s="68" customFormat="1" ht="27.75" customHeight="1">
      <c r="A195" s="803">
        <v>188</v>
      </c>
      <c r="B195" s="561"/>
      <c r="C195" s="320">
        <v>46</v>
      </c>
      <c r="D195" s="890" t="s">
        <v>689</v>
      </c>
      <c r="E195" s="891"/>
      <c r="F195" s="891"/>
      <c r="G195" s="891"/>
      <c r="H195" s="891"/>
      <c r="I195" s="891"/>
      <c r="J195" s="891"/>
      <c r="K195" s="891"/>
      <c r="L195" s="892"/>
    </row>
    <row r="196" spans="1:12" ht="18">
      <c r="A196" s="803">
        <v>189</v>
      </c>
      <c r="B196" s="185"/>
      <c r="C196" s="321"/>
      <c r="D196" s="117" t="s">
        <v>219</v>
      </c>
      <c r="E196" s="164"/>
      <c r="F196" s="164"/>
      <c r="G196" s="164">
        <v>2110</v>
      </c>
      <c r="H196" s="164"/>
      <c r="I196" s="164"/>
      <c r="J196" s="164"/>
      <c r="K196" s="164"/>
      <c r="L196" s="335">
        <f>SUM(E196:K196)</f>
        <v>2110</v>
      </c>
    </row>
    <row r="197" spans="1:12" s="550" customFormat="1" ht="19.5">
      <c r="A197" s="803">
        <v>190</v>
      </c>
      <c r="B197" s="561"/>
      <c r="C197" s="320"/>
      <c r="D197" s="122" t="s">
        <v>599</v>
      </c>
      <c r="E197" s="169"/>
      <c r="F197" s="169"/>
      <c r="G197" s="169"/>
      <c r="H197" s="169"/>
      <c r="I197" s="169"/>
      <c r="J197" s="169"/>
      <c r="K197" s="169"/>
      <c r="L197" s="337">
        <f>SUM(E197:K197)</f>
        <v>0</v>
      </c>
    </row>
    <row r="198" spans="1:12" s="68" customFormat="1" ht="18">
      <c r="A198" s="803">
        <v>191</v>
      </c>
      <c r="B198" s="561"/>
      <c r="C198" s="320"/>
      <c r="D198" s="297" t="s">
        <v>219</v>
      </c>
      <c r="E198" s="165">
        <f aca="true" t="shared" si="45" ref="E198:L198">SUM(E196:E197)</f>
        <v>0</v>
      </c>
      <c r="F198" s="165">
        <f t="shared" si="45"/>
        <v>0</v>
      </c>
      <c r="G198" s="165">
        <f t="shared" si="45"/>
        <v>2110</v>
      </c>
      <c r="H198" s="165">
        <f t="shared" si="45"/>
        <v>0</v>
      </c>
      <c r="I198" s="165">
        <f t="shared" si="45"/>
        <v>0</v>
      </c>
      <c r="J198" s="165">
        <f t="shared" si="45"/>
        <v>0</v>
      </c>
      <c r="K198" s="165">
        <f t="shared" si="45"/>
        <v>0</v>
      </c>
      <c r="L198" s="339">
        <f t="shared" si="45"/>
        <v>2110</v>
      </c>
    </row>
    <row r="199" spans="1:12" s="68" customFormat="1" ht="31.5" customHeight="1">
      <c r="A199" s="803">
        <v>192</v>
      </c>
      <c r="B199" s="561"/>
      <c r="C199" s="320">
        <v>47</v>
      </c>
      <c r="D199" s="890" t="s">
        <v>690</v>
      </c>
      <c r="E199" s="891"/>
      <c r="F199" s="891"/>
      <c r="G199" s="891"/>
      <c r="H199" s="891"/>
      <c r="I199" s="891"/>
      <c r="J199" s="891"/>
      <c r="K199" s="891"/>
      <c r="L199" s="892"/>
    </row>
    <row r="200" spans="1:12" ht="18">
      <c r="A200" s="803">
        <v>193</v>
      </c>
      <c r="B200" s="185"/>
      <c r="C200" s="321"/>
      <c r="D200" s="117" t="s">
        <v>219</v>
      </c>
      <c r="E200" s="164"/>
      <c r="F200" s="164"/>
      <c r="G200" s="164"/>
      <c r="H200" s="164">
        <v>0</v>
      </c>
      <c r="I200" s="164"/>
      <c r="J200" s="164"/>
      <c r="K200" s="164"/>
      <c r="L200" s="335">
        <f>SUM(E200:K200)</f>
        <v>0</v>
      </c>
    </row>
    <row r="201" spans="1:12" s="550" customFormat="1" ht="19.5">
      <c r="A201" s="803">
        <v>194</v>
      </c>
      <c r="B201" s="548"/>
      <c r="C201" s="549"/>
      <c r="D201" s="122" t="s">
        <v>218</v>
      </c>
      <c r="E201" s="169"/>
      <c r="F201" s="169"/>
      <c r="G201" s="169"/>
      <c r="H201" s="169"/>
      <c r="I201" s="169"/>
      <c r="J201" s="169"/>
      <c r="K201" s="169"/>
      <c r="L201" s="337">
        <f>SUM(E201:K201)</f>
        <v>0</v>
      </c>
    </row>
    <row r="202" spans="1:12" s="68" customFormat="1" ht="18">
      <c r="A202" s="803">
        <v>195</v>
      </c>
      <c r="B202" s="338"/>
      <c r="C202" s="323"/>
      <c r="D202" s="297" t="s">
        <v>219</v>
      </c>
      <c r="E202" s="165">
        <f aca="true" t="shared" si="46" ref="E202:L202">SUM(E200:E201)</f>
        <v>0</v>
      </c>
      <c r="F202" s="165">
        <f t="shared" si="46"/>
        <v>0</v>
      </c>
      <c r="G202" s="165">
        <f t="shared" si="46"/>
        <v>0</v>
      </c>
      <c r="H202" s="165">
        <f t="shared" si="46"/>
        <v>0</v>
      </c>
      <c r="I202" s="165">
        <f t="shared" si="46"/>
        <v>0</v>
      </c>
      <c r="J202" s="165">
        <f t="shared" si="46"/>
        <v>0</v>
      </c>
      <c r="K202" s="165">
        <f t="shared" si="46"/>
        <v>0</v>
      </c>
      <c r="L202" s="339">
        <f t="shared" si="46"/>
        <v>0</v>
      </c>
    </row>
    <row r="203" spans="1:12" s="68" customFormat="1" ht="31.5" customHeight="1">
      <c r="A203" s="803">
        <v>196</v>
      </c>
      <c r="B203" s="561"/>
      <c r="C203" s="320">
        <v>48</v>
      </c>
      <c r="D203" s="890" t="s">
        <v>629</v>
      </c>
      <c r="E203" s="891"/>
      <c r="F203" s="891"/>
      <c r="G203" s="891"/>
      <c r="H203" s="891"/>
      <c r="I203" s="891"/>
      <c r="J203" s="891"/>
      <c r="K203" s="891"/>
      <c r="L203" s="892"/>
    </row>
    <row r="204" spans="1:12" ht="18">
      <c r="A204" s="803">
        <v>197</v>
      </c>
      <c r="B204" s="185"/>
      <c r="C204" s="321"/>
      <c r="D204" s="117" t="s">
        <v>219</v>
      </c>
      <c r="E204" s="164"/>
      <c r="F204" s="164"/>
      <c r="G204" s="164">
        <v>21</v>
      </c>
      <c r="H204" s="164"/>
      <c r="I204" s="164"/>
      <c r="J204" s="164"/>
      <c r="K204" s="164"/>
      <c r="L204" s="335">
        <f>SUM(E204:K204)</f>
        <v>21</v>
      </c>
    </row>
    <row r="205" spans="1:12" s="550" customFormat="1" ht="19.5">
      <c r="A205" s="803">
        <v>198</v>
      </c>
      <c r="B205" s="548"/>
      <c r="C205" s="549"/>
      <c r="D205" s="122" t="s">
        <v>218</v>
      </c>
      <c r="E205" s="169"/>
      <c r="F205" s="169"/>
      <c r="G205" s="169"/>
      <c r="H205" s="169"/>
      <c r="I205" s="169"/>
      <c r="J205" s="169"/>
      <c r="K205" s="169"/>
      <c r="L205" s="337">
        <f>SUM(E205:K205)</f>
        <v>0</v>
      </c>
    </row>
    <row r="206" spans="1:12" s="68" customFormat="1" ht="18">
      <c r="A206" s="803">
        <v>199</v>
      </c>
      <c r="B206" s="338"/>
      <c r="C206" s="323"/>
      <c r="D206" s="297" t="s">
        <v>219</v>
      </c>
      <c r="E206" s="165">
        <f aca="true" t="shared" si="47" ref="E206:L206">SUM(E204:E205)</f>
        <v>0</v>
      </c>
      <c r="F206" s="165">
        <f t="shared" si="47"/>
        <v>0</v>
      </c>
      <c r="G206" s="165">
        <f t="shared" si="47"/>
        <v>21</v>
      </c>
      <c r="H206" s="165">
        <f t="shared" si="47"/>
        <v>0</v>
      </c>
      <c r="I206" s="165">
        <f t="shared" si="47"/>
        <v>0</v>
      </c>
      <c r="J206" s="165">
        <f t="shared" si="47"/>
        <v>0</v>
      </c>
      <c r="K206" s="165">
        <f t="shared" si="47"/>
        <v>0</v>
      </c>
      <c r="L206" s="339">
        <f t="shared" si="47"/>
        <v>21</v>
      </c>
    </row>
    <row r="207" spans="1:12" s="68" customFormat="1" ht="31.5" customHeight="1">
      <c r="A207" s="803">
        <v>200</v>
      </c>
      <c r="B207" s="561"/>
      <c r="C207" s="320">
        <v>49</v>
      </c>
      <c r="D207" s="890" t="s">
        <v>663</v>
      </c>
      <c r="E207" s="891"/>
      <c r="F207" s="891"/>
      <c r="G207" s="891"/>
      <c r="H207" s="891"/>
      <c r="I207" s="891"/>
      <c r="J207" s="891"/>
      <c r="K207" s="891"/>
      <c r="L207" s="892"/>
    </row>
    <row r="208" spans="1:12" ht="18">
      <c r="A208" s="803">
        <v>201</v>
      </c>
      <c r="B208" s="185"/>
      <c r="C208" s="321"/>
      <c r="D208" s="117" t="s">
        <v>219</v>
      </c>
      <c r="E208" s="164"/>
      <c r="F208" s="164"/>
      <c r="G208" s="164">
        <v>3000</v>
      </c>
      <c r="H208" s="164"/>
      <c r="I208" s="164"/>
      <c r="J208" s="164"/>
      <c r="K208" s="164"/>
      <c r="L208" s="335">
        <f>SUM(E208:K208)</f>
        <v>3000</v>
      </c>
    </row>
    <row r="209" spans="1:12" s="550" customFormat="1" ht="19.5">
      <c r="A209" s="803">
        <v>202</v>
      </c>
      <c r="B209" s="548"/>
      <c r="C209" s="549"/>
      <c r="D209" s="122" t="s">
        <v>630</v>
      </c>
      <c r="E209" s="169">
        <v>60</v>
      </c>
      <c r="F209" s="169">
        <v>16</v>
      </c>
      <c r="G209" s="169">
        <v>-76</v>
      </c>
      <c r="H209" s="169"/>
      <c r="I209" s="169"/>
      <c r="J209" s="169"/>
      <c r="K209" s="169"/>
      <c r="L209" s="337">
        <f>SUM(E209:K209)</f>
        <v>0</v>
      </c>
    </row>
    <row r="210" spans="1:12" s="68" customFormat="1" ht="18">
      <c r="A210" s="803">
        <v>203</v>
      </c>
      <c r="B210" s="338"/>
      <c r="C210" s="323"/>
      <c r="D210" s="297" t="s">
        <v>219</v>
      </c>
      <c r="E210" s="165">
        <f aca="true" t="shared" si="48" ref="E210:L210">SUM(E208:E209)</f>
        <v>60</v>
      </c>
      <c r="F210" s="165">
        <f t="shared" si="48"/>
        <v>16</v>
      </c>
      <c r="G210" s="165">
        <f t="shared" si="48"/>
        <v>2924</v>
      </c>
      <c r="H210" s="165">
        <f t="shared" si="48"/>
        <v>0</v>
      </c>
      <c r="I210" s="165">
        <f t="shared" si="48"/>
        <v>0</v>
      </c>
      <c r="J210" s="165">
        <f t="shared" si="48"/>
        <v>0</v>
      </c>
      <c r="K210" s="165">
        <f t="shared" si="48"/>
        <v>0</v>
      </c>
      <c r="L210" s="165">
        <f t="shared" si="48"/>
        <v>3000</v>
      </c>
    </row>
    <row r="211" spans="1:12" s="68" customFormat="1" ht="27.75" customHeight="1">
      <c r="A211" s="803">
        <v>204</v>
      </c>
      <c r="B211" s="561"/>
      <c r="C211" s="320">
        <v>50</v>
      </c>
      <c r="D211" s="890" t="s">
        <v>822</v>
      </c>
      <c r="E211" s="891"/>
      <c r="F211" s="891"/>
      <c r="G211" s="891"/>
      <c r="H211" s="891"/>
      <c r="I211" s="891"/>
      <c r="J211" s="891"/>
      <c r="K211" s="891"/>
      <c r="L211" s="892"/>
    </row>
    <row r="212" spans="1:12" s="550" customFormat="1" ht="19.5">
      <c r="A212" s="803">
        <v>205</v>
      </c>
      <c r="B212" s="548"/>
      <c r="C212" s="549"/>
      <c r="D212" s="122" t="s">
        <v>788</v>
      </c>
      <c r="E212" s="169"/>
      <c r="F212" s="169"/>
      <c r="G212" s="169"/>
      <c r="H212" s="169">
        <v>70731</v>
      </c>
      <c r="I212" s="169"/>
      <c r="J212" s="169"/>
      <c r="K212" s="169"/>
      <c r="L212" s="337">
        <f>SUM(E212:K212)</f>
        <v>70731</v>
      </c>
    </row>
    <row r="213" spans="1:12" s="550" customFormat="1" ht="19.5">
      <c r="A213" s="803">
        <v>206</v>
      </c>
      <c r="B213" s="548"/>
      <c r="C213" s="549"/>
      <c r="D213" s="122" t="s">
        <v>368</v>
      </c>
      <c r="E213" s="169"/>
      <c r="F213" s="169"/>
      <c r="G213" s="169"/>
      <c r="H213" s="169">
        <v>953</v>
      </c>
      <c r="I213" s="169"/>
      <c r="J213" s="169"/>
      <c r="K213" s="169"/>
      <c r="L213" s="337">
        <f>SUM(E213:K213)</f>
        <v>953</v>
      </c>
    </row>
    <row r="214" spans="1:12" s="68" customFormat="1" ht="18">
      <c r="A214" s="803">
        <v>207</v>
      </c>
      <c r="B214" s="338"/>
      <c r="C214" s="323"/>
      <c r="D214" s="297" t="s">
        <v>219</v>
      </c>
      <c r="E214" s="165">
        <f aca="true" t="shared" si="49" ref="E214:L214">SUM(E212:E213)</f>
        <v>0</v>
      </c>
      <c r="F214" s="165">
        <f t="shared" si="49"/>
        <v>0</v>
      </c>
      <c r="G214" s="165">
        <f t="shared" si="49"/>
        <v>0</v>
      </c>
      <c r="H214" s="165">
        <f t="shared" si="49"/>
        <v>71684</v>
      </c>
      <c r="I214" s="165">
        <f t="shared" si="49"/>
        <v>0</v>
      </c>
      <c r="J214" s="165">
        <f t="shared" si="49"/>
        <v>0</v>
      </c>
      <c r="K214" s="165">
        <f t="shared" si="49"/>
        <v>0</v>
      </c>
      <c r="L214" s="165">
        <f t="shared" si="49"/>
        <v>71684</v>
      </c>
    </row>
    <row r="215" spans="1:12" s="68" customFormat="1" ht="27.75" customHeight="1">
      <c r="A215" s="803">
        <v>208</v>
      </c>
      <c r="B215" s="561"/>
      <c r="C215" s="320"/>
      <c r="D215" s="890" t="s">
        <v>742</v>
      </c>
      <c r="E215" s="891"/>
      <c r="F215" s="891"/>
      <c r="G215" s="891"/>
      <c r="H215" s="891"/>
      <c r="I215" s="891"/>
      <c r="J215" s="891"/>
      <c r="K215" s="891"/>
      <c r="L215" s="892"/>
    </row>
    <row r="216" spans="1:12" s="550" customFormat="1" ht="19.5">
      <c r="A216" s="803">
        <v>209</v>
      </c>
      <c r="B216" s="548"/>
      <c r="C216" s="549"/>
      <c r="D216" s="122" t="s">
        <v>743</v>
      </c>
      <c r="E216" s="169"/>
      <c r="F216" s="169"/>
      <c r="G216" s="169">
        <v>18000</v>
      </c>
      <c r="H216" s="169"/>
      <c r="I216" s="169"/>
      <c r="J216" s="169"/>
      <c r="K216" s="169"/>
      <c r="L216" s="337">
        <f>SUM(E216:K216)</f>
        <v>18000</v>
      </c>
    </row>
    <row r="217" spans="1:12" s="68" customFormat="1" ht="18">
      <c r="A217" s="803">
        <v>210</v>
      </c>
      <c r="B217" s="338"/>
      <c r="C217" s="323"/>
      <c r="D217" s="297" t="s">
        <v>219</v>
      </c>
      <c r="E217" s="165">
        <f aca="true" t="shared" si="50" ref="E217:L217">SUM(E216)</f>
        <v>0</v>
      </c>
      <c r="F217" s="165">
        <f t="shared" si="50"/>
        <v>0</v>
      </c>
      <c r="G217" s="165">
        <f t="shared" si="50"/>
        <v>18000</v>
      </c>
      <c r="H217" s="165">
        <f t="shared" si="50"/>
        <v>0</v>
      </c>
      <c r="I217" s="165">
        <f t="shared" si="50"/>
        <v>0</v>
      </c>
      <c r="J217" s="165">
        <f t="shared" si="50"/>
        <v>0</v>
      </c>
      <c r="K217" s="165">
        <f t="shared" si="50"/>
        <v>0</v>
      </c>
      <c r="L217" s="165">
        <f t="shared" si="50"/>
        <v>18000</v>
      </c>
    </row>
    <row r="218" spans="1:12" s="295" customFormat="1" ht="27.75" customHeight="1">
      <c r="A218" s="803">
        <v>211</v>
      </c>
      <c r="B218" s="333"/>
      <c r="C218" s="320">
        <v>51</v>
      </c>
      <c r="D218" s="117" t="s">
        <v>522</v>
      </c>
      <c r="E218" s="164"/>
      <c r="F218" s="164"/>
      <c r="G218" s="164"/>
      <c r="H218" s="164"/>
      <c r="I218" s="164"/>
      <c r="J218" s="164"/>
      <c r="K218" s="164"/>
      <c r="L218" s="339"/>
    </row>
    <row r="219" spans="1:12" ht="18">
      <c r="A219" s="803">
        <v>212</v>
      </c>
      <c r="B219" s="185"/>
      <c r="C219" s="321"/>
      <c r="D219" s="117" t="s">
        <v>219</v>
      </c>
      <c r="E219" s="164"/>
      <c r="F219" s="164"/>
      <c r="G219" s="164"/>
      <c r="H219" s="164"/>
      <c r="I219" s="164"/>
      <c r="J219" s="164"/>
      <c r="K219" s="164"/>
      <c r="L219" s="335">
        <f>SUM(E219:K219)</f>
        <v>0</v>
      </c>
    </row>
    <row r="220" spans="1:12" s="170" customFormat="1" ht="19.5">
      <c r="A220" s="803">
        <v>213</v>
      </c>
      <c r="B220" s="336"/>
      <c r="C220" s="322"/>
      <c r="D220" s="122" t="s">
        <v>668</v>
      </c>
      <c r="E220" s="169"/>
      <c r="F220" s="169"/>
      <c r="G220" s="169"/>
      <c r="H220" s="169"/>
      <c r="I220" s="169"/>
      <c r="J220" s="169"/>
      <c r="K220" s="169"/>
      <c r="L220" s="337">
        <f>SUM(E220:K220)</f>
        <v>0</v>
      </c>
    </row>
    <row r="221" spans="1:12" s="304" customFormat="1" ht="27.75" customHeight="1">
      <c r="A221" s="818">
        <v>214</v>
      </c>
      <c r="B221" s="340"/>
      <c r="C221" s="324"/>
      <c r="D221" s="298" t="s">
        <v>219</v>
      </c>
      <c r="E221" s="166">
        <f aca="true" t="shared" si="51" ref="E221:L221">SUM(E219:E220)</f>
        <v>0</v>
      </c>
      <c r="F221" s="166">
        <f t="shared" si="51"/>
        <v>0</v>
      </c>
      <c r="G221" s="166">
        <f t="shared" si="51"/>
        <v>0</v>
      </c>
      <c r="H221" s="166">
        <f t="shared" si="51"/>
        <v>0</v>
      </c>
      <c r="I221" s="166">
        <f t="shared" si="51"/>
        <v>0</v>
      </c>
      <c r="J221" s="166">
        <f t="shared" si="51"/>
        <v>0</v>
      </c>
      <c r="K221" s="166">
        <f t="shared" si="51"/>
        <v>0</v>
      </c>
      <c r="L221" s="341">
        <f t="shared" si="51"/>
        <v>0</v>
      </c>
    </row>
    <row r="222" spans="1:12" s="128" customFormat="1" ht="18">
      <c r="A222" s="803">
        <v>215</v>
      </c>
      <c r="B222" s="342"/>
      <c r="C222" s="325"/>
      <c r="D222" s="300" t="s">
        <v>92</v>
      </c>
      <c r="E222" s="305"/>
      <c r="F222" s="305"/>
      <c r="G222" s="305"/>
      <c r="H222" s="305"/>
      <c r="I222" s="305"/>
      <c r="J222" s="305"/>
      <c r="K222" s="305"/>
      <c r="L222" s="343"/>
    </row>
    <row r="223" spans="1:12" s="128" customFormat="1" ht="18">
      <c r="A223" s="803">
        <v>216</v>
      </c>
      <c r="B223" s="309"/>
      <c r="C223" s="326"/>
      <c r="D223" s="117" t="s">
        <v>219</v>
      </c>
      <c r="E223" s="168">
        <f aca="true" t="shared" si="52" ref="E223:L223">SUM(E219+E184+E180+E176+E172+E167+E163+E159+E155+E151+E147+E123+E119+E115+E111+E107+E103+E99+E95+E91+E87+E83+E79+E75+E71+E67+E63+E59+E55+E50+E46+E42+E38+E34+E30+E26+E21+E17+E10)+E200+E196+E192+E188+E208+E204</f>
        <v>30183</v>
      </c>
      <c r="F223" s="168">
        <f t="shared" si="52"/>
        <v>6680</v>
      </c>
      <c r="G223" s="168">
        <f t="shared" si="52"/>
        <v>1863763</v>
      </c>
      <c r="H223" s="168">
        <f t="shared" si="52"/>
        <v>488809</v>
      </c>
      <c r="I223" s="168">
        <f t="shared" si="52"/>
        <v>0</v>
      </c>
      <c r="J223" s="168">
        <f t="shared" si="52"/>
        <v>1483</v>
      </c>
      <c r="K223" s="168">
        <f t="shared" si="52"/>
        <v>0</v>
      </c>
      <c r="L223" s="310">
        <f t="shared" si="52"/>
        <v>2390918</v>
      </c>
    </row>
    <row r="224" spans="1:12" s="128" customFormat="1" ht="19.5">
      <c r="A224" s="803">
        <v>217</v>
      </c>
      <c r="B224" s="309"/>
      <c r="C224" s="326"/>
      <c r="D224" s="122" t="s">
        <v>218</v>
      </c>
      <c r="E224" s="308">
        <f aca="true" t="shared" si="53" ref="E224:L224">SUM(E220+E185+E181+E177+E173+E168+E164+E160+E156+E152+E148+E124+E120+E116+E112+E108+E104+E100+E96+E92+E88+E84+E80+E76+E72+E68+E64+E60+E56+E51+E47+E43+E39+E35+E31+E27+E22+E18+E11)+E193+E189+E197+E201+E205+E209+E169+E212+E213+E52+E12+E14+E13+E23+E216</f>
        <v>11642</v>
      </c>
      <c r="F224" s="308">
        <f t="shared" si="53"/>
        <v>3217</v>
      </c>
      <c r="G224" s="308">
        <f t="shared" si="53"/>
        <v>8437</v>
      </c>
      <c r="H224" s="308">
        <f t="shared" si="53"/>
        <v>161887</v>
      </c>
      <c r="I224" s="308">
        <f t="shared" si="53"/>
        <v>28910</v>
      </c>
      <c r="J224" s="308">
        <f t="shared" si="53"/>
        <v>0</v>
      </c>
      <c r="K224" s="308">
        <f t="shared" si="53"/>
        <v>0</v>
      </c>
      <c r="L224" s="308">
        <f t="shared" si="53"/>
        <v>214093</v>
      </c>
    </row>
    <row r="225" spans="1:12" s="128" customFormat="1" ht="18.75" thickBot="1">
      <c r="A225" s="803">
        <v>218</v>
      </c>
      <c r="B225" s="344"/>
      <c r="C225" s="327"/>
      <c r="D225" s="301" t="s">
        <v>219</v>
      </c>
      <c r="E225" s="302">
        <f aca="true" t="shared" si="54" ref="E225:L225">SUM(E223:E224)</f>
        <v>41825</v>
      </c>
      <c r="F225" s="302">
        <f t="shared" si="54"/>
        <v>9897</v>
      </c>
      <c r="G225" s="302">
        <f t="shared" si="54"/>
        <v>1872200</v>
      </c>
      <c r="H225" s="302">
        <f t="shared" si="54"/>
        <v>650696</v>
      </c>
      <c r="I225" s="302">
        <f t="shared" si="54"/>
        <v>28910</v>
      </c>
      <c r="J225" s="302">
        <f t="shared" si="54"/>
        <v>1483</v>
      </c>
      <c r="K225" s="302">
        <f t="shared" si="54"/>
        <v>0</v>
      </c>
      <c r="L225" s="345">
        <f t="shared" si="54"/>
        <v>2605011</v>
      </c>
    </row>
    <row r="226" spans="1:12" s="68" customFormat="1" ht="27.75" customHeight="1" thickTop="1">
      <c r="A226" s="803">
        <v>219</v>
      </c>
      <c r="B226" s="346"/>
      <c r="C226" s="328"/>
      <c r="D226" s="896" t="s">
        <v>90</v>
      </c>
      <c r="E226" s="897"/>
      <c r="F226" s="897"/>
      <c r="G226" s="897"/>
      <c r="H226" s="898"/>
      <c r="I226" s="167"/>
      <c r="J226" s="167"/>
      <c r="K226" s="167"/>
      <c r="L226" s="317"/>
    </row>
    <row r="227" spans="1:12" s="295" customFormat="1" ht="18">
      <c r="A227" s="803">
        <v>220</v>
      </c>
      <c r="B227" s="333"/>
      <c r="C227" s="320">
        <v>52</v>
      </c>
      <c r="D227" s="117" t="s">
        <v>103</v>
      </c>
      <c r="E227" s="164"/>
      <c r="F227" s="164"/>
      <c r="G227" s="164"/>
      <c r="H227" s="164"/>
      <c r="I227" s="164"/>
      <c r="J227" s="164"/>
      <c r="K227" s="164"/>
      <c r="L227" s="339"/>
    </row>
    <row r="228" spans="1:12" ht="18">
      <c r="A228" s="803">
        <v>221</v>
      </c>
      <c r="B228" s="185"/>
      <c r="C228" s="321"/>
      <c r="D228" s="117" t="s">
        <v>219</v>
      </c>
      <c r="E228" s="164">
        <v>100</v>
      </c>
      <c r="F228" s="164">
        <v>105</v>
      </c>
      <c r="G228" s="164">
        <v>4795</v>
      </c>
      <c r="H228" s="164"/>
      <c r="I228" s="164"/>
      <c r="J228" s="164"/>
      <c r="K228" s="164"/>
      <c r="L228" s="335">
        <f>SUM(E228:K228)</f>
        <v>5000</v>
      </c>
    </row>
    <row r="229" spans="1:12" s="170" customFormat="1" ht="39">
      <c r="A229" s="803">
        <v>222</v>
      </c>
      <c r="B229" s="336"/>
      <c r="C229" s="322"/>
      <c r="D229" s="122" t="s">
        <v>709</v>
      </c>
      <c r="E229" s="169"/>
      <c r="F229" s="169"/>
      <c r="G229" s="169">
        <v>2534</v>
      </c>
      <c r="H229" s="169"/>
      <c r="I229" s="169"/>
      <c r="J229" s="169"/>
      <c r="K229" s="169"/>
      <c r="L229" s="337">
        <f>SUM(E229:K229)</f>
        <v>2534</v>
      </c>
    </row>
    <row r="230" spans="1:12" s="170" customFormat="1" ht="19.5">
      <c r="A230" s="803">
        <v>223</v>
      </c>
      <c r="B230" s="336"/>
      <c r="C230" s="322"/>
      <c r="D230" s="122" t="s">
        <v>20</v>
      </c>
      <c r="E230" s="169">
        <v>150</v>
      </c>
      <c r="F230" s="169">
        <v>40</v>
      </c>
      <c r="G230" s="169">
        <v>-190</v>
      </c>
      <c r="H230" s="169"/>
      <c r="I230" s="169"/>
      <c r="J230" s="169"/>
      <c r="K230" s="169"/>
      <c r="L230" s="337">
        <f>SUM(E230:K230)</f>
        <v>0</v>
      </c>
    </row>
    <row r="231" spans="1:12" s="68" customFormat="1" ht="18">
      <c r="A231" s="803">
        <v>224</v>
      </c>
      <c r="B231" s="338"/>
      <c r="C231" s="323"/>
      <c r="D231" s="297" t="s">
        <v>219</v>
      </c>
      <c r="E231" s="165">
        <f>SUM(E228:E230)</f>
        <v>250</v>
      </c>
      <c r="F231" s="165">
        <f aca="true" t="shared" si="55" ref="F231:L231">SUM(F228:F230)</f>
        <v>145</v>
      </c>
      <c r="G231" s="165">
        <f t="shared" si="55"/>
        <v>7139</v>
      </c>
      <c r="H231" s="165">
        <f t="shared" si="55"/>
        <v>0</v>
      </c>
      <c r="I231" s="165">
        <f t="shared" si="55"/>
        <v>0</v>
      </c>
      <c r="J231" s="165">
        <f t="shared" si="55"/>
        <v>0</v>
      </c>
      <c r="K231" s="165">
        <f t="shared" si="55"/>
        <v>0</v>
      </c>
      <c r="L231" s="339">
        <f t="shared" si="55"/>
        <v>7534</v>
      </c>
    </row>
    <row r="232" spans="1:12" s="295" customFormat="1" ht="27.75" customHeight="1">
      <c r="A232" s="803">
        <v>225</v>
      </c>
      <c r="B232" s="333"/>
      <c r="C232" s="320">
        <v>53</v>
      </c>
      <c r="D232" s="117" t="s">
        <v>377</v>
      </c>
      <c r="E232" s="164"/>
      <c r="F232" s="164"/>
      <c r="G232" s="164"/>
      <c r="H232" s="164"/>
      <c r="I232" s="164"/>
      <c r="J232" s="164"/>
      <c r="K232" s="164"/>
      <c r="L232" s="339"/>
    </row>
    <row r="233" spans="1:12" ht="18">
      <c r="A233" s="803">
        <v>226</v>
      </c>
      <c r="B233" s="185"/>
      <c r="C233" s="321"/>
      <c r="D233" s="117" t="s">
        <v>219</v>
      </c>
      <c r="E233" s="164">
        <v>2680</v>
      </c>
      <c r="F233" s="164">
        <v>1820</v>
      </c>
      <c r="G233" s="164">
        <v>1000</v>
      </c>
      <c r="H233" s="164"/>
      <c r="I233" s="164"/>
      <c r="J233" s="164"/>
      <c r="K233" s="164"/>
      <c r="L233" s="335">
        <f>SUM(E233:K233)</f>
        <v>5500</v>
      </c>
    </row>
    <row r="234" spans="1:12" s="170" customFormat="1" ht="19.5">
      <c r="A234" s="803">
        <v>227</v>
      </c>
      <c r="B234" s="336"/>
      <c r="C234" s="322"/>
      <c r="D234" s="122" t="s">
        <v>19</v>
      </c>
      <c r="E234" s="169"/>
      <c r="F234" s="169"/>
      <c r="G234" s="169">
        <v>1300</v>
      </c>
      <c r="H234" s="169"/>
      <c r="I234" s="169"/>
      <c r="J234" s="169"/>
      <c r="K234" s="169"/>
      <c r="L234" s="337">
        <f>SUM(E234:K234)</f>
        <v>1300</v>
      </c>
    </row>
    <row r="235" spans="1:12" s="170" customFormat="1" ht="19.5">
      <c r="A235" s="803">
        <v>228</v>
      </c>
      <c r="B235" s="336"/>
      <c r="C235" s="322"/>
      <c r="D235" s="122" t="s">
        <v>40</v>
      </c>
      <c r="E235" s="169"/>
      <c r="F235" s="169"/>
      <c r="G235" s="169">
        <v>-19</v>
      </c>
      <c r="H235" s="169"/>
      <c r="I235" s="169"/>
      <c r="J235" s="169"/>
      <c r="K235" s="169"/>
      <c r="L235" s="337">
        <f>SUM(E235:K235)</f>
        <v>-19</v>
      </c>
    </row>
    <row r="236" spans="1:12" s="170" customFormat="1" ht="19.5">
      <c r="A236" s="803">
        <v>229</v>
      </c>
      <c r="B236" s="336"/>
      <c r="C236" s="322"/>
      <c r="D236" s="122" t="s">
        <v>41</v>
      </c>
      <c r="E236" s="169"/>
      <c r="F236" s="169"/>
      <c r="G236" s="169">
        <v>-15</v>
      </c>
      <c r="H236" s="169"/>
      <c r="I236" s="169"/>
      <c r="J236" s="169"/>
      <c r="K236" s="169"/>
      <c r="L236" s="337">
        <f>SUM(E236:K236)</f>
        <v>-15</v>
      </c>
    </row>
    <row r="237" spans="1:12" s="68" customFormat="1" ht="18">
      <c r="A237" s="803">
        <v>230</v>
      </c>
      <c r="B237" s="338"/>
      <c r="C237" s="323"/>
      <c r="D237" s="297" t="s">
        <v>219</v>
      </c>
      <c r="E237" s="165">
        <f>SUM(E233:E236)</f>
        <v>2680</v>
      </c>
      <c r="F237" s="165">
        <f aca="true" t="shared" si="56" ref="F237:L237">SUM(F233:F236)</f>
        <v>1820</v>
      </c>
      <c r="G237" s="165">
        <f t="shared" si="56"/>
        <v>2266</v>
      </c>
      <c r="H237" s="165">
        <f t="shared" si="56"/>
        <v>0</v>
      </c>
      <c r="I237" s="165">
        <f t="shared" si="56"/>
        <v>0</v>
      </c>
      <c r="J237" s="165">
        <f t="shared" si="56"/>
        <v>0</v>
      </c>
      <c r="K237" s="165">
        <f t="shared" si="56"/>
        <v>0</v>
      </c>
      <c r="L237" s="339">
        <f t="shared" si="56"/>
        <v>6766</v>
      </c>
    </row>
    <row r="238" spans="1:12" s="295" customFormat="1" ht="24.75" customHeight="1">
      <c r="A238" s="803">
        <v>231</v>
      </c>
      <c r="B238" s="333"/>
      <c r="C238" s="320">
        <v>54</v>
      </c>
      <c r="D238" s="117" t="s">
        <v>770</v>
      </c>
      <c r="E238" s="164"/>
      <c r="F238" s="164"/>
      <c r="G238" s="164"/>
      <c r="H238" s="164"/>
      <c r="I238" s="164"/>
      <c r="J238" s="164"/>
      <c r="K238" s="164"/>
      <c r="L238" s="339"/>
    </row>
    <row r="239" spans="1:12" ht="18">
      <c r="A239" s="803">
        <v>232</v>
      </c>
      <c r="B239" s="185"/>
      <c r="C239" s="321"/>
      <c r="D239" s="117" t="s">
        <v>219</v>
      </c>
      <c r="E239" s="164"/>
      <c r="F239" s="164"/>
      <c r="G239" s="164">
        <v>1000</v>
      </c>
      <c r="H239" s="164"/>
      <c r="I239" s="164"/>
      <c r="J239" s="164"/>
      <c r="K239" s="164"/>
      <c r="L239" s="335">
        <f>SUM(E239:K239)</f>
        <v>1000</v>
      </c>
    </row>
    <row r="240" spans="1:12" s="170" customFormat="1" ht="19.5">
      <c r="A240" s="803">
        <v>233</v>
      </c>
      <c r="B240" s="336"/>
      <c r="C240" s="322"/>
      <c r="D240" s="122" t="s">
        <v>44</v>
      </c>
      <c r="E240" s="169"/>
      <c r="F240" s="169"/>
      <c r="G240" s="169">
        <v>-760</v>
      </c>
      <c r="H240" s="169"/>
      <c r="I240" s="169"/>
      <c r="J240" s="169"/>
      <c r="K240" s="169"/>
      <c r="L240" s="337">
        <f>SUM(E240:K240)</f>
        <v>-760</v>
      </c>
    </row>
    <row r="241" spans="1:12" s="68" customFormat="1" ht="18">
      <c r="A241" s="803">
        <v>234</v>
      </c>
      <c r="B241" s="338"/>
      <c r="C241" s="323"/>
      <c r="D241" s="297" t="s">
        <v>219</v>
      </c>
      <c r="E241" s="165">
        <f aca="true" t="shared" si="57" ref="E241:L241">SUM(E239:E240)</f>
        <v>0</v>
      </c>
      <c r="F241" s="165">
        <f t="shared" si="57"/>
        <v>0</v>
      </c>
      <c r="G241" s="165">
        <f t="shared" si="57"/>
        <v>240</v>
      </c>
      <c r="H241" s="165">
        <f t="shared" si="57"/>
        <v>0</v>
      </c>
      <c r="I241" s="165">
        <f t="shared" si="57"/>
        <v>0</v>
      </c>
      <c r="J241" s="165">
        <f t="shared" si="57"/>
        <v>0</v>
      </c>
      <c r="K241" s="165">
        <f t="shared" si="57"/>
        <v>0</v>
      </c>
      <c r="L241" s="339">
        <f t="shared" si="57"/>
        <v>240</v>
      </c>
    </row>
    <row r="242" spans="1:12" s="295" customFormat="1" ht="24.75" customHeight="1">
      <c r="A242" s="803">
        <v>235</v>
      </c>
      <c r="B242" s="333"/>
      <c r="C242" s="320">
        <v>55</v>
      </c>
      <c r="D242" s="117" t="s">
        <v>771</v>
      </c>
      <c r="E242" s="164"/>
      <c r="F242" s="164"/>
      <c r="G242" s="164"/>
      <c r="H242" s="164"/>
      <c r="I242" s="164"/>
      <c r="J242" s="164"/>
      <c r="K242" s="164"/>
      <c r="L242" s="339"/>
    </row>
    <row r="243" spans="1:12" ht="18">
      <c r="A243" s="803">
        <v>236</v>
      </c>
      <c r="B243" s="185"/>
      <c r="C243" s="321"/>
      <c r="D243" s="117" t="s">
        <v>219</v>
      </c>
      <c r="E243" s="164"/>
      <c r="F243" s="164"/>
      <c r="G243" s="164">
        <v>6000</v>
      </c>
      <c r="H243" s="164"/>
      <c r="I243" s="164"/>
      <c r="J243" s="164"/>
      <c r="K243" s="164"/>
      <c r="L243" s="335">
        <f>SUM(E243:K243)</f>
        <v>6000</v>
      </c>
    </row>
    <row r="244" spans="1:12" s="170" customFormat="1" ht="19.5">
      <c r="A244" s="803">
        <v>237</v>
      </c>
      <c r="B244" s="336"/>
      <c r="C244" s="322"/>
      <c r="D244" s="122" t="s">
        <v>668</v>
      </c>
      <c r="E244" s="169"/>
      <c r="F244" s="169"/>
      <c r="G244" s="169"/>
      <c r="H244" s="169"/>
      <c r="I244" s="169"/>
      <c r="J244" s="169"/>
      <c r="K244" s="169"/>
      <c r="L244" s="337">
        <f>SUM(E244:K244)</f>
        <v>0</v>
      </c>
    </row>
    <row r="245" spans="1:12" s="68" customFormat="1" ht="18">
      <c r="A245" s="803">
        <v>238</v>
      </c>
      <c r="B245" s="338"/>
      <c r="C245" s="323"/>
      <c r="D245" s="297" t="s">
        <v>219</v>
      </c>
      <c r="E245" s="165">
        <f aca="true" t="shared" si="58" ref="E245:L245">SUM(E243:E244)</f>
        <v>0</v>
      </c>
      <c r="F245" s="165">
        <f t="shared" si="58"/>
        <v>0</v>
      </c>
      <c r="G245" s="165">
        <f t="shared" si="58"/>
        <v>6000</v>
      </c>
      <c r="H245" s="165">
        <f t="shared" si="58"/>
        <v>0</v>
      </c>
      <c r="I245" s="165">
        <f t="shared" si="58"/>
        <v>0</v>
      </c>
      <c r="J245" s="165">
        <f t="shared" si="58"/>
        <v>0</v>
      </c>
      <c r="K245" s="165">
        <f t="shared" si="58"/>
        <v>0</v>
      </c>
      <c r="L245" s="339">
        <f t="shared" si="58"/>
        <v>6000</v>
      </c>
    </row>
    <row r="246" spans="1:12" s="295" customFormat="1" ht="24.75" customHeight="1">
      <c r="A246" s="803">
        <v>239</v>
      </c>
      <c r="B246" s="333"/>
      <c r="C246" s="320">
        <v>56</v>
      </c>
      <c r="D246" s="117" t="s">
        <v>195</v>
      </c>
      <c r="E246" s="164"/>
      <c r="F246" s="164"/>
      <c r="G246" s="164"/>
      <c r="H246" s="164"/>
      <c r="I246" s="164"/>
      <c r="J246" s="164"/>
      <c r="K246" s="164"/>
      <c r="L246" s="339"/>
    </row>
    <row r="247" spans="1:12" ht="18">
      <c r="A247" s="803">
        <v>240</v>
      </c>
      <c r="B247" s="185"/>
      <c r="C247" s="321"/>
      <c r="D247" s="117" t="s">
        <v>219</v>
      </c>
      <c r="E247" s="164">
        <f aca="true" t="shared" si="59" ref="E247:L247">SUM(E251,E255,E259,E267)</f>
        <v>0</v>
      </c>
      <c r="F247" s="164">
        <f t="shared" si="59"/>
        <v>0</v>
      </c>
      <c r="G247" s="164">
        <f t="shared" si="59"/>
        <v>0</v>
      </c>
      <c r="H247" s="164">
        <f t="shared" si="59"/>
        <v>29580</v>
      </c>
      <c r="I247" s="164">
        <f t="shared" si="59"/>
        <v>0</v>
      </c>
      <c r="J247" s="164">
        <f t="shared" si="59"/>
        <v>0</v>
      </c>
      <c r="K247" s="164">
        <f t="shared" si="59"/>
        <v>0</v>
      </c>
      <c r="L247" s="335">
        <f t="shared" si="59"/>
        <v>29580</v>
      </c>
    </row>
    <row r="248" spans="1:12" s="170" customFormat="1" ht="19.5">
      <c r="A248" s="803">
        <v>241</v>
      </c>
      <c r="B248" s="336"/>
      <c r="C248" s="322"/>
      <c r="D248" s="122" t="s">
        <v>218</v>
      </c>
      <c r="E248" s="169">
        <f aca="true" t="shared" si="60" ref="E248:L248">SUM(E252,E256,E260,E268)+E264</f>
        <v>0</v>
      </c>
      <c r="F248" s="169">
        <f t="shared" si="60"/>
        <v>0</v>
      </c>
      <c r="G248" s="169">
        <f t="shared" si="60"/>
        <v>1100</v>
      </c>
      <c r="H248" s="169">
        <f t="shared" si="60"/>
        <v>-1100</v>
      </c>
      <c r="I248" s="169">
        <f t="shared" si="60"/>
        <v>0</v>
      </c>
      <c r="J248" s="169">
        <f t="shared" si="60"/>
        <v>0</v>
      </c>
      <c r="K248" s="169">
        <f t="shared" si="60"/>
        <v>0</v>
      </c>
      <c r="L248" s="337">
        <f t="shared" si="60"/>
        <v>0</v>
      </c>
    </row>
    <row r="249" spans="1:12" s="68" customFormat="1" ht="18">
      <c r="A249" s="803">
        <v>242</v>
      </c>
      <c r="B249" s="338"/>
      <c r="C249" s="323"/>
      <c r="D249" s="297" t="s">
        <v>219</v>
      </c>
      <c r="E249" s="165">
        <f aca="true" t="shared" si="61" ref="E249:L249">SUM(E247:E248)</f>
        <v>0</v>
      </c>
      <c r="F249" s="165">
        <f t="shared" si="61"/>
        <v>0</v>
      </c>
      <c r="G249" s="165">
        <f t="shared" si="61"/>
        <v>1100</v>
      </c>
      <c r="H249" s="165">
        <f t="shared" si="61"/>
        <v>28480</v>
      </c>
      <c r="I249" s="165">
        <f t="shared" si="61"/>
        <v>0</v>
      </c>
      <c r="J249" s="165">
        <f t="shared" si="61"/>
        <v>0</v>
      </c>
      <c r="K249" s="165">
        <f t="shared" si="61"/>
        <v>0</v>
      </c>
      <c r="L249" s="339">
        <f t="shared" si="61"/>
        <v>29580</v>
      </c>
    </row>
    <row r="250" spans="1:12" s="295" customFormat="1" ht="24.75" customHeight="1">
      <c r="A250" s="803">
        <v>243</v>
      </c>
      <c r="B250" s="333"/>
      <c r="C250" s="320">
        <v>57</v>
      </c>
      <c r="D250" s="117" t="s">
        <v>444</v>
      </c>
      <c r="E250" s="164"/>
      <c r="F250" s="164"/>
      <c r="G250" s="164"/>
      <c r="H250" s="164"/>
      <c r="I250" s="164"/>
      <c r="J250" s="164"/>
      <c r="K250" s="164"/>
      <c r="L250" s="339"/>
    </row>
    <row r="251" spans="1:12" ht="18">
      <c r="A251" s="803">
        <v>244</v>
      </c>
      <c r="B251" s="185"/>
      <c r="C251" s="321"/>
      <c r="D251" s="117" t="s">
        <v>219</v>
      </c>
      <c r="E251" s="164"/>
      <c r="F251" s="164"/>
      <c r="G251" s="164"/>
      <c r="H251" s="164">
        <v>20000</v>
      </c>
      <c r="I251" s="164"/>
      <c r="J251" s="164"/>
      <c r="K251" s="164"/>
      <c r="L251" s="335">
        <f>SUM(E251:K251)</f>
        <v>20000</v>
      </c>
    </row>
    <row r="252" spans="1:12" s="170" customFormat="1" ht="19.5">
      <c r="A252" s="803">
        <v>245</v>
      </c>
      <c r="B252" s="336"/>
      <c r="C252" s="322"/>
      <c r="D252" s="122" t="s">
        <v>218</v>
      </c>
      <c r="E252" s="169"/>
      <c r="F252" s="169"/>
      <c r="G252" s="169"/>
      <c r="H252" s="169"/>
      <c r="I252" s="169"/>
      <c r="J252" s="169"/>
      <c r="K252" s="169"/>
      <c r="L252" s="337">
        <f>SUM(E252:K252)</f>
        <v>0</v>
      </c>
    </row>
    <row r="253" spans="1:12" s="68" customFormat="1" ht="18">
      <c r="A253" s="803">
        <v>246</v>
      </c>
      <c r="B253" s="338"/>
      <c r="C253" s="323"/>
      <c r="D253" s="297" t="s">
        <v>219</v>
      </c>
      <c r="E253" s="165">
        <f aca="true" t="shared" si="62" ref="E253:L253">SUM(E251:E252)</f>
        <v>0</v>
      </c>
      <c r="F253" s="165">
        <f t="shared" si="62"/>
        <v>0</v>
      </c>
      <c r="G253" s="165">
        <f t="shared" si="62"/>
        <v>0</v>
      </c>
      <c r="H253" s="165">
        <f t="shared" si="62"/>
        <v>20000</v>
      </c>
      <c r="I253" s="165">
        <f t="shared" si="62"/>
        <v>0</v>
      </c>
      <c r="J253" s="165">
        <f t="shared" si="62"/>
        <v>0</v>
      </c>
      <c r="K253" s="165">
        <f t="shared" si="62"/>
        <v>0</v>
      </c>
      <c r="L253" s="339">
        <f t="shared" si="62"/>
        <v>20000</v>
      </c>
    </row>
    <row r="254" spans="1:12" s="295" customFormat="1" ht="24.75" customHeight="1">
      <c r="A254" s="803">
        <v>247</v>
      </c>
      <c r="B254" s="333"/>
      <c r="C254" s="320">
        <v>58</v>
      </c>
      <c r="D254" s="117" t="s">
        <v>772</v>
      </c>
      <c r="E254" s="164"/>
      <c r="F254" s="164"/>
      <c r="G254" s="164"/>
      <c r="H254" s="164"/>
      <c r="I254" s="164"/>
      <c r="J254" s="164"/>
      <c r="K254" s="164"/>
      <c r="L254" s="339"/>
    </row>
    <row r="255" spans="1:12" ht="18">
      <c r="A255" s="803">
        <v>248</v>
      </c>
      <c r="B255" s="185"/>
      <c r="C255" s="321"/>
      <c r="D255" s="117" t="s">
        <v>219</v>
      </c>
      <c r="E255" s="164"/>
      <c r="F255" s="164"/>
      <c r="G255" s="164"/>
      <c r="H255" s="164">
        <v>2080</v>
      </c>
      <c r="I255" s="164"/>
      <c r="J255" s="164"/>
      <c r="K255" s="164"/>
      <c r="L255" s="335">
        <f>SUM(E255:K255)</f>
        <v>2080</v>
      </c>
    </row>
    <row r="256" spans="1:12" s="170" customFormat="1" ht="19.5" customHeight="1">
      <c r="A256" s="803">
        <v>249</v>
      </c>
      <c r="B256" s="336"/>
      <c r="C256" s="322"/>
      <c r="D256" s="122" t="s">
        <v>630</v>
      </c>
      <c r="E256" s="169"/>
      <c r="F256" s="169"/>
      <c r="G256" s="169">
        <v>1100</v>
      </c>
      <c r="H256" s="169">
        <v>-1100</v>
      </c>
      <c r="I256" s="169"/>
      <c r="J256" s="169"/>
      <c r="K256" s="169"/>
      <c r="L256" s="337">
        <f>SUM(E256:K256)</f>
        <v>0</v>
      </c>
    </row>
    <row r="257" spans="1:12" s="68" customFormat="1" ht="18">
      <c r="A257" s="803">
        <v>250</v>
      </c>
      <c r="B257" s="338"/>
      <c r="C257" s="323"/>
      <c r="D257" s="297" t="s">
        <v>219</v>
      </c>
      <c r="E257" s="165">
        <f aca="true" t="shared" si="63" ref="E257:L257">SUM(E255:E256)</f>
        <v>0</v>
      </c>
      <c r="F257" s="165">
        <f t="shared" si="63"/>
        <v>0</v>
      </c>
      <c r="G257" s="165">
        <f t="shared" si="63"/>
        <v>1100</v>
      </c>
      <c r="H257" s="165">
        <f t="shared" si="63"/>
        <v>980</v>
      </c>
      <c r="I257" s="165">
        <f t="shared" si="63"/>
        <v>0</v>
      </c>
      <c r="J257" s="165">
        <f t="shared" si="63"/>
        <v>0</v>
      </c>
      <c r="K257" s="165">
        <f t="shared" si="63"/>
        <v>0</v>
      </c>
      <c r="L257" s="339">
        <f t="shared" si="63"/>
        <v>2080</v>
      </c>
    </row>
    <row r="258" spans="1:12" s="295" customFormat="1" ht="24.75" customHeight="1">
      <c r="A258" s="803">
        <v>251</v>
      </c>
      <c r="B258" s="333"/>
      <c r="C258" s="320">
        <v>59</v>
      </c>
      <c r="D258" s="117" t="s">
        <v>773</v>
      </c>
      <c r="E258" s="164"/>
      <c r="F258" s="164"/>
      <c r="G258" s="164"/>
      <c r="H258" s="164"/>
      <c r="I258" s="164"/>
      <c r="J258" s="164"/>
      <c r="K258" s="164"/>
      <c r="L258" s="339"/>
    </row>
    <row r="259" spans="1:12" ht="18">
      <c r="A259" s="803">
        <v>252</v>
      </c>
      <c r="B259" s="185"/>
      <c r="C259" s="321"/>
      <c r="D259" s="117" t="s">
        <v>219</v>
      </c>
      <c r="E259" s="164"/>
      <c r="F259" s="164"/>
      <c r="G259" s="164"/>
      <c r="H259" s="164">
        <v>0</v>
      </c>
      <c r="I259" s="164"/>
      <c r="J259" s="164"/>
      <c r="K259" s="164"/>
      <c r="L259" s="335">
        <f>SUM(E259:K259)</f>
        <v>0</v>
      </c>
    </row>
    <row r="260" spans="1:12" s="170" customFormat="1" ht="19.5">
      <c r="A260" s="803">
        <v>253</v>
      </c>
      <c r="B260" s="336"/>
      <c r="C260" s="322"/>
      <c r="D260" s="122" t="s">
        <v>218</v>
      </c>
      <c r="E260" s="169"/>
      <c r="F260" s="169"/>
      <c r="G260" s="169"/>
      <c r="H260" s="169"/>
      <c r="I260" s="169"/>
      <c r="J260" s="169"/>
      <c r="K260" s="169"/>
      <c r="L260" s="337">
        <f>SUM(E260:K260)</f>
        <v>0</v>
      </c>
    </row>
    <row r="261" spans="1:12" s="68" customFormat="1" ht="18">
      <c r="A261" s="803">
        <v>254</v>
      </c>
      <c r="B261" s="338"/>
      <c r="C261" s="323"/>
      <c r="D261" s="297" t="s">
        <v>219</v>
      </c>
      <c r="E261" s="165">
        <f aca="true" t="shared" si="64" ref="E261:L261">SUM(E259:E260)</f>
        <v>0</v>
      </c>
      <c r="F261" s="165">
        <f t="shared" si="64"/>
        <v>0</v>
      </c>
      <c r="G261" s="165">
        <f t="shared" si="64"/>
        <v>0</v>
      </c>
      <c r="H261" s="165">
        <f t="shared" si="64"/>
        <v>0</v>
      </c>
      <c r="I261" s="165">
        <f t="shared" si="64"/>
        <v>0</v>
      </c>
      <c r="J261" s="165">
        <f t="shared" si="64"/>
        <v>0</v>
      </c>
      <c r="K261" s="165">
        <f t="shared" si="64"/>
        <v>0</v>
      </c>
      <c r="L261" s="339">
        <f t="shared" si="64"/>
        <v>0</v>
      </c>
    </row>
    <row r="262" spans="1:12" s="295" customFormat="1" ht="24.75" customHeight="1">
      <c r="A262" s="803">
        <v>255</v>
      </c>
      <c r="B262" s="333"/>
      <c r="C262" s="320">
        <v>60</v>
      </c>
      <c r="D262" s="117" t="s">
        <v>662</v>
      </c>
      <c r="E262" s="164"/>
      <c r="F262" s="164"/>
      <c r="G262" s="164"/>
      <c r="H262" s="164"/>
      <c r="I262" s="164"/>
      <c r="J262" s="164"/>
      <c r="K262" s="164"/>
      <c r="L262" s="339"/>
    </row>
    <row r="263" spans="1:12" ht="18">
      <c r="A263" s="803">
        <v>256</v>
      </c>
      <c r="B263" s="185"/>
      <c r="C263" s="321"/>
      <c r="D263" s="117" t="s">
        <v>219</v>
      </c>
      <c r="E263" s="164"/>
      <c r="F263" s="164"/>
      <c r="G263" s="164"/>
      <c r="H263" s="164">
        <v>1500</v>
      </c>
      <c r="I263" s="164"/>
      <c r="J263" s="164"/>
      <c r="K263" s="164"/>
      <c r="L263" s="335">
        <f>SUM(E263:K263)</f>
        <v>1500</v>
      </c>
    </row>
    <row r="264" spans="1:12" s="550" customFormat="1" ht="19.5">
      <c r="A264" s="803">
        <v>257</v>
      </c>
      <c r="B264" s="548"/>
      <c r="C264" s="549"/>
      <c r="D264" s="122" t="s">
        <v>218</v>
      </c>
      <c r="E264" s="169"/>
      <c r="F264" s="169"/>
      <c r="G264" s="169"/>
      <c r="H264" s="169"/>
      <c r="I264" s="169"/>
      <c r="J264" s="169"/>
      <c r="K264" s="169"/>
      <c r="L264" s="337">
        <f>SUM(E264:K264)</f>
        <v>0</v>
      </c>
    </row>
    <row r="265" spans="1:12" s="68" customFormat="1" ht="18">
      <c r="A265" s="803">
        <v>258</v>
      </c>
      <c r="B265" s="338"/>
      <c r="C265" s="323"/>
      <c r="D265" s="297" t="s">
        <v>219</v>
      </c>
      <c r="E265" s="165">
        <f aca="true" t="shared" si="65" ref="E265:L265">SUM(E263:E264)</f>
        <v>0</v>
      </c>
      <c r="F265" s="165">
        <f t="shared" si="65"/>
        <v>0</v>
      </c>
      <c r="G265" s="165">
        <f t="shared" si="65"/>
        <v>0</v>
      </c>
      <c r="H265" s="165">
        <f t="shared" si="65"/>
        <v>1500</v>
      </c>
      <c r="I265" s="165">
        <f t="shared" si="65"/>
        <v>0</v>
      </c>
      <c r="J265" s="165">
        <f t="shared" si="65"/>
        <v>0</v>
      </c>
      <c r="K265" s="165">
        <f t="shared" si="65"/>
        <v>0</v>
      </c>
      <c r="L265" s="339">
        <f t="shared" si="65"/>
        <v>1500</v>
      </c>
    </row>
    <row r="266" spans="1:12" s="295" customFormat="1" ht="24.75" customHeight="1">
      <c r="A266" s="803">
        <v>259</v>
      </c>
      <c r="B266" s="333"/>
      <c r="C266" s="320">
        <v>61</v>
      </c>
      <c r="D266" s="117" t="s">
        <v>774</v>
      </c>
      <c r="E266" s="164"/>
      <c r="F266" s="164"/>
      <c r="G266" s="164"/>
      <c r="H266" s="164"/>
      <c r="I266" s="164"/>
      <c r="J266" s="164"/>
      <c r="K266" s="164"/>
      <c r="L266" s="339"/>
    </row>
    <row r="267" spans="1:12" ht="18">
      <c r="A267" s="803">
        <v>260</v>
      </c>
      <c r="B267" s="185"/>
      <c r="C267" s="321"/>
      <c r="D267" s="117" t="s">
        <v>219</v>
      </c>
      <c r="E267" s="164"/>
      <c r="F267" s="164"/>
      <c r="G267" s="164"/>
      <c r="H267" s="164">
        <v>7500</v>
      </c>
      <c r="I267" s="164"/>
      <c r="J267" s="164"/>
      <c r="K267" s="164"/>
      <c r="L267" s="335">
        <f>SUM(E267:K267)</f>
        <v>7500</v>
      </c>
    </row>
    <row r="268" spans="1:12" s="170" customFormat="1" ht="19.5">
      <c r="A268" s="803">
        <v>261</v>
      </c>
      <c r="B268" s="336"/>
      <c r="C268" s="322"/>
      <c r="D268" s="122" t="s">
        <v>218</v>
      </c>
      <c r="E268" s="169"/>
      <c r="F268" s="169"/>
      <c r="G268" s="169"/>
      <c r="H268" s="169"/>
      <c r="I268" s="169"/>
      <c r="J268" s="169"/>
      <c r="K268" s="169"/>
      <c r="L268" s="337">
        <f>SUM(E268:K268)</f>
        <v>0</v>
      </c>
    </row>
    <row r="269" spans="1:12" s="68" customFormat="1" ht="18">
      <c r="A269" s="803">
        <v>262</v>
      </c>
      <c r="B269" s="338"/>
      <c r="C269" s="323"/>
      <c r="D269" s="297" t="s">
        <v>219</v>
      </c>
      <c r="E269" s="165">
        <f aca="true" t="shared" si="66" ref="E269:L269">SUM(E267:E268)</f>
        <v>0</v>
      </c>
      <c r="F269" s="165">
        <f t="shared" si="66"/>
        <v>0</v>
      </c>
      <c r="G269" s="165">
        <f t="shared" si="66"/>
        <v>0</v>
      </c>
      <c r="H269" s="165">
        <f t="shared" si="66"/>
        <v>7500</v>
      </c>
      <c r="I269" s="165">
        <f t="shared" si="66"/>
        <v>0</v>
      </c>
      <c r="J269" s="165">
        <f t="shared" si="66"/>
        <v>0</v>
      </c>
      <c r="K269" s="165">
        <f t="shared" si="66"/>
        <v>0</v>
      </c>
      <c r="L269" s="339">
        <f t="shared" si="66"/>
        <v>7500</v>
      </c>
    </row>
    <row r="270" spans="1:12" s="295" customFormat="1" ht="33" customHeight="1">
      <c r="A270" s="803">
        <v>263</v>
      </c>
      <c r="B270" s="333"/>
      <c r="C270" s="320">
        <v>62</v>
      </c>
      <c r="D270" s="117" t="s">
        <v>301</v>
      </c>
      <c r="E270" s="164"/>
      <c r="F270" s="164"/>
      <c r="G270" s="164"/>
      <c r="H270" s="164"/>
      <c r="I270" s="164"/>
      <c r="J270" s="164"/>
      <c r="K270" s="164"/>
      <c r="L270" s="339"/>
    </row>
    <row r="271" spans="1:12" ht="18">
      <c r="A271" s="803">
        <v>264</v>
      </c>
      <c r="B271" s="185"/>
      <c r="C271" s="321"/>
      <c r="D271" s="117" t="s">
        <v>219</v>
      </c>
      <c r="E271" s="164">
        <v>200</v>
      </c>
      <c r="F271" s="164"/>
      <c r="G271" s="164">
        <v>3300</v>
      </c>
      <c r="H271" s="164"/>
      <c r="I271" s="164"/>
      <c r="J271" s="164"/>
      <c r="K271" s="164"/>
      <c r="L271" s="335">
        <f>SUM(E271:K271)</f>
        <v>3500</v>
      </c>
    </row>
    <row r="272" spans="1:12" s="170" customFormat="1" ht="39">
      <c r="A272" s="803">
        <v>265</v>
      </c>
      <c r="B272" s="336"/>
      <c r="C272" s="322"/>
      <c r="D272" s="122" t="s">
        <v>874</v>
      </c>
      <c r="E272" s="169"/>
      <c r="F272" s="169"/>
      <c r="G272" s="169">
        <v>1270</v>
      </c>
      <c r="H272" s="169"/>
      <c r="I272" s="169"/>
      <c r="J272" s="169"/>
      <c r="K272" s="169"/>
      <c r="L272" s="337">
        <f>SUM(E272:K272)</f>
        <v>1270</v>
      </c>
    </row>
    <row r="273" spans="1:12" s="170" customFormat="1" ht="19.5">
      <c r="A273" s="803">
        <v>266</v>
      </c>
      <c r="B273" s="336"/>
      <c r="C273" s="322"/>
      <c r="D273" s="122" t="s">
        <v>25</v>
      </c>
      <c r="E273" s="169"/>
      <c r="F273" s="169"/>
      <c r="G273" s="169">
        <v>-250</v>
      </c>
      <c r="H273" s="169"/>
      <c r="I273" s="169"/>
      <c r="J273" s="169"/>
      <c r="K273" s="169"/>
      <c r="L273" s="337">
        <f>SUM(E273:K273)</f>
        <v>-250</v>
      </c>
    </row>
    <row r="274" spans="1:12" s="170" customFormat="1" ht="19.5">
      <c r="A274" s="803">
        <v>267</v>
      </c>
      <c r="B274" s="336"/>
      <c r="C274" s="322"/>
      <c r="D274" s="122" t="s">
        <v>20</v>
      </c>
      <c r="E274" s="169"/>
      <c r="F274" s="169">
        <v>120</v>
      </c>
      <c r="G274" s="169">
        <v>-120</v>
      </c>
      <c r="H274" s="169"/>
      <c r="I274" s="169"/>
      <c r="J274" s="169"/>
      <c r="K274" s="169"/>
      <c r="L274" s="337">
        <f>SUM(E274:K274)</f>
        <v>0</v>
      </c>
    </row>
    <row r="275" spans="1:12" s="68" customFormat="1" ht="18">
      <c r="A275" s="803">
        <v>268</v>
      </c>
      <c r="B275" s="338"/>
      <c r="C275" s="323"/>
      <c r="D275" s="297" t="s">
        <v>219</v>
      </c>
      <c r="E275" s="165">
        <f>SUM(E271:E274)</f>
        <v>200</v>
      </c>
      <c r="F275" s="165">
        <f aca="true" t="shared" si="67" ref="F275:L275">SUM(F271:F274)</f>
        <v>120</v>
      </c>
      <c r="G275" s="165">
        <f t="shared" si="67"/>
        <v>4200</v>
      </c>
      <c r="H275" s="165">
        <f t="shared" si="67"/>
        <v>0</v>
      </c>
      <c r="I275" s="165">
        <f t="shared" si="67"/>
        <v>0</v>
      </c>
      <c r="J275" s="165">
        <f t="shared" si="67"/>
        <v>0</v>
      </c>
      <c r="K275" s="165">
        <f t="shared" si="67"/>
        <v>0</v>
      </c>
      <c r="L275" s="339">
        <f t="shared" si="67"/>
        <v>4520</v>
      </c>
    </row>
    <row r="276" spans="1:12" s="295" customFormat="1" ht="33" customHeight="1">
      <c r="A276" s="803">
        <v>269</v>
      </c>
      <c r="B276" s="333"/>
      <c r="C276" s="320">
        <v>63</v>
      </c>
      <c r="D276" s="117" t="s">
        <v>529</v>
      </c>
      <c r="E276" s="164"/>
      <c r="F276" s="164"/>
      <c r="G276" s="164"/>
      <c r="H276" s="164"/>
      <c r="I276" s="164"/>
      <c r="J276" s="164"/>
      <c r="K276" s="164"/>
      <c r="L276" s="339"/>
    </row>
    <row r="277" spans="1:12" ht="18">
      <c r="A277" s="803">
        <v>270</v>
      </c>
      <c r="B277" s="185"/>
      <c r="C277" s="321"/>
      <c r="D277" s="117" t="s">
        <v>219</v>
      </c>
      <c r="E277" s="164"/>
      <c r="F277" s="164"/>
      <c r="G277" s="164"/>
      <c r="H277" s="164">
        <v>1500</v>
      </c>
      <c r="I277" s="164"/>
      <c r="J277" s="164"/>
      <c r="K277" s="164"/>
      <c r="L277" s="335">
        <f>SUM(E277:K277)</f>
        <v>1500</v>
      </c>
    </row>
    <row r="278" spans="1:12" s="170" customFormat="1" ht="19.5">
      <c r="A278" s="803">
        <v>271</v>
      </c>
      <c r="B278" s="336"/>
      <c r="C278" s="322"/>
      <c r="D278" s="122" t="s">
        <v>218</v>
      </c>
      <c r="E278" s="169"/>
      <c r="F278" s="169"/>
      <c r="G278" s="169"/>
      <c r="H278" s="169"/>
      <c r="I278" s="169"/>
      <c r="J278" s="169"/>
      <c r="K278" s="169"/>
      <c r="L278" s="337">
        <f>SUM(E278:K278)</f>
        <v>0</v>
      </c>
    </row>
    <row r="279" spans="1:12" s="68" customFormat="1" ht="18">
      <c r="A279" s="803">
        <v>272</v>
      </c>
      <c r="B279" s="338"/>
      <c r="C279" s="323"/>
      <c r="D279" s="297" t="s">
        <v>219</v>
      </c>
      <c r="E279" s="165">
        <f aca="true" t="shared" si="68" ref="E279:L279">SUM(E277:E278)</f>
        <v>0</v>
      </c>
      <c r="F279" s="165">
        <f t="shared" si="68"/>
        <v>0</v>
      </c>
      <c r="G279" s="165">
        <f t="shared" si="68"/>
        <v>0</v>
      </c>
      <c r="H279" s="165">
        <f t="shared" si="68"/>
        <v>1500</v>
      </c>
      <c r="I279" s="165">
        <f t="shared" si="68"/>
        <v>0</v>
      </c>
      <c r="J279" s="165">
        <f t="shared" si="68"/>
        <v>0</v>
      </c>
      <c r="K279" s="165">
        <f t="shared" si="68"/>
        <v>0</v>
      </c>
      <c r="L279" s="339">
        <f t="shared" si="68"/>
        <v>1500</v>
      </c>
    </row>
    <row r="280" spans="1:12" s="295" customFormat="1" ht="27.75" customHeight="1">
      <c r="A280" s="803">
        <v>273</v>
      </c>
      <c r="B280" s="333"/>
      <c r="C280" s="320"/>
      <c r="D280" s="117" t="s">
        <v>710</v>
      </c>
      <c r="E280" s="164"/>
      <c r="F280" s="164"/>
      <c r="G280" s="164"/>
      <c r="H280" s="164"/>
      <c r="I280" s="164"/>
      <c r="J280" s="164"/>
      <c r="K280" s="164"/>
      <c r="L280" s="339"/>
    </row>
    <row r="281" spans="1:12" s="295" customFormat="1" ht="18">
      <c r="A281" s="803">
        <v>274</v>
      </c>
      <c r="B281" s="333"/>
      <c r="C281" s="320">
        <v>64</v>
      </c>
      <c r="D281" s="117" t="s">
        <v>445</v>
      </c>
      <c r="E281" s="164"/>
      <c r="F281" s="164"/>
      <c r="G281" s="164"/>
      <c r="H281" s="164"/>
      <c r="I281" s="164"/>
      <c r="J281" s="164"/>
      <c r="K281" s="164"/>
      <c r="L281" s="339"/>
    </row>
    <row r="282" spans="1:12" ht="18">
      <c r="A282" s="803">
        <v>275</v>
      </c>
      <c r="B282" s="185"/>
      <c r="C282" s="321"/>
      <c r="D282" s="117" t="s">
        <v>219</v>
      </c>
      <c r="E282" s="164"/>
      <c r="F282" s="164"/>
      <c r="G282" s="164"/>
      <c r="H282" s="164">
        <v>20600</v>
      </c>
      <c r="I282" s="164"/>
      <c r="J282" s="164"/>
      <c r="K282" s="164"/>
      <c r="L282" s="335">
        <f>SUM(E282:K282)</f>
        <v>20600</v>
      </c>
    </row>
    <row r="283" spans="1:12" s="170" customFormat="1" ht="19.5">
      <c r="A283" s="803">
        <v>276</v>
      </c>
      <c r="B283" s="336"/>
      <c r="C283" s="322"/>
      <c r="D283" s="122" t="s">
        <v>218</v>
      </c>
      <c r="E283" s="169"/>
      <c r="F283" s="169"/>
      <c r="G283" s="169"/>
      <c r="H283" s="169"/>
      <c r="I283" s="169"/>
      <c r="J283" s="169"/>
      <c r="K283" s="169"/>
      <c r="L283" s="337">
        <f>SUM(E283:K283)</f>
        <v>0</v>
      </c>
    </row>
    <row r="284" spans="1:12" s="68" customFormat="1" ht="18">
      <c r="A284" s="803">
        <v>277</v>
      </c>
      <c r="B284" s="338"/>
      <c r="C284" s="323"/>
      <c r="D284" s="297" t="s">
        <v>219</v>
      </c>
      <c r="E284" s="165">
        <f aca="true" t="shared" si="69" ref="E284:L284">SUM(E282:E283)</f>
        <v>0</v>
      </c>
      <c r="F284" s="165">
        <f t="shared" si="69"/>
        <v>0</v>
      </c>
      <c r="G284" s="165">
        <f t="shared" si="69"/>
        <v>0</v>
      </c>
      <c r="H284" s="165">
        <f t="shared" si="69"/>
        <v>20600</v>
      </c>
      <c r="I284" s="165">
        <f t="shared" si="69"/>
        <v>0</v>
      </c>
      <c r="J284" s="165">
        <f t="shared" si="69"/>
        <v>0</v>
      </c>
      <c r="K284" s="165">
        <f t="shared" si="69"/>
        <v>0</v>
      </c>
      <c r="L284" s="339">
        <f t="shared" si="69"/>
        <v>20600</v>
      </c>
    </row>
    <row r="285" spans="1:12" s="295" customFormat="1" ht="27.75" customHeight="1">
      <c r="A285" s="803">
        <v>278</v>
      </c>
      <c r="B285" s="333"/>
      <c r="C285" s="320">
        <v>65</v>
      </c>
      <c r="D285" s="117" t="s">
        <v>766</v>
      </c>
      <c r="E285" s="164"/>
      <c r="F285" s="164"/>
      <c r="G285" s="164"/>
      <c r="H285" s="164"/>
      <c r="I285" s="164"/>
      <c r="J285" s="164"/>
      <c r="K285" s="164"/>
      <c r="L285" s="339"/>
    </row>
    <row r="286" spans="1:12" ht="18">
      <c r="A286" s="803">
        <v>279</v>
      </c>
      <c r="B286" s="185"/>
      <c r="C286" s="321"/>
      <c r="D286" s="117" t="s">
        <v>219</v>
      </c>
      <c r="E286" s="164"/>
      <c r="F286" s="164"/>
      <c r="G286" s="164"/>
      <c r="H286" s="164">
        <v>4000</v>
      </c>
      <c r="I286" s="164"/>
      <c r="J286" s="164"/>
      <c r="K286" s="164"/>
      <c r="L286" s="335">
        <f>SUM(E286:K286)</f>
        <v>4000</v>
      </c>
    </row>
    <row r="287" spans="1:12" s="170" customFormat="1" ht="19.5">
      <c r="A287" s="803">
        <v>280</v>
      </c>
      <c r="B287" s="336"/>
      <c r="C287" s="322"/>
      <c r="D287" s="122" t="s">
        <v>218</v>
      </c>
      <c r="E287" s="169"/>
      <c r="F287" s="169"/>
      <c r="G287" s="169"/>
      <c r="H287" s="169"/>
      <c r="I287" s="169"/>
      <c r="J287" s="169"/>
      <c r="K287" s="169"/>
      <c r="L287" s="337">
        <f>SUM(E287:K287)</f>
        <v>0</v>
      </c>
    </row>
    <row r="288" spans="1:12" s="68" customFormat="1" ht="18">
      <c r="A288" s="803">
        <v>281</v>
      </c>
      <c r="B288" s="338"/>
      <c r="C288" s="323"/>
      <c r="D288" s="297" t="s">
        <v>219</v>
      </c>
      <c r="E288" s="165">
        <f aca="true" t="shared" si="70" ref="E288:L288">SUM(E286:E287)</f>
        <v>0</v>
      </c>
      <c r="F288" s="165">
        <f t="shared" si="70"/>
        <v>0</v>
      </c>
      <c r="G288" s="165">
        <f t="shared" si="70"/>
        <v>0</v>
      </c>
      <c r="H288" s="165">
        <f t="shared" si="70"/>
        <v>4000</v>
      </c>
      <c r="I288" s="165">
        <f t="shared" si="70"/>
        <v>0</v>
      </c>
      <c r="J288" s="165">
        <f t="shared" si="70"/>
        <v>0</v>
      </c>
      <c r="K288" s="165">
        <f t="shared" si="70"/>
        <v>0</v>
      </c>
      <c r="L288" s="339">
        <f t="shared" si="70"/>
        <v>4000</v>
      </c>
    </row>
    <row r="289" spans="1:12" s="295" customFormat="1" ht="30" customHeight="1">
      <c r="A289" s="803">
        <v>282</v>
      </c>
      <c r="B289" s="333"/>
      <c r="C289" s="320">
        <v>66</v>
      </c>
      <c r="D289" s="117" t="s">
        <v>767</v>
      </c>
      <c r="E289" s="164"/>
      <c r="F289" s="164"/>
      <c r="G289" s="164"/>
      <c r="H289" s="164"/>
      <c r="I289" s="164"/>
      <c r="J289" s="164"/>
      <c r="K289" s="164"/>
      <c r="L289" s="339"/>
    </row>
    <row r="290" spans="1:12" ht="18">
      <c r="A290" s="803">
        <v>283</v>
      </c>
      <c r="B290" s="185"/>
      <c r="C290" s="321"/>
      <c r="D290" s="117" t="s">
        <v>219</v>
      </c>
      <c r="E290" s="164"/>
      <c r="F290" s="164"/>
      <c r="G290" s="164"/>
      <c r="H290" s="164">
        <v>4000</v>
      </c>
      <c r="I290" s="164"/>
      <c r="J290" s="164"/>
      <c r="K290" s="164"/>
      <c r="L290" s="335">
        <f>SUM(E290:K290)</f>
        <v>4000</v>
      </c>
    </row>
    <row r="291" spans="1:12" s="170" customFormat="1" ht="19.5">
      <c r="A291" s="803">
        <v>284</v>
      </c>
      <c r="B291" s="336"/>
      <c r="C291" s="322"/>
      <c r="D291" s="122" t="s">
        <v>218</v>
      </c>
      <c r="E291" s="169"/>
      <c r="F291" s="169"/>
      <c r="G291" s="169"/>
      <c r="H291" s="169"/>
      <c r="I291" s="169"/>
      <c r="J291" s="169"/>
      <c r="K291" s="169"/>
      <c r="L291" s="337">
        <f>SUM(E291:K291)</f>
        <v>0</v>
      </c>
    </row>
    <row r="292" spans="1:12" s="68" customFormat="1" ht="18">
      <c r="A292" s="803">
        <v>285</v>
      </c>
      <c r="B292" s="338"/>
      <c r="C292" s="323"/>
      <c r="D292" s="297" t="s">
        <v>219</v>
      </c>
      <c r="E292" s="165">
        <f aca="true" t="shared" si="71" ref="E292:L292">SUM(E290:E291)</f>
        <v>0</v>
      </c>
      <c r="F292" s="165">
        <f t="shared" si="71"/>
        <v>0</v>
      </c>
      <c r="G292" s="165">
        <f t="shared" si="71"/>
        <v>0</v>
      </c>
      <c r="H292" s="165">
        <f t="shared" si="71"/>
        <v>4000</v>
      </c>
      <c r="I292" s="165">
        <f t="shared" si="71"/>
        <v>0</v>
      </c>
      <c r="J292" s="165">
        <f t="shared" si="71"/>
        <v>0</v>
      </c>
      <c r="K292" s="165">
        <f t="shared" si="71"/>
        <v>0</v>
      </c>
      <c r="L292" s="339">
        <f t="shared" si="71"/>
        <v>4000</v>
      </c>
    </row>
    <row r="293" spans="1:12" s="295" customFormat="1" ht="30" customHeight="1">
      <c r="A293" s="803">
        <v>286</v>
      </c>
      <c r="B293" s="333"/>
      <c r="C293" s="320">
        <v>67</v>
      </c>
      <c r="D293" s="117" t="s">
        <v>768</v>
      </c>
      <c r="E293" s="164"/>
      <c r="F293" s="164"/>
      <c r="G293" s="164"/>
      <c r="H293" s="164"/>
      <c r="I293" s="164"/>
      <c r="J293" s="164"/>
      <c r="K293" s="164"/>
      <c r="L293" s="339"/>
    </row>
    <row r="294" spans="1:12" ht="18">
      <c r="A294" s="803">
        <v>287</v>
      </c>
      <c r="B294" s="185"/>
      <c r="C294" s="321"/>
      <c r="D294" s="117" t="s">
        <v>219</v>
      </c>
      <c r="E294" s="164"/>
      <c r="F294" s="164"/>
      <c r="G294" s="164"/>
      <c r="H294" s="164">
        <v>2000</v>
      </c>
      <c r="I294" s="164"/>
      <c r="J294" s="164"/>
      <c r="K294" s="164"/>
      <c r="L294" s="335">
        <f>SUM(E294:K294)</f>
        <v>2000</v>
      </c>
    </row>
    <row r="295" spans="1:12" s="170" customFormat="1" ht="19.5">
      <c r="A295" s="803">
        <v>288</v>
      </c>
      <c r="B295" s="336"/>
      <c r="C295" s="322"/>
      <c r="D295" s="122" t="s">
        <v>218</v>
      </c>
      <c r="E295" s="169"/>
      <c r="F295" s="169"/>
      <c r="G295" s="169"/>
      <c r="H295" s="169"/>
      <c r="I295" s="169"/>
      <c r="J295" s="169"/>
      <c r="K295" s="169"/>
      <c r="L295" s="337">
        <f>SUM(E295:K295)</f>
        <v>0</v>
      </c>
    </row>
    <row r="296" spans="1:12" s="68" customFormat="1" ht="18">
      <c r="A296" s="803">
        <v>289</v>
      </c>
      <c r="B296" s="338"/>
      <c r="C296" s="323"/>
      <c r="D296" s="297" t="s">
        <v>219</v>
      </c>
      <c r="E296" s="165">
        <f aca="true" t="shared" si="72" ref="E296:L296">SUM(E294:E295)</f>
        <v>0</v>
      </c>
      <c r="F296" s="165">
        <f t="shared" si="72"/>
        <v>0</v>
      </c>
      <c r="G296" s="165">
        <f t="shared" si="72"/>
        <v>0</v>
      </c>
      <c r="H296" s="165">
        <f t="shared" si="72"/>
        <v>2000</v>
      </c>
      <c r="I296" s="165">
        <f t="shared" si="72"/>
        <v>0</v>
      </c>
      <c r="J296" s="165">
        <f t="shared" si="72"/>
        <v>0</v>
      </c>
      <c r="K296" s="165">
        <f t="shared" si="72"/>
        <v>0</v>
      </c>
      <c r="L296" s="339">
        <f t="shared" si="72"/>
        <v>2000</v>
      </c>
    </row>
    <row r="297" spans="1:12" s="295" customFormat="1" ht="30" customHeight="1">
      <c r="A297" s="803">
        <v>290</v>
      </c>
      <c r="B297" s="333"/>
      <c r="C297" s="320">
        <v>68</v>
      </c>
      <c r="D297" s="117" t="s">
        <v>378</v>
      </c>
      <c r="E297" s="164"/>
      <c r="F297" s="164"/>
      <c r="G297" s="164"/>
      <c r="H297" s="164"/>
      <c r="I297" s="164"/>
      <c r="J297" s="164"/>
      <c r="K297" s="164"/>
      <c r="L297" s="339"/>
    </row>
    <row r="298" spans="1:12" ht="18">
      <c r="A298" s="803">
        <v>291</v>
      </c>
      <c r="B298" s="185"/>
      <c r="C298" s="321"/>
      <c r="D298" s="117" t="s">
        <v>219</v>
      </c>
      <c r="E298" s="164"/>
      <c r="F298" s="164"/>
      <c r="G298" s="164"/>
      <c r="H298" s="164">
        <v>1500</v>
      </c>
      <c r="I298" s="164"/>
      <c r="J298" s="164"/>
      <c r="K298" s="164"/>
      <c r="L298" s="335">
        <f>SUM(E298:K298)</f>
        <v>1500</v>
      </c>
    </row>
    <row r="299" spans="1:12" s="170" customFormat="1" ht="19.5">
      <c r="A299" s="803">
        <v>292</v>
      </c>
      <c r="B299" s="336"/>
      <c r="C299" s="322"/>
      <c r="D299" s="122" t="s">
        <v>218</v>
      </c>
      <c r="E299" s="169"/>
      <c r="F299" s="169"/>
      <c r="G299" s="169"/>
      <c r="H299" s="169"/>
      <c r="I299" s="169"/>
      <c r="J299" s="169"/>
      <c r="K299" s="169"/>
      <c r="L299" s="337">
        <f>SUM(E299:K299)</f>
        <v>0</v>
      </c>
    </row>
    <row r="300" spans="1:12" s="68" customFormat="1" ht="18">
      <c r="A300" s="803">
        <v>293</v>
      </c>
      <c r="B300" s="338"/>
      <c r="C300" s="323"/>
      <c r="D300" s="297" t="s">
        <v>219</v>
      </c>
      <c r="E300" s="165">
        <f aca="true" t="shared" si="73" ref="E300:L300">SUM(E298:E299)</f>
        <v>0</v>
      </c>
      <c r="F300" s="165">
        <f t="shared" si="73"/>
        <v>0</v>
      </c>
      <c r="G300" s="165">
        <f t="shared" si="73"/>
        <v>0</v>
      </c>
      <c r="H300" s="165">
        <f t="shared" si="73"/>
        <v>1500</v>
      </c>
      <c r="I300" s="165">
        <f t="shared" si="73"/>
        <v>0</v>
      </c>
      <c r="J300" s="165">
        <f t="shared" si="73"/>
        <v>0</v>
      </c>
      <c r="K300" s="165">
        <f t="shared" si="73"/>
        <v>0</v>
      </c>
      <c r="L300" s="339">
        <f t="shared" si="73"/>
        <v>1500</v>
      </c>
    </row>
    <row r="301" spans="1:12" s="295" customFormat="1" ht="30" customHeight="1">
      <c r="A301" s="803">
        <v>294</v>
      </c>
      <c r="B301" s="333"/>
      <c r="C301" s="320">
        <v>69</v>
      </c>
      <c r="D301" s="117" t="s">
        <v>446</v>
      </c>
      <c r="E301" s="164"/>
      <c r="F301" s="164"/>
      <c r="G301" s="164"/>
      <c r="H301" s="164"/>
      <c r="I301" s="164"/>
      <c r="J301" s="164"/>
      <c r="K301" s="164"/>
      <c r="L301" s="339"/>
    </row>
    <row r="302" spans="1:12" ht="18">
      <c r="A302" s="803">
        <v>295</v>
      </c>
      <c r="B302" s="185"/>
      <c r="C302" s="321"/>
      <c r="D302" s="117" t="s">
        <v>219</v>
      </c>
      <c r="E302" s="164"/>
      <c r="F302" s="164"/>
      <c r="G302" s="164"/>
      <c r="H302" s="164">
        <v>3000</v>
      </c>
      <c r="I302" s="164"/>
      <c r="J302" s="164"/>
      <c r="K302" s="164"/>
      <c r="L302" s="335">
        <f>SUM(E302:K302)</f>
        <v>3000</v>
      </c>
    </row>
    <row r="303" spans="1:12" s="170" customFormat="1" ht="19.5">
      <c r="A303" s="803">
        <v>296</v>
      </c>
      <c r="B303" s="336"/>
      <c r="C303" s="322"/>
      <c r="D303" s="122" t="s">
        <v>668</v>
      </c>
      <c r="E303" s="169"/>
      <c r="F303" s="169"/>
      <c r="G303" s="169"/>
      <c r="H303" s="169"/>
      <c r="I303" s="169"/>
      <c r="J303" s="169"/>
      <c r="K303" s="169"/>
      <c r="L303" s="337">
        <f>SUM(E303:K303)</f>
        <v>0</v>
      </c>
    </row>
    <row r="304" spans="1:12" s="68" customFormat="1" ht="18">
      <c r="A304" s="803">
        <v>297</v>
      </c>
      <c r="B304" s="338"/>
      <c r="C304" s="323"/>
      <c r="D304" s="297" t="s">
        <v>219</v>
      </c>
      <c r="E304" s="165">
        <f aca="true" t="shared" si="74" ref="E304:L304">SUM(E302:E303)</f>
        <v>0</v>
      </c>
      <c r="F304" s="165">
        <f t="shared" si="74"/>
        <v>0</v>
      </c>
      <c r="G304" s="165">
        <f t="shared" si="74"/>
        <v>0</v>
      </c>
      <c r="H304" s="165">
        <f t="shared" si="74"/>
        <v>3000</v>
      </c>
      <c r="I304" s="165">
        <f t="shared" si="74"/>
        <v>0</v>
      </c>
      <c r="J304" s="165">
        <f t="shared" si="74"/>
        <v>0</v>
      </c>
      <c r="K304" s="165">
        <f t="shared" si="74"/>
        <v>0</v>
      </c>
      <c r="L304" s="339">
        <f t="shared" si="74"/>
        <v>3000</v>
      </c>
    </row>
    <row r="305" spans="1:12" s="295" customFormat="1" ht="30" customHeight="1">
      <c r="A305" s="803">
        <v>298</v>
      </c>
      <c r="B305" s="333"/>
      <c r="C305" s="320">
        <v>70</v>
      </c>
      <c r="D305" s="117" t="s">
        <v>106</v>
      </c>
      <c r="E305" s="164"/>
      <c r="F305" s="164"/>
      <c r="G305" s="164"/>
      <c r="H305" s="164"/>
      <c r="I305" s="164"/>
      <c r="J305" s="164"/>
      <c r="K305" s="164"/>
      <c r="L305" s="339"/>
    </row>
    <row r="306" spans="1:12" ht="18">
      <c r="A306" s="803">
        <v>299</v>
      </c>
      <c r="B306" s="185"/>
      <c r="C306" s="321"/>
      <c r="D306" s="117" t="s">
        <v>219</v>
      </c>
      <c r="E306" s="164"/>
      <c r="F306" s="164"/>
      <c r="G306" s="164">
        <v>1000</v>
      </c>
      <c r="H306" s="164"/>
      <c r="I306" s="164"/>
      <c r="J306" s="164"/>
      <c r="K306" s="164"/>
      <c r="L306" s="335">
        <f>SUM(E306:K306)</f>
        <v>1000</v>
      </c>
    </row>
    <row r="307" spans="1:12" s="170" customFormat="1" ht="19.5">
      <c r="A307" s="803">
        <v>300</v>
      </c>
      <c r="B307" s="336"/>
      <c r="C307" s="322"/>
      <c r="D307" s="122" t="s">
        <v>218</v>
      </c>
      <c r="E307" s="169"/>
      <c r="F307" s="169"/>
      <c r="G307" s="169"/>
      <c r="H307" s="169"/>
      <c r="I307" s="169"/>
      <c r="J307" s="169"/>
      <c r="K307" s="169"/>
      <c r="L307" s="337">
        <f>SUM(E307:K307)</f>
        <v>0</v>
      </c>
    </row>
    <row r="308" spans="1:12" s="68" customFormat="1" ht="18">
      <c r="A308" s="803">
        <v>301</v>
      </c>
      <c r="B308" s="338"/>
      <c r="C308" s="323"/>
      <c r="D308" s="297" t="s">
        <v>219</v>
      </c>
      <c r="E308" s="165">
        <f aca="true" t="shared" si="75" ref="E308:L308">SUM(E306:E307)</f>
        <v>0</v>
      </c>
      <c r="F308" s="165">
        <f t="shared" si="75"/>
        <v>0</v>
      </c>
      <c r="G308" s="165">
        <f t="shared" si="75"/>
        <v>1000</v>
      </c>
      <c r="H308" s="165">
        <f t="shared" si="75"/>
        <v>0</v>
      </c>
      <c r="I308" s="165">
        <f t="shared" si="75"/>
        <v>0</v>
      </c>
      <c r="J308" s="165">
        <f t="shared" si="75"/>
        <v>0</v>
      </c>
      <c r="K308" s="165">
        <f t="shared" si="75"/>
        <v>0</v>
      </c>
      <c r="L308" s="339">
        <f t="shared" si="75"/>
        <v>1000</v>
      </c>
    </row>
    <row r="309" spans="1:12" s="295" customFormat="1" ht="30" customHeight="1">
      <c r="A309" s="803">
        <v>302</v>
      </c>
      <c r="B309" s="333"/>
      <c r="C309" s="320">
        <v>71</v>
      </c>
      <c r="D309" s="117" t="s">
        <v>186</v>
      </c>
      <c r="E309" s="164"/>
      <c r="F309" s="164"/>
      <c r="G309" s="164"/>
      <c r="H309" s="164"/>
      <c r="I309" s="164"/>
      <c r="J309" s="164"/>
      <c r="K309" s="164"/>
      <c r="L309" s="339"/>
    </row>
    <row r="310" spans="1:12" ht="18">
      <c r="A310" s="803">
        <v>303</v>
      </c>
      <c r="B310" s="185"/>
      <c r="C310" s="321"/>
      <c r="D310" s="117" t="s">
        <v>219</v>
      </c>
      <c r="E310" s="164"/>
      <c r="F310" s="164"/>
      <c r="G310" s="164"/>
      <c r="H310" s="164"/>
      <c r="I310" s="164">
        <v>25</v>
      </c>
      <c r="J310" s="164"/>
      <c r="K310" s="164"/>
      <c r="L310" s="335">
        <f>SUM(E310:K310)</f>
        <v>25</v>
      </c>
    </row>
    <row r="311" spans="1:12" s="170" customFormat="1" ht="19.5">
      <c r="A311" s="803">
        <v>304</v>
      </c>
      <c r="B311" s="336"/>
      <c r="C311" s="322"/>
      <c r="D311" s="122" t="s">
        <v>218</v>
      </c>
      <c r="E311" s="169"/>
      <c r="F311" s="169"/>
      <c r="G311" s="169"/>
      <c r="H311" s="169"/>
      <c r="I311" s="169"/>
      <c r="J311" s="169"/>
      <c r="K311" s="169"/>
      <c r="L311" s="337">
        <f>SUM(E311:K311)</f>
        <v>0</v>
      </c>
    </row>
    <row r="312" spans="1:12" s="68" customFormat="1" ht="18">
      <c r="A312" s="803">
        <v>305</v>
      </c>
      <c r="B312" s="338"/>
      <c r="C312" s="323"/>
      <c r="D312" s="297" t="s">
        <v>219</v>
      </c>
      <c r="E312" s="165">
        <f aca="true" t="shared" si="76" ref="E312:L312">SUM(E310:E311)</f>
        <v>0</v>
      </c>
      <c r="F312" s="165">
        <f t="shared" si="76"/>
        <v>0</v>
      </c>
      <c r="G312" s="165">
        <f t="shared" si="76"/>
        <v>0</v>
      </c>
      <c r="H312" s="165">
        <f t="shared" si="76"/>
        <v>0</v>
      </c>
      <c r="I312" s="165">
        <f t="shared" si="76"/>
        <v>25</v>
      </c>
      <c r="J312" s="165">
        <f t="shared" si="76"/>
        <v>0</v>
      </c>
      <c r="K312" s="165">
        <f t="shared" si="76"/>
        <v>0</v>
      </c>
      <c r="L312" s="339">
        <f t="shared" si="76"/>
        <v>25</v>
      </c>
    </row>
    <row r="313" spans="1:12" s="295" customFormat="1" ht="30" customHeight="1">
      <c r="A313" s="803">
        <v>306</v>
      </c>
      <c r="B313" s="333"/>
      <c r="C313" s="320">
        <v>72</v>
      </c>
      <c r="D313" s="117" t="s">
        <v>380</v>
      </c>
      <c r="E313" s="164"/>
      <c r="F313" s="164"/>
      <c r="G313" s="164"/>
      <c r="H313" s="164"/>
      <c r="I313" s="164"/>
      <c r="J313" s="164"/>
      <c r="K313" s="164"/>
      <c r="L313" s="339"/>
    </row>
    <row r="314" spans="1:12" ht="18">
      <c r="A314" s="803">
        <v>307</v>
      </c>
      <c r="B314" s="185"/>
      <c r="C314" s="321"/>
      <c r="D314" s="117" t="s">
        <v>219</v>
      </c>
      <c r="E314" s="164"/>
      <c r="F314" s="164"/>
      <c r="G314" s="164"/>
      <c r="H314" s="164">
        <v>500</v>
      </c>
      <c r="I314" s="164"/>
      <c r="J314" s="164"/>
      <c r="K314" s="164"/>
      <c r="L314" s="335">
        <f>SUM(E314:K314)</f>
        <v>500</v>
      </c>
    </row>
    <row r="315" spans="1:12" s="170" customFormat="1" ht="19.5">
      <c r="A315" s="803">
        <v>308</v>
      </c>
      <c r="B315" s="336"/>
      <c r="C315" s="322"/>
      <c r="D315" s="122" t="s">
        <v>630</v>
      </c>
      <c r="E315" s="169"/>
      <c r="F315" s="169"/>
      <c r="G315" s="169"/>
      <c r="H315" s="169">
        <v>-500</v>
      </c>
      <c r="I315" s="169">
        <v>500</v>
      </c>
      <c r="J315" s="169"/>
      <c r="K315" s="169"/>
      <c r="L315" s="337">
        <f>SUM(E315:K315)</f>
        <v>0</v>
      </c>
    </row>
    <row r="316" spans="1:12" s="68" customFormat="1" ht="18">
      <c r="A316" s="803">
        <v>309</v>
      </c>
      <c r="B316" s="338"/>
      <c r="C316" s="323"/>
      <c r="D316" s="297" t="s">
        <v>219</v>
      </c>
      <c r="E316" s="165">
        <f aca="true" t="shared" si="77" ref="E316:L316">SUM(E314:E315)</f>
        <v>0</v>
      </c>
      <c r="F316" s="165">
        <f t="shared" si="77"/>
        <v>0</v>
      </c>
      <c r="G316" s="165">
        <f t="shared" si="77"/>
        <v>0</v>
      </c>
      <c r="H316" s="165">
        <f t="shared" si="77"/>
        <v>0</v>
      </c>
      <c r="I316" s="165">
        <f t="shared" si="77"/>
        <v>500</v>
      </c>
      <c r="J316" s="165">
        <f t="shared" si="77"/>
        <v>0</v>
      </c>
      <c r="K316" s="165">
        <f t="shared" si="77"/>
        <v>0</v>
      </c>
      <c r="L316" s="339">
        <f t="shared" si="77"/>
        <v>500</v>
      </c>
    </row>
    <row r="317" spans="1:12" s="295" customFormat="1" ht="30" customHeight="1">
      <c r="A317" s="803">
        <v>310</v>
      </c>
      <c r="B317" s="333"/>
      <c r="C317" s="320">
        <v>73</v>
      </c>
      <c r="D317" s="117" t="s">
        <v>783</v>
      </c>
      <c r="E317" s="164"/>
      <c r="F317" s="164"/>
      <c r="G317" s="164"/>
      <c r="H317" s="164"/>
      <c r="I317" s="164"/>
      <c r="J317" s="164"/>
      <c r="K317" s="164"/>
      <c r="L317" s="339"/>
    </row>
    <row r="318" spans="1:12" ht="18">
      <c r="A318" s="803">
        <v>311</v>
      </c>
      <c r="B318" s="185"/>
      <c r="C318" s="321"/>
      <c r="D318" s="117" t="s">
        <v>219</v>
      </c>
      <c r="E318" s="164"/>
      <c r="F318" s="164"/>
      <c r="G318" s="164"/>
      <c r="H318" s="164">
        <v>24355</v>
      </c>
      <c r="I318" s="164"/>
      <c r="J318" s="164"/>
      <c r="K318" s="164"/>
      <c r="L318" s="335">
        <f>SUM(E318:K318)</f>
        <v>24355</v>
      </c>
    </row>
    <row r="319" spans="1:12" s="170" customFormat="1" ht="19.5">
      <c r="A319" s="803">
        <v>312</v>
      </c>
      <c r="B319" s="336"/>
      <c r="C319" s="322"/>
      <c r="D319" s="122" t="s">
        <v>218</v>
      </c>
      <c r="E319" s="169"/>
      <c r="F319" s="169"/>
      <c r="G319" s="169"/>
      <c r="H319" s="169"/>
      <c r="I319" s="169"/>
      <c r="J319" s="169"/>
      <c r="K319" s="169"/>
      <c r="L319" s="337">
        <f>SUM(E319:K319)</f>
        <v>0</v>
      </c>
    </row>
    <row r="320" spans="1:12" s="68" customFormat="1" ht="18">
      <c r="A320" s="803">
        <v>313</v>
      </c>
      <c r="B320" s="338"/>
      <c r="C320" s="323"/>
      <c r="D320" s="297" t="s">
        <v>219</v>
      </c>
      <c r="E320" s="165">
        <f aca="true" t="shared" si="78" ref="E320:L320">SUM(E318:E319)</f>
        <v>0</v>
      </c>
      <c r="F320" s="165">
        <f t="shared" si="78"/>
        <v>0</v>
      </c>
      <c r="G320" s="165">
        <f t="shared" si="78"/>
        <v>0</v>
      </c>
      <c r="H320" s="165">
        <f t="shared" si="78"/>
        <v>24355</v>
      </c>
      <c r="I320" s="165">
        <f t="shared" si="78"/>
        <v>0</v>
      </c>
      <c r="J320" s="165">
        <f t="shared" si="78"/>
        <v>0</v>
      </c>
      <c r="K320" s="165">
        <f t="shared" si="78"/>
        <v>0</v>
      </c>
      <c r="L320" s="339">
        <f t="shared" si="78"/>
        <v>24355</v>
      </c>
    </row>
    <row r="321" spans="1:12" s="295" customFormat="1" ht="30" customHeight="1">
      <c r="A321" s="803">
        <v>314</v>
      </c>
      <c r="B321" s="333"/>
      <c r="C321" s="320">
        <v>74</v>
      </c>
      <c r="D321" s="117" t="s">
        <v>784</v>
      </c>
      <c r="E321" s="164"/>
      <c r="F321" s="164"/>
      <c r="G321" s="164"/>
      <c r="H321" s="164"/>
      <c r="I321" s="164"/>
      <c r="J321" s="164"/>
      <c r="K321" s="164"/>
      <c r="L321" s="339"/>
    </row>
    <row r="322" spans="1:12" ht="18">
      <c r="A322" s="803">
        <v>315</v>
      </c>
      <c r="B322" s="185"/>
      <c r="C322" s="321"/>
      <c r="D322" s="117" t="s">
        <v>219</v>
      </c>
      <c r="E322" s="164"/>
      <c r="F322" s="164"/>
      <c r="G322" s="164"/>
      <c r="H322" s="164"/>
      <c r="I322" s="164"/>
      <c r="J322" s="164">
        <v>61700</v>
      </c>
      <c r="K322" s="164"/>
      <c r="L322" s="335">
        <f>SUM(E322:K322)</f>
        <v>61700</v>
      </c>
    </row>
    <row r="323" spans="1:12" s="170" customFormat="1" ht="19.5">
      <c r="A323" s="803">
        <v>316</v>
      </c>
      <c r="B323" s="336"/>
      <c r="C323" s="322"/>
      <c r="D323" s="122" t="s">
        <v>218</v>
      </c>
      <c r="E323" s="169"/>
      <c r="F323" s="169"/>
      <c r="G323" s="169"/>
      <c r="H323" s="169"/>
      <c r="I323" s="169"/>
      <c r="J323" s="169"/>
      <c r="K323" s="169"/>
      <c r="L323" s="337">
        <f>SUM(E323:K323)</f>
        <v>0</v>
      </c>
    </row>
    <row r="324" spans="1:12" s="68" customFormat="1" ht="18">
      <c r="A324" s="803">
        <v>317</v>
      </c>
      <c r="B324" s="338"/>
      <c r="C324" s="323"/>
      <c r="D324" s="297" t="s">
        <v>219</v>
      </c>
      <c r="E324" s="165">
        <f aca="true" t="shared" si="79" ref="E324:L324">SUM(E322:E323)</f>
        <v>0</v>
      </c>
      <c r="F324" s="165">
        <f t="shared" si="79"/>
        <v>0</v>
      </c>
      <c r="G324" s="165">
        <f t="shared" si="79"/>
        <v>0</v>
      </c>
      <c r="H324" s="165">
        <f t="shared" si="79"/>
        <v>0</v>
      </c>
      <c r="I324" s="165">
        <f t="shared" si="79"/>
        <v>0</v>
      </c>
      <c r="J324" s="165">
        <f t="shared" si="79"/>
        <v>61700</v>
      </c>
      <c r="K324" s="165">
        <f t="shared" si="79"/>
        <v>0</v>
      </c>
      <c r="L324" s="339">
        <f t="shared" si="79"/>
        <v>61700</v>
      </c>
    </row>
    <row r="325" spans="1:12" s="295" customFormat="1" ht="30" customHeight="1">
      <c r="A325" s="803">
        <v>318</v>
      </c>
      <c r="B325" s="333"/>
      <c r="C325" s="320">
        <v>75</v>
      </c>
      <c r="D325" s="117" t="s">
        <v>108</v>
      </c>
      <c r="E325" s="164"/>
      <c r="F325" s="164"/>
      <c r="G325" s="164"/>
      <c r="H325" s="164"/>
      <c r="I325" s="164"/>
      <c r="J325" s="164"/>
      <c r="K325" s="164"/>
      <c r="L325" s="339"/>
    </row>
    <row r="326" spans="1:12" ht="18">
      <c r="A326" s="803">
        <v>319</v>
      </c>
      <c r="B326" s="185"/>
      <c r="C326" s="321"/>
      <c r="D326" s="117" t="s">
        <v>219</v>
      </c>
      <c r="E326" s="164"/>
      <c r="F326" s="164"/>
      <c r="G326" s="164">
        <v>4760</v>
      </c>
      <c r="H326" s="164"/>
      <c r="I326" s="164"/>
      <c r="J326" s="164"/>
      <c r="K326" s="164"/>
      <c r="L326" s="335">
        <f>SUM(E326:K326)</f>
        <v>4760</v>
      </c>
    </row>
    <row r="327" spans="1:12" s="170" customFormat="1" ht="19.5">
      <c r="A327" s="803">
        <v>320</v>
      </c>
      <c r="B327" s="336"/>
      <c r="C327" s="322"/>
      <c r="D327" s="122" t="s">
        <v>218</v>
      </c>
      <c r="E327" s="169"/>
      <c r="F327" s="169"/>
      <c r="G327" s="169"/>
      <c r="H327" s="169"/>
      <c r="I327" s="169"/>
      <c r="J327" s="169"/>
      <c r="K327" s="169"/>
      <c r="L327" s="337">
        <f>SUM(E327:K327)</f>
        <v>0</v>
      </c>
    </row>
    <row r="328" spans="1:12" s="68" customFormat="1" ht="18">
      <c r="A328" s="803">
        <v>321</v>
      </c>
      <c r="B328" s="338"/>
      <c r="C328" s="323"/>
      <c r="D328" s="297" t="s">
        <v>219</v>
      </c>
      <c r="E328" s="165">
        <f aca="true" t="shared" si="80" ref="E328:L328">SUM(E326:E327)</f>
        <v>0</v>
      </c>
      <c r="F328" s="165">
        <f t="shared" si="80"/>
        <v>0</v>
      </c>
      <c r="G328" s="165">
        <f t="shared" si="80"/>
        <v>4760</v>
      </c>
      <c r="H328" s="165">
        <f t="shared" si="80"/>
        <v>0</v>
      </c>
      <c r="I328" s="165">
        <f t="shared" si="80"/>
        <v>0</v>
      </c>
      <c r="J328" s="165">
        <f t="shared" si="80"/>
        <v>0</v>
      </c>
      <c r="K328" s="165">
        <f t="shared" si="80"/>
        <v>0</v>
      </c>
      <c r="L328" s="339">
        <f t="shared" si="80"/>
        <v>4760</v>
      </c>
    </row>
    <row r="329" spans="1:12" s="295" customFormat="1" ht="30" customHeight="1">
      <c r="A329" s="803">
        <v>322</v>
      </c>
      <c r="B329" s="333"/>
      <c r="C329" s="320">
        <v>76</v>
      </c>
      <c r="D329" s="117" t="s">
        <v>293</v>
      </c>
      <c r="E329" s="164"/>
      <c r="F329" s="164"/>
      <c r="G329" s="164"/>
      <c r="H329" s="164"/>
      <c r="I329" s="164"/>
      <c r="J329" s="164"/>
      <c r="K329" s="164"/>
      <c r="L329" s="339"/>
    </row>
    <row r="330" spans="1:12" ht="18">
      <c r="A330" s="803">
        <v>323</v>
      </c>
      <c r="B330" s="185"/>
      <c r="C330" s="321"/>
      <c r="D330" s="117" t="s">
        <v>219</v>
      </c>
      <c r="E330" s="164">
        <v>300</v>
      </c>
      <c r="F330" s="164">
        <v>81</v>
      </c>
      <c r="G330" s="164">
        <v>47819</v>
      </c>
      <c r="H330" s="164">
        <v>138950</v>
      </c>
      <c r="I330" s="164"/>
      <c r="J330" s="164"/>
      <c r="K330" s="164"/>
      <c r="L330" s="335">
        <f>SUM(E330:K330)</f>
        <v>187150</v>
      </c>
    </row>
    <row r="331" spans="1:12" s="170" customFormat="1" ht="19.5">
      <c r="A331" s="803">
        <v>324</v>
      </c>
      <c r="B331" s="336"/>
      <c r="C331" s="322"/>
      <c r="D331" s="801" t="s">
        <v>512</v>
      </c>
      <c r="E331" s="169"/>
      <c r="F331" s="169"/>
      <c r="G331" s="169"/>
      <c r="H331" s="169">
        <v>19100</v>
      </c>
      <c r="I331" s="169"/>
      <c r="J331" s="169"/>
      <c r="K331" s="169"/>
      <c r="L331" s="337">
        <f>SUM(E331:K331)</f>
        <v>19100</v>
      </c>
    </row>
    <row r="332" spans="1:12" s="68" customFormat="1" ht="18">
      <c r="A332" s="803">
        <v>325</v>
      </c>
      <c r="B332" s="338"/>
      <c r="C332" s="323"/>
      <c r="D332" s="297" t="s">
        <v>219</v>
      </c>
      <c r="E332" s="165">
        <f aca="true" t="shared" si="81" ref="E332:L332">SUM(E330:E331)</f>
        <v>300</v>
      </c>
      <c r="F332" s="165">
        <f t="shared" si="81"/>
        <v>81</v>
      </c>
      <c r="G332" s="165">
        <f t="shared" si="81"/>
        <v>47819</v>
      </c>
      <c r="H332" s="165">
        <f t="shared" si="81"/>
        <v>158050</v>
      </c>
      <c r="I332" s="165">
        <f t="shared" si="81"/>
        <v>0</v>
      </c>
      <c r="J332" s="165">
        <f t="shared" si="81"/>
        <v>0</v>
      </c>
      <c r="K332" s="165">
        <f t="shared" si="81"/>
        <v>0</v>
      </c>
      <c r="L332" s="339">
        <f t="shared" si="81"/>
        <v>206250</v>
      </c>
    </row>
    <row r="333" spans="1:12" s="295" customFormat="1" ht="30" customHeight="1">
      <c r="A333" s="803">
        <v>326</v>
      </c>
      <c r="B333" s="333"/>
      <c r="C333" s="320">
        <v>77</v>
      </c>
      <c r="D333" s="117" t="s">
        <v>124</v>
      </c>
      <c r="E333" s="164"/>
      <c r="F333" s="164"/>
      <c r="G333" s="164"/>
      <c r="H333" s="164"/>
      <c r="I333" s="164"/>
      <c r="J333" s="164"/>
      <c r="K333" s="164"/>
      <c r="L333" s="339"/>
    </row>
    <row r="334" spans="1:12" ht="18">
      <c r="A334" s="803">
        <v>327</v>
      </c>
      <c r="B334" s="185"/>
      <c r="C334" s="321"/>
      <c r="D334" s="117" t="s">
        <v>219</v>
      </c>
      <c r="E334" s="164"/>
      <c r="F334" s="164"/>
      <c r="G334" s="164">
        <v>25000</v>
      </c>
      <c r="H334" s="164"/>
      <c r="I334" s="164"/>
      <c r="J334" s="164"/>
      <c r="K334" s="164"/>
      <c r="L334" s="335">
        <f>SUM(E334:K334)</f>
        <v>25000</v>
      </c>
    </row>
    <row r="335" spans="1:12" s="170" customFormat="1" ht="19.5">
      <c r="A335" s="803">
        <v>328</v>
      </c>
      <c r="B335" s="336"/>
      <c r="C335" s="322"/>
      <c r="D335" s="122" t="s">
        <v>218</v>
      </c>
      <c r="E335" s="169"/>
      <c r="F335" s="169"/>
      <c r="G335" s="169"/>
      <c r="H335" s="169"/>
      <c r="I335" s="169"/>
      <c r="J335" s="169"/>
      <c r="K335" s="169"/>
      <c r="L335" s="337">
        <f>SUM(E335:K335)</f>
        <v>0</v>
      </c>
    </row>
    <row r="336" spans="1:12" s="68" customFormat="1" ht="18">
      <c r="A336" s="803">
        <v>329</v>
      </c>
      <c r="B336" s="338"/>
      <c r="C336" s="323"/>
      <c r="D336" s="297" t="s">
        <v>219</v>
      </c>
      <c r="E336" s="165">
        <f aca="true" t="shared" si="82" ref="E336:L336">SUM(E334:E335)</f>
        <v>0</v>
      </c>
      <c r="F336" s="165">
        <f t="shared" si="82"/>
        <v>0</v>
      </c>
      <c r="G336" s="165">
        <f t="shared" si="82"/>
        <v>25000</v>
      </c>
      <c r="H336" s="165">
        <f t="shared" si="82"/>
        <v>0</v>
      </c>
      <c r="I336" s="165">
        <f t="shared" si="82"/>
        <v>0</v>
      </c>
      <c r="J336" s="165">
        <f t="shared" si="82"/>
        <v>0</v>
      </c>
      <c r="K336" s="165">
        <f t="shared" si="82"/>
        <v>0</v>
      </c>
      <c r="L336" s="339">
        <f t="shared" si="82"/>
        <v>25000</v>
      </c>
    </row>
    <row r="337" spans="1:12" s="295" customFormat="1" ht="27.75" customHeight="1">
      <c r="A337" s="803">
        <v>330</v>
      </c>
      <c r="B337" s="333"/>
      <c r="C337" s="320">
        <v>78</v>
      </c>
      <c r="D337" s="117" t="s">
        <v>381</v>
      </c>
      <c r="E337" s="164"/>
      <c r="F337" s="164"/>
      <c r="G337" s="164"/>
      <c r="H337" s="164"/>
      <c r="I337" s="164"/>
      <c r="J337" s="164"/>
      <c r="K337" s="164"/>
      <c r="L337" s="339"/>
    </row>
    <row r="338" spans="1:12" ht="18">
      <c r="A338" s="803">
        <v>331</v>
      </c>
      <c r="B338" s="185"/>
      <c r="C338" s="321"/>
      <c r="D338" s="117" t="s">
        <v>219</v>
      </c>
      <c r="E338" s="164"/>
      <c r="F338" s="164"/>
      <c r="G338" s="164"/>
      <c r="H338" s="164">
        <v>45000</v>
      </c>
      <c r="I338" s="164"/>
      <c r="J338" s="164"/>
      <c r="K338" s="164"/>
      <c r="L338" s="335">
        <f>SUM(E338:K338)</f>
        <v>45000</v>
      </c>
    </row>
    <row r="339" spans="1:12" s="170" customFormat="1" ht="19.5">
      <c r="A339" s="803">
        <v>332</v>
      </c>
      <c r="B339" s="336"/>
      <c r="C339" s="322"/>
      <c r="D339" s="122" t="s">
        <v>218</v>
      </c>
      <c r="E339" s="169"/>
      <c r="F339" s="169"/>
      <c r="G339" s="169"/>
      <c r="H339" s="169"/>
      <c r="I339" s="169"/>
      <c r="J339" s="169"/>
      <c r="K339" s="169"/>
      <c r="L339" s="337">
        <f>SUM(E339:K339)</f>
        <v>0</v>
      </c>
    </row>
    <row r="340" spans="1:12" s="68" customFormat="1" ht="18">
      <c r="A340" s="803">
        <v>333</v>
      </c>
      <c r="B340" s="338"/>
      <c r="C340" s="323"/>
      <c r="D340" s="297" t="s">
        <v>219</v>
      </c>
      <c r="E340" s="165">
        <f aca="true" t="shared" si="83" ref="E340:L340">SUM(E338:E339)</f>
        <v>0</v>
      </c>
      <c r="F340" s="165">
        <f t="shared" si="83"/>
        <v>0</v>
      </c>
      <c r="G340" s="165">
        <f t="shared" si="83"/>
        <v>0</v>
      </c>
      <c r="H340" s="165">
        <f t="shared" si="83"/>
        <v>45000</v>
      </c>
      <c r="I340" s="165">
        <f t="shared" si="83"/>
        <v>0</v>
      </c>
      <c r="J340" s="165">
        <f t="shared" si="83"/>
        <v>0</v>
      </c>
      <c r="K340" s="165">
        <f t="shared" si="83"/>
        <v>0</v>
      </c>
      <c r="L340" s="339">
        <f t="shared" si="83"/>
        <v>45000</v>
      </c>
    </row>
    <row r="341" spans="1:12" s="295" customFormat="1" ht="30" customHeight="1">
      <c r="A341" s="803">
        <v>334</v>
      </c>
      <c r="B341" s="333"/>
      <c r="C341" s="320">
        <v>79</v>
      </c>
      <c r="D341" s="117" t="s">
        <v>786</v>
      </c>
      <c r="E341" s="164"/>
      <c r="F341" s="164"/>
      <c r="G341" s="164"/>
      <c r="H341" s="164"/>
      <c r="I341" s="164"/>
      <c r="J341" s="164"/>
      <c r="K341" s="164"/>
      <c r="L341" s="339"/>
    </row>
    <row r="342" spans="1:12" ht="18">
      <c r="A342" s="803">
        <v>335</v>
      </c>
      <c r="B342" s="185"/>
      <c r="C342" s="321"/>
      <c r="D342" s="117" t="s">
        <v>219</v>
      </c>
      <c r="E342" s="164"/>
      <c r="F342" s="164"/>
      <c r="G342" s="164">
        <v>3286</v>
      </c>
      <c r="H342" s="164"/>
      <c r="I342" s="164"/>
      <c r="J342" s="164"/>
      <c r="K342" s="164"/>
      <c r="L342" s="335">
        <f>SUM(E342:K342)</f>
        <v>3286</v>
      </c>
    </row>
    <row r="343" spans="1:12" s="170" customFormat="1" ht="19.5">
      <c r="A343" s="803">
        <v>336</v>
      </c>
      <c r="B343" s="336"/>
      <c r="C343" s="322"/>
      <c r="D343" s="122" t="s">
        <v>218</v>
      </c>
      <c r="E343" s="169"/>
      <c r="F343" s="169"/>
      <c r="G343" s="169"/>
      <c r="H343" s="169"/>
      <c r="I343" s="169"/>
      <c r="J343" s="169"/>
      <c r="K343" s="169"/>
      <c r="L343" s="337">
        <f>SUM(E343:K343)</f>
        <v>0</v>
      </c>
    </row>
    <row r="344" spans="1:12" s="68" customFormat="1" ht="18">
      <c r="A344" s="803">
        <v>337</v>
      </c>
      <c r="B344" s="338"/>
      <c r="C344" s="323"/>
      <c r="D344" s="297" t="s">
        <v>219</v>
      </c>
      <c r="E344" s="165">
        <f aca="true" t="shared" si="84" ref="E344:L344">SUM(E342:E343)</f>
        <v>0</v>
      </c>
      <c r="F344" s="165">
        <f t="shared" si="84"/>
        <v>0</v>
      </c>
      <c r="G344" s="165">
        <f t="shared" si="84"/>
        <v>3286</v>
      </c>
      <c r="H344" s="165">
        <f t="shared" si="84"/>
        <v>0</v>
      </c>
      <c r="I344" s="165">
        <f t="shared" si="84"/>
        <v>0</v>
      </c>
      <c r="J344" s="165">
        <f t="shared" si="84"/>
        <v>0</v>
      </c>
      <c r="K344" s="165">
        <f t="shared" si="84"/>
        <v>0</v>
      </c>
      <c r="L344" s="339">
        <f t="shared" si="84"/>
        <v>3286</v>
      </c>
    </row>
    <row r="345" spans="1:12" s="295" customFormat="1" ht="30" customHeight="1">
      <c r="A345" s="803">
        <v>338</v>
      </c>
      <c r="B345" s="333"/>
      <c r="C345" s="320">
        <v>80</v>
      </c>
      <c r="D345" s="117" t="s">
        <v>320</v>
      </c>
      <c r="E345" s="164"/>
      <c r="F345" s="164"/>
      <c r="G345" s="164"/>
      <c r="H345" s="164"/>
      <c r="I345" s="164"/>
      <c r="J345" s="164"/>
      <c r="K345" s="164"/>
      <c r="L345" s="339"/>
    </row>
    <row r="346" spans="1:12" ht="18">
      <c r="A346" s="803">
        <v>339</v>
      </c>
      <c r="B346" s="185"/>
      <c r="C346" s="321"/>
      <c r="D346" s="117" t="s">
        <v>219</v>
      </c>
      <c r="E346" s="164"/>
      <c r="F346" s="164"/>
      <c r="G346" s="164">
        <v>5025</v>
      </c>
      <c r="H346" s="164"/>
      <c r="I346" s="164"/>
      <c r="J346" s="164"/>
      <c r="K346" s="164"/>
      <c r="L346" s="335">
        <f>SUM(E346:K346)</f>
        <v>5025</v>
      </c>
    </row>
    <row r="347" spans="1:12" s="170" customFormat="1" ht="19.5">
      <c r="A347" s="803">
        <v>340</v>
      </c>
      <c r="B347" s="336"/>
      <c r="C347" s="322"/>
      <c r="D347" s="122" t="s">
        <v>218</v>
      </c>
      <c r="E347" s="169"/>
      <c r="F347" s="169"/>
      <c r="G347" s="169"/>
      <c r="H347" s="169"/>
      <c r="I347" s="169"/>
      <c r="J347" s="169"/>
      <c r="K347" s="169"/>
      <c r="L347" s="337">
        <f>SUM(E347:K347)</f>
        <v>0</v>
      </c>
    </row>
    <row r="348" spans="1:12" s="68" customFormat="1" ht="18">
      <c r="A348" s="803">
        <v>341</v>
      </c>
      <c r="B348" s="338"/>
      <c r="C348" s="323"/>
      <c r="D348" s="297" t="s">
        <v>219</v>
      </c>
      <c r="E348" s="165">
        <f aca="true" t="shared" si="85" ref="E348:L348">SUM(E346:E347)</f>
        <v>0</v>
      </c>
      <c r="F348" s="165">
        <f t="shared" si="85"/>
        <v>0</v>
      </c>
      <c r="G348" s="165">
        <f t="shared" si="85"/>
        <v>5025</v>
      </c>
      <c r="H348" s="165">
        <f t="shared" si="85"/>
        <v>0</v>
      </c>
      <c r="I348" s="165">
        <f t="shared" si="85"/>
        <v>0</v>
      </c>
      <c r="J348" s="165">
        <f t="shared" si="85"/>
        <v>0</v>
      </c>
      <c r="K348" s="165">
        <f t="shared" si="85"/>
        <v>0</v>
      </c>
      <c r="L348" s="339">
        <f t="shared" si="85"/>
        <v>5025</v>
      </c>
    </row>
    <row r="349" spans="1:12" s="295" customFormat="1" ht="30" customHeight="1">
      <c r="A349" s="803">
        <v>342</v>
      </c>
      <c r="B349" s="333"/>
      <c r="C349" s="320">
        <v>81</v>
      </c>
      <c r="D349" s="117" t="s">
        <v>74</v>
      </c>
      <c r="E349" s="164"/>
      <c r="F349" s="164"/>
      <c r="G349" s="164"/>
      <c r="H349" s="164"/>
      <c r="I349" s="164"/>
      <c r="J349" s="164"/>
      <c r="K349" s="164"/>
      <c r="L349" s="339"/>
    </row>
    <row r="350" spans="1:12" ht="18">
      <c r="A350" s="803">
        <v>343</v>
      </c>
      <c r="B350" s="185"/>
      <c r="C350" s="321"/>
      <c r="D350" s="117" t="s">
        <v>219</v>
      </c>
      <c r="E350" s="164"/>
      <c r="F350" s="164"/>
      <c r="G350" s="164">
        <v>9000</v>
      </c>
      <c r="H350" s="164"/>
      <c r="I350" s="164"/>
      <c r="J350" s="164"/>
      <c r="K350" s="164"/>
      <c r="L350" s="335">
        <f>SUM(E350:K350)</f>
        <v>9000</v>
      </c>
    </row>
    <row r="351" spans="1:12" s="170" customFormat="1" ht="19.5">
      <c r="A351" s="803">
        <v>344</v>
      </c>
      <c r="B351" s="336"/>
      <c r="C351" s="322"/>
      <c r="D351" s="122" t="s">
        <v>218</v>
      </c>
      <c r="E351" s="169"/>
      <c r="F351" s="169"/>
      <c r="G351" s="169"/>
      <c r="H351" s="169"/>
      <c r="I351" s="169"/>
      <c r="J351" s="169"/>
      <c r="K351" s="169"/>
      <c r="L351" s="337">
        <f>SUM(E351:K351)</f>
        <v>0</v>
      </c>
    </row>
    <row r="352" spans="1:12" s="68" customFormat="1" ht="18">
      <c r="A352" s="803">
        <v>345</v>
      </c>
      <c r="B352" s="338"/>
      <c r="C352" s="323"/>
      <c r="D352" s="297" t="s">
        <v>219</v>
      </c>
      <c r="E352" s="165">
        <f aca="true" t="shared" si="86" ref="E352:L352">SUM(E350:E351)</f>
        <v>0</v>
      </c>
      <c r="F352" s="165">
        <f t="shared" si="86"/>
        <v>0</v>
      </c>
      <c r="G352" s="165">
        <f t="shared" si="86"/>
        <v>9000</v>
      </c>
      <c r="H352" s="165">
        <f t="shared" si="86"/>
        <v>0</v>
      </c>
      <c r="I352" s="165">
        <f t="shared" si="86"/>
        <v>0</v>
      </c>
      <c r="J352" s="165">
        <f t="shared" si="86"/>
        <v>0</v>
      </c>
      <c r="K352" s="165">
        <f t="shared" si="86"/>
        <v>0</v>
      </c>
      <c r="L352" s="339">
        <f t="shared" si="86"/>
        <v>9000</v>
      </c>
    </row>
    <row r="353" spans="1:12" s="295" customFormat="1" ht="30" customHeight="1">
      <c r="A353" s="803">
        <v>346</v>
      </c>
      <c r="B353" s="333"/>
      <c r="C353" s="320">
        <v>82</v>
      </c>
      <c r="D353" s="117" t="s">
        <v>132</v>
      </c>
      <c r="E353" s="164"/>
      <c r="F353" s="164"/>
      <c r="G353" s="164"/>
      <c r="H353" s="164"/>
      <c r="I353" s="164"/>
      <c r="J353" s="164"/>
      <c r="K353" s="164"/>
      <c r="L353" s="339"/>
    </row>
    <row r="354" spans="1:12" ht="18">
      <c r="A354" s="803">
        <v>347</v>
      </c>
      <c r="B354" s="185"/>
      <c r="C354" s="321"/>
      <c r="D354" s="117" t="s">
        <v>219</v>
      </c>
      <c r="E354" s="164"/>
      <c r="F354" s="164"/>
      <c r="G354" s="164"/>
      <c r="H354" s="164">
        <v>0</v>
      </c>
      <c r="I354" s="164"/>
      <c r="J354" s="164"/>
      <c r="K354" s="164"/>
      <c r="L354" s="335">
        <f>SUM(E354:K354)</f>
        <v>0</v>
      </c>
    </row>
    <row r="355" spans="1:12" s="170" customFormat="1" ht="19.5">
      <c r="A355" s="803">
        <v>348</v>
      </c>
      <c r="B355" s="336"/>
      <c r="C355" s="322"/>
      <c r="D355" s="122" t="s">
        <v>668</v>
      </c>
      <c r="E355" s="169"/>
      <c r="F355" s="169"/>
      <c r="G355" s="169"/>
      <c r="H355" s="169"/>
      <c r="I355" s="169"/>
      <c r="J355" s="169"/>
      <c r="K355" s="169"/>
      <c r="L355" s="337">
        <f>SUM(E355:K355)</f>
        <v>0</v>
      </c>
    </row>
    <row r="356" spans="1:12" s="68" customFormat="1" ht="18">
      <c r="A356" s="803">
        <v>349</v>
      </c>
      <c r="B356" s="338"/>
      <c r="C356" s="323"/>
      <c r="D356" s="297" t="s">
        <v>219</v>
      </c>
      <c r="E356" s="165">
        <f aca="true" t="shared" si="87" ref="E356:L356">SUM(E354:E355)</f>
        <v>0</v>
      </c>
      <c r="F356" s="165">
        <f t="shared" si="87"/>
        <v>0</v>
      </c>
      <c r="G356" s="165">
        <f t="shared" si="87"/>
        <v>0</v>
      </c>
      <c r="H356" s="165">
        <f t="shared" si="87"/>
        <v>0</v>
      </c>
      <c r="I356" s="165">
        <f t="shared" si="87"/>
        <v>0</v>
      </c>
      <c r="J356" s="165">
        <f t="shared" si="87"/>
        <v>0</v>
      </c>
      <c r="K356" s="165">
        <f t="shared" si="87"/>
        <v>0</v>
      </c>
      <c r="L356" s="339">
        <f t="shared" si="87"/>
        <v>0</v>
      </c>
    </row>
    <row r="357" spans="1:12" s="295" customFormat="1" ht="30" customHeight="1">
      <c r="A357" s="803">
        <v>350</v>
      </c>
      <c r="B357" s="333"/>
      <c r="C357" s="320">
        <v>83</v>
      </c>
      <c r="D357" s="117" t="s">
        <v>188</v>
      </c>
      <c r="E357" s="164"/>
      <c r="F357" s="164"/>
      <c r="G357" s="164"/>
      <c r="H357" s="164"/>
      <c r="I357" s="164"/>
      <c r="J357" s="164"/>
      <c r="K357" s="164"/>
      <c r="L357" s="339"/>
    </row>
    <row r="358" spans="1:12" ht="18">
      <c r="A358" s="803">
        <v>351</v>
      </c>
      <c r="B358" s="185"/>
      <c r="C358" s="321"/>
      <c r="D358" s="117" t="s">
        <v>219</v>
      </c>
      <c r="E358" s="164"/>
      <c r="F358" s="164"/>
      <c r="G358" s="164"/>
      <c r="H358" s="164">
        <v>500</v>
      </c>
      <c r="I358" s="164"/>
      <c r="J358" s="164"/>
      <c r="K358" s="164"/>
      <c r="L358" s="335">
        <f>SUM(E358:K358)</f>
        <v>500</v>
      </c>
    </row>
    <row r="359" spans="1:12" s="170" customFormat="1" ht="19.5">
      <c r="A359" s="803">
        <v>352</v>
      </c>
      <c r="B359" s="336"/>
      <c r="C359" s="322"/>
      <c r="D359" s="122" t="s">
        <v>630</v>
      </c>
      <c r="E359" s="169"/>
      <c r="F359" s="169"/>
      <c r="G359" s="169">
        <v>500</v>
      </c>
      <c r="H359" s="169">
        <v>-500</v>
      </c>
      <c r="I359" s="169"/>
      <c r="J359" s="169"/>
      <c r="K359" s="169"/>
      <c r="L359" s="337">
        <f>SUM(E359:K359)</f>
        <v>0</v>
      </c>
    </row>
    <row r="360" spans="1:12" s="68" customFormat="1" ht="18">
      <c r="A360" s="803">
        <v>353</v>
      </c>
      <c r="B360" s="338"/>
      <c r="C360" s="323"/>
      <c r="D360" s="297" t="s">
        <v>219</v>
      </c>
      <c r="E360" s="165">
        <f aca="true" t="shared" si="88" ref="E360:L360">SUM(E358:E359)</f>
        <v>0</v>
      </c>
      <c r="F360" s="165">
        <f t="shared" si="88"/>
        <v>0</v>
      </c>
      <c r="G360" s="165">
        <f t="shared" si="88"/>
        <v>500</v>
      </c>
      <c r="H360" s="165">
        <f t="shared" si="88"/>
        <v>0</v>
      </c>
      <c r="I360" s="165">
        <f t="shared" si="88"/>
        <v>0</v>
      </c>
      <c r="J360" s="165">
        <f t="shared" si="88"/>
        <v>0</v>
      </c>
      <c r="K360" s="165">
        <f t="shared" si="88"/>
        <v>0</v>
      </c>
      <c r="L360" s="339">
        <f t="shared" si="88"/>
        <v>500</v>
      </c>
    </row>
    <row r="361" spans="1:12" s="295" customFormat="1" ht="27.75" customHeight="1">
      <c r="A361" s="803">
        <v>354</v>
      </c>
      <c r="B361" s="333"/>
      <c r="C361" s="320">
        <v>84</v>
      </c>
      <c r="D361" s="893" t="s">
        <v>430</v>
      </c>
      <c r="E361" s="894"/>
      <c r="F361" s="894"/>
      <c r="G361" s="894"/>
      <c r="H361" s="894"/>
      <c r="I361" s="894"/>
      <c r="J361" s="894"/>
      <c r="K361" s="894"/>
      <c r="L361" s="895"/>
    </row>
    <row r="362" spans="1:12" ht="18">
      <c r="A362" s="803">
        <v>355</v>
      </c>
      <c r="B362" s="185"/>
      <c r="C362" s="321"/>
      <c r="D362" s="117" t="s">
        <v>219</v>
      </c>
      <c r="E362" s="164"/>
      <c r="F362" s="164"/>
      <c r="G362" s="164"/>
      <c r="H362" s="164">
        <v>60000</v>
      </c>
      <c r="I362" s="164"/>
      <c r="J362" s="164"/>
      <c r="K362" s="164"/>
      <c r="L362" s="335">
        <f>SUM(E362:K362)</f>
        <v>60000</v>
      </c>
    </row>
    <row r="363" spans="1:12" s="170" customFormat="1" ht="19.5">
      <c r="A363" s="803">
        <v>356</v>
      </c>
      <c r="B363" s="336"/>
      <c r="C363" s="322"/>
      <c r="D363" s="122" t="s">
        <v>218</v>
      </c>
      <c r="E363" s="169"/>
      <c r="F363" s="169"/>
      <c r="G363" s="169"/>
      <c r="H363" s="169"/>
      <c r="I363" s="169"/>
      <c r="J363" s="169"/>
      <c r="K363" s="169"/>
      <c r="L363" s="337">
        <f>SUM(E363:K363)</f>
        <v>0</v>
      </c>
    </row>
    <row r="364" spans="1:12" s="68" customFormat="1" ht="18">
      <c r="A364" s="803">
        <v>357</v>
      </c>
      <c r="B364" s="338"/>
      <c r="C364" s="323"/>
      <c r="D364" s="297" t="s">
        <v>219</v>
      </c>
      <c r="E364" s="165">
        <f aca="true" t="shared" si="89" ref="E364:L364">SUM(E362:E363)</f>
        <v>0</v>
      </c>
      <c r="F364" s="165">
        <f t="shared" si="89"/>
        <v>0</v>
      </c>
      <c r="G364" s="165">
        <f t="shared" si="89"/>
        <v>0</v>
      </c>
      <c r="H364" s="165">
        <f t="shared" si="89"/>
        <v>60000</v>
      </c>
      <c r="I364" s="165">
        <f t="shared" si="89"/>
        <v>0</v>
      </c>
      <c r="J364" s="165">
        <f t="shared" si="89"/>
        <v>0</v>
      </c>
      <c r="K364" s="165">
        <f t="shared" si="89"/>
        <v>0</v>
      </c>
      <c r="L364" s="339">
        <f t="shared" si="89"/>
        <v>60000</v>
      </c>
    </row>
    <row r="365" spans="1:12" s="295" customFormat="1" ht="27.75" customHeight="1">
      <c r="A365" s="803">
        <v>358</v>
      </c>
      <c r="B365" s="333"/>
      <c r="C365" s="320">
        <v>85</v>
      </c>
      <c r="D365" s="117" t="s">
        <v>759</v>
      </c>
      <c r="E365" s="164"/>
      <c r="F365" s="164"/>
      <c r="G365" s="164"/>
      <c r="H365" s="164"/>
      <c r="I365" s="164"/>
      <c r="J365" s="164"/>
      <c r="K365" s="164"/>
      <c r="L365" s="339"/>
    </row>
    <row r="366" spans="1:12" ht="18">
      <c r="A366" s="803">
        <v>359</v>
      </c>
      <c r="B366" s="185"/>
      <c r="C366" s="321"/>
      <c r="D366" s="117" t="s">
        <v>219</v>
      </c>
      <c r="E366" s="164">
        <f aca="true" t="shared" si="90" ref="E366:K366">SUM(E370:E384)</f>
        <v>0</v>
      </c>
      <c r="F366" s="164">
        <f t="shared" si="90"/>
        <v>0</v>
      </c>
      <c r="G366" s="164">
        <f t="shared" si="90"/>
        <v>2700</v>
      </c>
      <c r="H366" s="164">
        <v>8850</v>
      </c>
      <c r="I366" s="164">
        <f t="shared" si="90"/>
        <v>0</v>
      </c>
      <c r="J366" s="164">
        <f t="shared" si="90"/>
        <v>0</v>
      </c>
      <c r="K366" s="164">
        <f t="shared" si="90"/>
        <v>0</v>
      </c>
      <c r="L366" s="335">
        <f>SUM(E366:K366)</f>
        <v>11550</v>
      </c>
    </row>
    <row r="367" spans="1:12" s="170" customFormat="1" ht="39">
      <c r="A367" s="803">
        <v>360</v>
      </c>
      <c r="B367" s="336"/>
      <c r="C367" s="322"/>
      <c r="D367" s="122" t="s">
        <v>24</v>
      </c>
      <c r="E367" s="169"/>
      <c r="F367" s="169"/>
      <c r="G367" s="169">
        <v>350</v>
      </c>
      <c r="H367" s="169">
        <v>-50</v>
      </c>
      <c r="I367" s="169"/>
      <c r="J367" s="169"/>
      <c r="K367" s="169"/>
      <c r="L367" s="337">
        <f>SUM(E367:K367)</f>
        <v>300</v>
      </c>
    </row>
    <row r="368" spans="1:12" s="68" customFormat="1" ht="18">
      <c r="A368" s="803">
        <v>361</v>
      </c>
      <c r="B368" s="338"/>
      <c r="C368" s="323"/>
      <c r="D368" s="297" t="s">
        <v>219</v>
      </c>
      <c r="E368" s="165">
        <f aca="true" t="shared" si="91" ref="E368:L368">SUM(E366:E367)</f>
        <v>0</v>
      </c>
      <c r="F368" s="165">
        <f t="shared" si="91"/>
        <v>0</v>
      </c>
      <c r="G368" s="165">
        <f t="shared" si="91"/>
        <v>3050</v>
      </c>
      <c r="H368" s="165">
        <f t="shared" si="91"/>
        <v>8800</v>
      </c>
      <c r="I368" s="165">
        <f t="shared" si="91"/>
        <v>0</v>
      </c>
      <c r="J368" s="165">
        <f t="shared" si="91"/>
        <v>0</v>
      </c>
      <c r="K368" s="165">
        <f t="shared" si="91"/>
        <v>0</v>
      </c>
      <c r="L368" s="339">
        <f t="shared" si="91"/>
        <v>11850</v>
      </c>
    </row>
    <row r="369" spans="1:12" s="295" customFormat="1" ht="27.75" customHeight="1">
      <c r="A369" s="803">
        <v>362</v>
      </c>
      <c r="B369" s="333"/>
      <c r="C369" s="320">
        <v>86</v>
      </c>
      <c r="D369" s="893" t="s">
        <v>692</v>
      </c>
      <c r="E369" s="894"/>
      <c r="F369" s="894"/>
      <c r="G369" s="894"/>
      <c r="H369" s="894"/>
      <c r="I369" s="894"/>
      <c r="J369" s="894"/>
      <c r="K369" s="894"/>
      <c r="L369" s="895"/>
    </row>
    <row r="370" spans="1:12" ht="18">
      <c r="A370" s="803">
        <v>363</v>
      </c>
      <c r="B370" s="185"/>
      <c r="C370" s="321"/>
      <c r="D370" s="117" t="s">
        <v>219</v>
      </c>
      <c r="E370" s="164"/>
      <c r="F370" s="164"/>
      <c r="G370" s="164"/>
      <c r="H370" s="164">
        <v>0</v>
      </c>
      <c r="I370" s="164"/>
      <c r="J370" s="164"/>
      <c r="K370" s="164"/>
      <c r="L370" s="335">
        <f>SUM(E370:K370)</f>
        <v>0</v>
      </c>
    </row>
    <row r="371" spans="1:12" s="170" customFormat="1" ht="19.5">
      <c r="A371" s="803">
        <v>364</v>
      </c>
      <c r="B371" s="336"/>
      <c r="C371" s="322"/>
      <c r="D371" s="122" t="s">
        <v>668</v>
      </c>
      <c r="E371" s="169"/>
      <c r="F371" s="169"/>
      <c r="G371" s="169"/>
      <c r="H371" s="169"/>
      <c r="I371" s="169"/>
      <c r="J371" s="169"/>
      <c r="K371" s="169"/>
      <c r="L371" s="337">
        <f>SUM(E371:K371)</f>
        <v>0</v>
      </c>
    </row>
    <row r="372" spans="1:12" s="68" customFormat="1" ht="18">
      <c r="A372" s="803">
        <v>365</v>
      </c>
      <c r="B372" s="338"/>
      <c r="C372" s="323"/>
      <c r="D372" s="297" t="s">
        <v>219</v>
      </c>
      <c r="E372" s="165">
        <f aca="true" t="shared" si="92" ref="E372:L372">SUM(E370:E371)</f>
        <v>0</v>
      </c>
      <c r="F372" s="165">
        <f t="shared" si="92"/>
        <v>0</v>
      </c>
      <c r="G372" s="165">
        <f t="shared" si="92"/>
        <v>0</v>
      </c>
      <c r="H372" s="165">
        <f t="shared" si="92"/>
        <v>0</v>
      </c>
      <c r="I372" s="165">
        <f t="shared" si="92"/>
        <v>0</v>
      </c>
      <c r="J372" s="165">
        <f t="shared" si="92"/>
        <v>0</v>
      </c>
      <c r="K372" s="165">
        <f t="shared" si="92"/>
        <v>0</v>
      </c>
      <c r="L372" s="339">
        <f t="shared" si="92"/>
        <v>0</v>
      </c>
    </row>
    <row r="373" spans="1:12" s="295" customFormat="1" ht="27.75" customHeight="1">
      <c r="A373" s="803">
        <v>366</v>
      </c>
      <c r="B373" s="333"/>
      <c r="C373" s="320">
        <v>87</v>
      </c>
      <c r="D373" s="117" t="s">
        <v>196</v>
      </c>
      <c r="E373" s="164"/>
      <c r="F373" s="164"/>
      <c r="G373" s="164"/>
      <c r="H373" s="164"/>
      <c r="I373" s="164"/>
      <c r="J373" s="164"/>
      <c r="K373" s="164"/>
      <c r="L373" s="339"/>
    </row>
    <row r="374" spans="1:12" ht="18">
      <c r="A374" s="803">
        <v>367</v>
      </c>
      <c r="B374" s="185"/>
      <c r="C374" s="321"/>
      <c r="D374" s="117" t="s">
        <v>219</v>
      </c>
      <c r="E374" s="164"/>
      <c r="F374" s="164"/>
      <c r="G374" s="164"/>
      <c r="H374" s="164">
        <v>4950</v>
      </c>
      <c r="I374" s="164"/>
      <c r="J374" s="164"/>
      <c r="K374" s="164"/>
      <c r="L374" s="335">
        <f>SUM(E374:K374)</f>
        <v>4950</v>
      </c>
    </row>
    <row r="375" spans="1:12" s="170" customFormat="1" ht="39">
      <c r="A375" s="803">
        <v>368</v>
      </c>
      <c r="B375" s="336"/>
      <c r="C375" s="322"/>
      <c r="D375" s="122" t="s">
        <v>22</v>
      </c>
      <c r="E375" s="169"/>
      <c r="F375" s="169"/>
      <c r="G375" s="169">
        <v>100</v>
      </c>
      <c r="H375" s="169"/>
      <c r="I375" s="169"/>
      <c r="J375" s="169"/>
      <c r="K375" s="169"/>
      <c r="L375" s="337">
        <f>SUM(E375:K375)</f>
        <v>100</v>
      </c>
    </row>
    <row r="376" spans="1:12" s="170" customFormat="1" ht="19.5">
      <c r="A376" s="803">
        <v>369</v>
      </c>
      <c r="B376" s="336"/>
      <c r="C376" s="322"/>
      <c r="D376" s="122" t="s">
        <v>23</v>
      </c>
      <c r="E376" s="169"/>
      <c r="F376" s="169"/>
      <c r="G376" s="169">
        <v>250</v>
      </c>
      <c r="H376" s="169"/>
      <c r="I376" s="169"/>
      <c r="J376" s="169"/>
      <c r="K376" s="169"/>
      <c r="L376" s="337">
        <f>SUM(E376:K376)</f>
        <v>250</v>
      </c>
    </row>
    <row r="377" spans="1:12" s="170" customFormat="1" ht="39">
      <c r="A377" s="803">
        <v>370</v>
      </c>
      <c r="B377" s="336"/>
      <c r="C377" s="322"/>
      <c r="D377" s="122" t="s">
        <v>49</v>
      </c>
      <c r="E377" s="169"/>
      <c r="F377" s="169"/>
      <c r="G377" s="169"/>
      <c r="H377" s="169">
        <v>-50</v>
      </c>
      <c r="I377" s="169"/>
      <c r="J377" s="169"/>
      <c r="K377" s="169"/>
      <c r="L377" s="337">
        <f>SUM(E377:K377)</f>
        <v>-50</v>
      </c>
    </row>
    <row r="378" spans="1:12" s="68" customFormat="1" ht="18">
      <c r="A378" s="803">
        <v>371</v>
      </c>
      <c r="B378" s="338"/>
      <c r="C378" s="323"/>
      <c r="D378" s="297" t="s">
        <v>219</v>
      </c>
      <c r="E378" s="165">
        <f>SUM(E374:E375)</f>
        <v>0</v>
      </c>
      <c r="F378" s="165">
        <f>SUM(F374:F375)</f>
        <v>0</v>
      </c>
      <c r="G378" s="165">
        <f aca="true" t="shared" si="93" ref="G378:L378">SUM(G374:G377)</f>
        <v>350</v>
      </c>
      <c r="H378" s="165">
        <f t="shared" si="93"/>
        <v>4900</v>
      </c>
      <c r="I378" s="165">
        <f t="shared" si="93"/>
        <v>0</v>
      </c>
      <c r="J378" s="165">
        <f t="shared" si="93"/>
        <v>0</v>
      </c>
      <c r="K378" s="165">
        <f t="shared" si="93"/>
        <v>0</v>
      </c>
      <c r="L378" s="339">
        <f t="shared" si="93"/>
        <v>5250</v>
      </c>
    </row>
    <row r="379" spans="1:12" s="295" customFormat="1" ht="27.75" customHeight="1">
      <c r="A379" s="803">
        <v>372</v>
      </c>
      <c r="B379" s="333"/>
      <c r="C379" s="320">
        <v>88</v>
      </c>
      <c r="D379" s="117" t="s">
        <v>197</v>
      </c>
      <c r="E379" s="164"/>
      <c r="F379" s="164"/>
      <c r="G379" s="164"/>
      <c r="H379" s="164"/>
      <c r="I379" s="164"/>
      <c r="J379" s="164"/>
      <c r="K379" s="164"/>
      <c r="L379" s="339"/>
    </row>
    <row r="380" spans="1:12" ht="18">
      <c r="A380" s="803">
        <v>373</v>
      </c>
      <c r="B380" s="185"/>
      <c r="C380" s="321"/>
      <c r="D380" s="117" t="s">
        <v>219</v>
      </c>
      <c r="E380" s="164"/>
      <c r="F380" s="164"/>
      <c r="G380" s="164">
        <v>500</v>
      </c>
      <c r="H380" s="164"/>
      <c r="I380" s="164"/>
      <c r="J380" s="164"/>
      <c r="K380" s="164"/>
      <c r="L380" s="335">
        <f>SUM(E380:K380)</f>
        <v>500</v>
      </c>
    </row>
    <row r="381" spans="1:12" s="170" customFormat="1" ht="19.5">
      <c r="A381" s="803">
        <v>374</v>
      </c>
      <c r="B381" s="336"/>
      <c r="C381" s="322"/>
      <c r="D381" s="122" t="s">
        <v>218</v>
      </c>
      <c r="E381" s="169"/>
      <c r="F381" s="169"/>
      <c r="G381" s="169"/>
      <c r="H381" s="169"/>
      <c r="I381" s="169"/>
      <c r="J381" s="169"/>
      <c r="K381" s="169"/>
      <c r="L381" s="337">
        <f>SUM(E381:K381)</f>
        <v>0</v>
      </c>
    </row>
    <row r="382" spans="1:12" s="68" customFormat="1" ht="18">
      <c r="A382" s="803">
        <v>375</v>
      </c>
      <c r="B382" s="338"/>
      <c r="C382" s="323"/>
      <c r="D382" s="297" t="s">
        <v>219</v>
      </c>
      <c r="E382" s="165">
        <f aca="true" t="shared" si="94" ref="E382:L382">SUM(E380:E381)</f>
        <v>0</v>
      </c>
      <c r="F382" s="165">
        <f t="shared" si="94"/>
        <v>0</v>
      </c>
      <c r="G382" s="165">
        <f t="shared" si="94"/>
        <v>500</v>
      </c>
      <c r="H382" s="165">
        <f t="shared" si="94"/>
        <v>0</v>
      </c>
      <c r="I382" s="165">
        <f t="shared" si="94"/>
        <v>0</v>
      </c>
      <c r="J382" s="165">
        <f t="shared" si="94"/>
        <v>0</v>
      </c>
      <c r="K382" s="165">
        <f t="shared" si="94"/>
        <v>0</v>
      </c>
      <c r="L382" s="339">
        <f t="shared" si="94"/>
        <v>500</v>
      </c>
    </row>
    <row r="383" spans="1:12" s="295" customFormat="1" ht="27.75" customHeight="1">
      <c r="A383" s="803">
        <v>376</v>
      </c>
      <c r="B383" s="333"/>
      <c r="C383" s="320">
        <v>89</v>
      </c>
      <c r="D383" s="117" t="s">
        <v>266</v>
      </c>
      <c r="E383" s="164"/>
      <c r="F383" s="164"/>
      <c r="G383" s="164"/>
      <c r="H383" s="164"/>
      <c r="I383" s="164"/>
      <c r="J383" s="164"/>
      <c r="K383" s="164"/>
      <c r="L383" s="339"/>
    </row>
    <row r="384" spans="1:12" ht="18">
      <c r="A384" s="803">
        <v>377</v>
      </c>
      <c r="B384" s="185"/>
      <c r="C384" s="321"/>
      <c r="D384" s="117" t="s">
        <v>219</v>
      </c>
      <c r="E384" s="164"/>
      <c r="F384" s="164"/>
      <c r="G384" s="164">
        <v>1000</v>
      </c>
      <c r="H384" s="164"/>
      <c r="I384" s="164"/>
      <c r="J384" s="164"/>
      <c r="K384" s="164"/>
      <c r="L384" s="335">
        <f>SUM(E384:K384)</f>
        <v>1000</v>
      </c>
    </row>
    <row r="385" spans="1:12" s="170" customFormat="1" ht="19.5">
      <c r="A385" s="803">
        <v>378</v>
      </c>
      <c r="B385" s="336"/>
      <c r="C385" s="322"/>
      <c r="D385" s="122" t="s">
        <v>218</v>
      </c>
      <c r="E385" s="169"/>
      <c r="F385" s="169"/>
      <c r="G385" s="169"/>
      <c r="H385" s="169"/>
      <c r="I385" s="169"/>
      <c r="J385" s="169"/>
      <c r="K385" s="169"/>
      <c r="L385" s="337">
        <f>SUM(E385:K385)</f>
        <v>0</v>
      </c>
    </row>
    <row r="386" spans="1:12" s="68" customFormat="1" ht="18">
      <c r="A386" s="803">
        <v>379</v>
      </c>
      <c r="B386" s="338"/>
      <c r="C386" s="323"/>
      <c r="D386" s="297" t="s">
        <v>219</v>
      </c>
      <c r="E386" s="165">
        <f aca="true" t="shared" si="95" ref="E386:L386">SUM(E384:E385)</f>
        <v>0</v>
      </c>
      <c r="F386" s="165">
        <f t="shared" si="95"/>
        <v>0</v>
      </c>
      <c r="G386" s="165">
        <f t="shared" si="95"/>
        <v>1000</v>
      </c>
      <c r="H386" s="165">
        <f t="shared" si="95"/>
        <v>0</v>
      </c>
      <c r="I386" s="165">
        <f t="shared" si="95"/>
        <v>0</v>
      </c>
      <c r="J386" s="165">
        <f t="shared" si="95"/>
        <v>0</v>
      </c>
      <c r="K386" s="165">
        <f t="shared" si="95"/>
        <v>0</v>
      </c>
      <c r="L386" s="339">
        <f t="shared" si="95"/>
        <v>1000</v>
      </c>
    </row>
    <row r="387" spans="1:12" s="295" customFormat="1" ht="27.75" customHeight="1">
      <c r="A387" s="803">
        <v>380</v>
      </c>
      <c r="B387" s="333"/>
      <c r="C387" s="320">
        <v>90</v>
      </c>
      <c r="D387" s="117" t="s">
        <v>134</v>
      </c>
      <c r="E387" s="164"/>
      <c r="F387" s="164"/>
      <c r="G387" s="164"/>
      <c r="H387" s="164"/>
      <c r="I387" s="164"/>
      <c r="J387" s="164"/>
      <c r="K387" s="164"/>
      <c r="L387" s="339"/>
    </row>
    <row r="388" spans="1:12" ht="18">
      <c r="A388" s="803">
        <v>381</v>
      </c>
      <c r="B388" s="185"/>
      <c r="C388" s="321"/>
      <c r="D388" s="117" t="s">
        <v>219</v>
      </c>
      <c r="E388" s="164"/>
      <c r="F388" s="164"/>
      <c r="G388" s="164">
        <v>95800</v>
      </c>
      <c r="H388" s="164"/>
      <c r="I388" s="164"/>
      <c r="J388" s="164"/>
      <c r="K388" s="164"/>
      <c r="L388" s="335">
        <f>SUM(E388:K388)</f>
        <v>95800</v>
      </c>
    </row>
    <row r="389" spans="1:12" s="170" customFormat="1" ht="19.5">
      <c r="A389" s="803">
        <v>382</v>
      </c>
      <c r="B389" s="336"/>
      <c r="C389" s="322"/>
      <c r="D389" s="122" t="s">
        <v>218</v>
      </c>
      <c r="E389" s="169"/>
      <c r="F389" s="169"/>
      <c r="G389" s="169"/>
      <c r="H389" s="169"/>
      <c r="I389" s="169"/>
      <c r="J389" s="169"/>
      <c r="K389" s="169"/>
      <c r="L389" s="337">
        <f>SUM(E389:K389)</f>
        <v>0</v>
      </c>
    </row>
    <row r="390" spans="1:12" s="68" customFormat="1" ht="18">
      <c r="A390" s="803">
        <v>383</v>
      </c>
      <c r="B390" s="338"/>
      <c r="C390" s="323"/>
      <c r="D390" s="297" t="s">
        <v>219</v>
      </c>
      <c r="E390" s="165">
        <f aca="true" t="shared" si="96" ref="E390:L390">SUM(E388:E389)</f>
        <v>0</v>
      </c>
      <c r="F390" s="165">
        <f t="shared" si="96"/>
        <v>0</v>
      </c>
      <c r="G390" s="165">
        <f t="shared" si="96"/>
        <v>95800</v>
      </c>
      <c r="H390" s="165">
        <f t="shared" si="96"/>
        <v>0</v>
      </c>
      <c r="I390" s="165">
        <f t="shared" si="96"/>
        <v>0</v>
      </c>
      <c r="J390" s="165">
        <f t="shared" si="96"/>
        <v>0</v>
      </c>
      <c r="K390" s="165">
        <f t="shared" si="96"/>
        <v>0</v>
      </c>
      <c r="L390" s="339">
        <f t="shared" si="96"/>
        <v>95800</v>
      </c>
    </row>
    <row r="391" spans="1:12" s="295" customFormat="1" ht="30" customHeight="1">
      <c r="A391" s="803">
        <v>384</v>
      </c>
      <c r="B391" s="333"/>
      <c r="C391" s="320">
        <v>91</v>
      </c>
      <c r="D391" s="893" t="s">
        <v>77</v>
      </c>
      <c r="E391" s="894"/>
      <c r="F391" s="894"/>
      <c r="G391" s="894"/>
      <c r="H391" s="894"/>
      <c r="I391" s="894"/>
      <c r="J391" s="894"/>
      <c r="K391" s="894"/>
      <c r="L391" s="895"/>
    </row>
    <row r="392" spans="1:12" ht="18">
      <c r="A392" s="803">
        <v>385</v>
      </c>
      <c r="B392" s="185"/>
      <c r="C392" s="321"/>
      <c r="D392" s="117" t="s">
        <v>219</v>
      </c>
      <c r="E392" s="164"/>
      <c r="F392" s="164"/>
      <c r="G392" s="164"/>
      <c r="H392" s="164">
        <v>3000</v>
      </c>
      <c r="I392" s="164"/>
      <c r="J392" s="164"/>
      <c r="K392" s="164"/>
      <c r="L392" s="335">
        <f>SUM(E392:K392)</f>
        <v>3000</v>
      </c>
    </row>
    <row r="393" spans="1:12" s="170" customFormat="1" ht="19.5">
      <c r="A393" s="803">
        <v>386</v>
      </c>
      <c r="B393" s="336"/>
      <c r="C393" s="322"/>
      <c r="D393" s="122" t="s">
        <v>218</v>
      </c>
      <c r="E393" s="169"/>
      <c r="F393" s="169"/>
      <c r="G393" s="169"/>
      <c r="H393" s="169"/>
      <c r="I393" s="169"/>
      <c r="J393" s="169"/>
      <c r="K393" s="169"/>
      <c r="L393" s="337">
        <f>SUM(E393:K393)</f>
        <v>0</v>
      </c>
    </row>
    <row r="394" spans="1:12" s="68" customFormat="1" ht="18">
      <c r="A394" s="803">
        <v>387</v>
      </c>
      <c r="B394" s="338"/>
      <c r="C394" s="323"/>
      <c r="D394" s="297" t="s">
        <v>219</v>
      </c>
      <c r="E394" s="165">
        <f aca="true" t="shared" si="97" ref="E394:L394">SUM(E392:E393)</f>
        <v>0</v>
      </c>
      <c r="F394" s="165">
        <f t="shared" si="97"/>
        <v>0</v>
      </c>
      <c r="G394" s="165">
        <f t="shared" si="97"/>
        <v>0</v>
      </c>
      <c r="H394" s="165">
        <f t="shared" si="97"/>
        <v>3000</v>
      </c>
      <c r="I394" s="165">
        <f t="shared" si="97"/>
        <v>0</v>
      </c>
      <c r="J394" s="165">
        <f t="shared" si="97"/>
        <v>0</v>
      </c>
      <c r="K394" s="165">
        <f t="shared" si="97"/>
        <v>0</v>
      </c>
      <c r="L394" s="339">
        <f t="shared" si="97"/>
        <v>3000</v>
      </c>
    </row>
    <row r="395" spans="1:12" s="295" customFormat="1" ht="30" customHeight="1">
      <c r="A395" s="803">
        <v>388</v>
      </c>
      <c r="B395" s="333"/>
      <c r="C395" s="320">
        <v>92</v>
      </c>
      <c r="D395" s="117" t="s">
        <v>563</v>
      </c>
      <c r="E395" s="164"/>
      <c r="F395" s="164"/>
      <c r="G395" s="164"/>
      <c r="H395" s="164"/>
      <c r="I395" s="164"/>
      <c r="J395" s="164"/>
      <c r="K395" s="164"/>
      <c r="L395" s="339"/>
    </row>
    <row r="396" spans="1:12" ht="18">
      <c r="A396" s="803">
        <v>389</v>
      </c>
      <c r="B396" s="185"/>
      <c r="C396" s="321"/>
      <c r="D396" s="117" t="s">
        <v>219</v>
      </c>
      <c r="E396" s="164"/>
      <c r="F396" s="164"/>
      <c r="G396" s="164"/>
      <c r="H396" s="164">
        <v>1200</v>
      </c>
      <c r="I396" s="164"/>
      <c r="J396" s="164"/>
      <c r="K396" s="164"/>
      <c r="L396" s="335">
        <f>SUM(E396:K396)</f>
        <v>1200</v>
      </c>
    </row>
    <row r="397" spans="1:12" s="170" customFormat="1" ht="19.5">
      <c r="A397" s="803">
        <v>390</v>
      </c>
      <c r="B397" s="336"/>
      <c r="C397" s="322"/>
      <c r="D397" s="122" t="s">
        <v>218</v>
      </c>
      <c r="E397" s="169"/>
      <c r="F397" s="169"/>
      <c r="G397" s="169"/>
      <c r="H397" s="169"/>
      <c r="I397" s="169"/>
      <c r="J397" s="169"/>
      <c r="K397" s="169"/>
      <c r="L397" s="337">
        <f>SUM(E397:K397)</f>
        <v>0</v>
      </c>
    </row>
    <row r="398" spans="1:12" s="68" customFormat="1" ht="18">
      <c r="A398" s="803">
        <v>391</v>
      </c>
      <c r="B398" s="338"/>
      <c r="C398" s="323"/>
      <c r="D398" s="297" t="s">
        <v>219</v>
      </c>
      <c r="E398" s="165">
        <f aca="true" t="shared" si="98" ref="E398:L398">SUM(E396:E397)</f>
        <v>0</v>
      </c>
      <c r="F398" s="165">
        <f t="shared" si="98"/>
        <v>0</v>
      </c>
      <c r="G398" s="165">
        <f t="shared" si="98"/>
        <v>0</v>
      </c>
      <c r="H398" s="165">
        <f t="shared" si="98"/>
        <v>1200</v>
      </c>
      <c r="I398" s="165">
        <f t="shared" si="98"/>
        <v>0</v>
      </c>
      <c r="J398" s="165">
        <f t="shared" si="98"/>
        <v>0</v>
      </c>
      <c r="K398" s="165">
        <f t="shared" si="98"/>
        <v>0</v>
      </c>
      <c r="L398" s="339">
        <f t="shared" si="98"/>
        <v>1200</v>
      </c>
    </row>
    <row r="399" spans="1:12" s="295" customFormat="1" ht="30" customHeight="1">
      <c r="A399" s="803">
        <v>392</v>
      </c>
      <c r="B399" s="333"/>
      <c r="C399" s="320">
        <v>93</v>
      </c>
      <c r="D399" s="117" t="s">
        <v>554</v>
      </c>
      <c r="E399" s="164"/>
      <c r="F399" s="164"/>
      <c r="G399" s="164"/>
      <c r="H399" s="164"/>
      <c r="I399" s="164"/>
      <c r="J399" s="164"/>
      <c r="K399" s="164"/>
      <c r="L399" s="339"/>
    </row>
    <row r="400" spans="1:12" ht="18">
      <c r="A400" s="803">
        <v>393</v>
      </c>
      <c r="B400" s="185"/>
      <c r="C400" s="321"/>
      <c r="D400" s="117" t="s">
        <v>219</v>
      </c>
      <c r="E400" s="164">
        <v>100</v>
      </c>
      <c r="F400" s="164"/>
      <c r="G400" s="164">
        <v>2900</v>
      </c>
      <c r="H400" s="164"/>
      <c r="I400" s="164"/>
      <c r="J400" s="164"/>
      <c r="K400" s="164"/>
      <c r="L400" s="335">
        <f>SUM(E400:K400)</f>
        <v>3000</v>
      </c>
    </row>
    <row r="401" spans="1:12" s="170" customFormat="1" ht="19.5">
      <c r="A401" s="803">
        <v>394</v>
      </c>
      <c r="B401" s="336"/>
      <c r="C401" s="322"/>
      <c r="D401" s="122" t="s">
        <v>218</v>
      </c>
      <c r="E401" s="169"/>
      <c r="F401" s="169"/>
      <c r="G401" s="169"/>
      <c r="H401" s="169"/>
      <c r="I401" s="169"/>
      <c r="J401" s="169"/>
      <c r="K401" s="169"/>
      <c r="L401" s="337">
        <f>SUM(E401:K401)</f>
        <v>0</v>
      </c>
    </row>
    <row r="402" spans="1:12" s="68" customFormat="1" ht="18">
      <c r="A402" s="803">
        <v>395</v>
      </c>
      <c r="B402" s="338"/>
      <c r="C402" s="323"/>
      <c r="D402" s="297" t="s">
        <v>219</v>
      </c>
      <c r="E402" s="165">
        <f aca="true" t="shared" si="99" ref="E402:L402">SUM(E400:E401)</f>
        <v>100</v>
      </c>
      <c r="F402" s="165">
        <f t="shared" si="99"/>
        <v>0</v>
      </c>
      <c r="G402" s="165">
        <f t="shared" si="99"/>
        <v>2900</v>
      </c>
      <c r="H402" s="165">
        <f t="shared" si="99"/>
        <v>0</v>
      </c>
      <c r="I402" s="165">
        <f t="shared" si="99"/>
        <v>0</v>
      </c>
      <c r="J402" s="165">
        <f t="shared" si="99"/>
        <v>0</v>
      </c>
      <c r="K402" s="165">
        <f t="shared" si="99"/>
        <v>0</v>
      </c>
      <c r="L402" s="339">
        <f t="shared" si="99"/>
        <v>3000</v>
      </c>
    </row>
    <row r="403" spans="1:12" s="295" customFormat="1" ht="30" customHeight="1">
      <c r="A403" s="803">
        <v>396</v>
      </c>
      <c r="B403" s="333"/>
      <c r="C403" s="320">
        <v>94</v>
      </c>
      <c r="D403" s="893" t="s">
        <v>81</v>
      </c>
      <c r="E403" s="894"/>
      <c r="F403" s="894"/>
      <c r="G403" s="894"/>
      <c r="H403" s="894"/>
      <c r="I403" s="894"/>
      <c r="J403" s="894"/>
      <c r="K403" s="894"/>
      <c r="L403" s="895"/>
    </row>
    <row r="404" spans="1:12" ht="18">
      <c r="A404" s="803">
        <v>397</v>
      </c>
      <c r="B404" s="185"/>
      <c r="C404" s="321"/>
      <c r="D404" s="117" t="s">
        <v>219</v>
      </c>
      <c r="E404" s="164"/>
      <c r="F404" s="164"/>
      <c r="G404" s="164"/>
      <c r="H404" s="164">
        <v>8000</v>
      </c>
      <c r="I404" s="164"/>
      <c r="J404" s="164"/>
      <c r="K404" s="164"/>
      <c r="L404" s="335">
        <f>SUM(E404:K404)</f>
        <v>8000</v>
      </c>
    </row>
    <row r="405" spans="1:12" s="170" customFormat="1" ht="19.5">
      <c r="A405" s="803">
        <v>398</v>
      </c>
      <c r="B405" s="336"/>
      <c r="C405" s="322"/>
      <c r="D405" s="122" t="s">
        <v>218</v>
      </c>
      <c r="E405" s="169"/>
      <c r="F405" s="169"/>
      <c r="G405" s="169"/>
      <c r="H405" s="169"/>
      <c r="I405" s="169"/>
      <c r="J405" s="169"/>
      <c r="K405" s="169"/>
      <c r="L405" s="337">
        <f>SUM(E405:K405)</f>
        <v>0</v>
      </c>
    </row>
    <row r="406" spans="1:12" s="68" customFormat="1" ht="18">
      <c r="A406" s="803">
        <v>399</v>
      </c>
      <c r="B406" s="338"/>
      <c r="C406" s="323"/>
      <c r="D406" s="297" t="s">
        <v>219</v>
      </c>
      <c r="E406" s="165">
        <f aca="true" t="shared" si="100" ref="E406:L406">SUM(E404:E405)</f>
        <v>0</v>
      </c>
      <c r="F406" s="165">
        <f t="shared" si="100"/>
        <v>0</v>
      </c>
      <c r="G406" s="165">
        <f t="shared" si="100"/>
        <v>0</v>
      </c>
      <c r="H406" s="165">
        <f t="shared" si="100"/>
        <v>8000</v>
      </c>
      <c r="I406" s="165">
        <f t="shared" si="100"/>
        <v>0</v>
      </c>
      <c r="J406" s="165">
        <f t="shared" si="100"/>
        <v>0</v>
      </c>
      <c r="K406" s="165">
        <f t="shared" si="100"/>
        <v>0</v>
      </c>
      <c r="L406" s="339">
        <f t="shared" si="100"/>
        <v>8000</v>
      </c>
    </row>
    <row r="407" spans="1:12" s="295" customFormat="1" ht="30" customHeight="1">
      <c r="A407" s="803">
        <v>400</v>
      </c>
      <c r="B407" s="333"/>
      <c r="C407" s="320">
        <v>95</v>
      </c>
      <c r="D407" s="893" t="s">
        <v>88</v>
      </c>
      <c r="E407" s="894"/>
      <c r="F407" s="894"/>
      <c r="G407" s="894"/>
      <c r="H407" s="894"/>
      <c r="I407" s="894"/>
      <c r="J407" s="894"/>
      <c r="K407" s="894"/>
      <c r="L407" s="895"/>
    </row>
    <row r="408" spans="1:12" ht="18">
      <c r="A408" s="803">
        <v>401</v>
      </c>
      <c r="B408" s="185"/>
      <c r="C408" s="321"/>
      <c r="D408" s="117" t="s">
        <v>219</v>
      </c>
      <c r="E408" s="164"/>
      <c r="F408" s="164"/>
      <c r="G408" s="164">
        <v>500</v>
      </c>
      <c r="H408" s="164"/>
      <c r="I408" s="164"/>
      <c r="J408" s="164"/>
      <c r="K408" s="164"/>
      <c r="L408" s="335">
        <f>SUM(E408:K408)</f>
        <v>500</v>
      </c>
    </row>
    <row r="409" spans="1:12" s="170" customFormat="1" ht="19.5">
      <c r="A409" s="803">
        <v>402</v>
      </c>
      <c r="B409" s="336"/>
      <c r="C409" s="322"/>
      <c r="D409" s="122" t="s">
        <v>218</v>
      </c>
      <c r="E409" s="169"/>
      <c r="F409" s="169"/>
      <c r="G409" s="169"/>
      <c r="H409" s="169"/>
      <c r="I409" s="169"/>
      <c r="J409" s="169"/>
      <c r="K409" s="169"/>
      <c r="L409" s="337">
        <f>SUM(E409:K409)</f>
        <v>0</v>
      </c>
    </row>
    <row r="410" spans="1:12" s="68" customFormat="1" ht="18">
      <c r="A410" s="803">
        <v>403</v>
      </c>
      <c r="B410" s="338"/>
      <c r="C410" s="323"/>
      <c r="D410" s="297" t="s">
        <v>219</v>
      </c>
      <c r="E410" s="165">
        <f aca="true" t="shared" si="101" ref="E410:L410">SUM(E408:E409)</f>
        <v>0</v>
      </c>
      <c r="F410" s="165">
        <f t="shared" si="101"/>
        <v>0</v>
      </c>
      <c r="G410" s="165">
        <f t="shared" si="101"/>
        <v>500</v>
      </c>
      <c r="H410" s="165">
        <f t="shared" si="101"/>
        <v>0</v>
      </c>
      <c r="I410" s="165">
        <f t="shared" si="101"/>
        <v>0</v>
      </c>
      <c r="J410" s="165">
        <f t="shared" si="101"/>
        <v>0</v>
      </c>
      <c r="K410" s="165">
        <f t="shared" si="101"/>
        <v>0</v>
      </c>
      <c r="L410" s="339">
        <f t="shared" si="101"/>
        <v>500</v>
      </c>
    </row>
    <row r="411" spans="1:12" s="295" customFormat="1" ht="30" customHeight="1">
      <c r="A411" s="803">
        <v>404</v>
      </c>
      <c r="B411" s="333"/>
      <c r="C411" s="320">
        <v>96</v>
      </c>
      <c r="D411" s="117" t="s">
        <v>89</v>
      </c>
      <c r="E411" s="164"/>
      <c r="F411" s="164"/>
      <c r="G411" s="164"/>
      <c r="H411" s="164"/>
      <c r="I411" s="164"/>
      <c r="J411" s="164"/>
      <c r="K411" s="164"/>
      <c r="L411" s="339"/>
    </row>
    <row r="412" spans="1:12" ht="18">
      <c r="A412" s="803">
        <v>405</v>
      </c>
      <c r="B412" s="185"/>
      <c r="C412" s="321"/>
      <c r="D412" s="117" t="s">
        <v>219</v>
      </c>
      <c r="E412" s="164"/>
      <c r="F412" s="164"/>
      <c r="G412" s="164">
        <v>14000</v>
      </c>
      <c r="H412" s="164"/>
      <c r="I412" s="164"/>
      <c r="J412" s="164"/>
      <c r="K412" s="164"/>
      <c r="L412" s="335">
        <f>SUM(E412:K412)</f>
        <v>14000</v>
      </c>
    </row>
    <row r="413" spans="1:12" s="170" customFormat="1" ht="19.5">
      <c r="A413" s="803">
        <v>406</v>
      </c>
      <c r="B413" s="336"/>
      <c r="C413" s="322"/>
      <c r="D413" s="122" t="s">
        <v>218</v>
      </c>
      <c r="E413" s="169"/>
      <c r="F413" s="169"/>
      <c r="G413" s="169"/>
      <c r="H413" s="169"/>
      <c r="I413" s="169"/>
      <c r="J413" s="169"/>
      <c r="K413" s="169"/>
      <c r="L413" s="337">
        <f>SUM(E413:K413)</f>
        <v>0</v>
      </c>
    </row>
    <row r="414" spans="1:12" s="68" customFormat="1" ht="18">
      <c r="A414" s="803">
        <v>407</v>
      </c>
      <c r="B414" s="338"/>
      <c r="C414" s="323"/>
      <c r="D414" s="297" t="s">
        <v>219</v>
      </c>
      <c r="E414" s="165">
        <f aca="true" t="shared" si="102" ref="E414:L414">SUM(E412:E413)</f>
        <v>0</v>
      </c>
      <c r="F414" s="165">
        <f t="shared" si="102"/>
        <v>0</v>
      </c>
      <c r="G414" s="165">
        <f t="shared" si="102"/>
        <v>14000</v>
      </c>
      <c r="H414" s="165">
        <f t="shared" si="102"/>
        <v>0</v>
      </c>
      <c r="I414" s="165">
        <f t="shared" si="102"/>
        <v>0</v>
      </c>
      <c r="J414" s="165">
        <f t="shared" si="102"/>
        <v>0</v>
      </c>
      <c r="K414" s="165">
        <f t="shared" si="102"/>
        <v>0</v>
      </c>
      <c r="L414" s="339">
        <f t="shared" si="102"/>
        <v>14000</v>
      </c>
    </row>
    <row r="415" spans="1:12" s="295" customFormat="1" ht="30" customHeight="1">
      <c r="A415" s="803">
        <v>408</v>
      </c>
      <c r="B415" s="333"/>
      <c r="C415" s="320">
        <v>97</v>
      </c>
      <c r="D415" s="117" t="s">
        <v>321</v>
      </c>
      <c r="E415" s="164"/>
      <c r="F415" s="164"/>
      <c r="G415" s="164"/>
      <c r="H415" s="164"/>
      <c r="I415" s="164"/>
      <c r="J415" s="164"/>
      <c r="K415" s="164"/>
      <c r="L415" s="339"/>
    </row>
    <row r="416" spans="1:12" ht="18">
      <c r="A416" s="803">
        <v>409</v>
      </c>
      <c r="B416" s="185"/>
      <c r="C416" s="321"/>
      <c r="D416" s="117" t="s">
        <v>219</v>
      </c>
      <c r="E416" s="164"/>
      <c r="F416" s="164"/>
      <c r="G416" s="164">
        <v>33400</v>
      </c>
      <c r="H416" s="164"/>
      <c r="I416" s="164"/>
      <c r="J416" s="164"/>
      <c r="K416" s="164"/>
      <c r="L416" s="335">
        <f>SUM(E416:K416)</f>
        <v>33400</v>
      </c>
    </row>
    <row r="417" spans="1:12" s="170" customFormat="1" ht="19.5">
      <c r="A417" s="803">
        <v>410</v>
      </c>
      <c r="B417" s="336"/>
      <c r="C417" s="322"/>
      <c r="D417" s="122" t="s">
        <v>218</v>
      </c>
      <c r="E417" s="169"/>
      <c r="F417" s="169"/>
      <c r="G417" s="169"/>
      <c r="H417" s="169"/>
      <c r="I417" s="169"/>
      <c r="J417" s="169"/>
      <c r="K417" s="169"/>
      <c r="L417" s="337">
        <f>SUM(E417:K417)</f>
        <v>0</v>
      </c>
    </row>
    <row r="418" spans="1:12" s="68" customFormat="1" ht="18">
      <c r="A418" s="803">
        <v>411</v>
      </c>
      <c r="B418" s="338"/>
      <c r="C418" s="323"/>
      <c r="D418" s="297" t="s">
        <v>219</v>
      </c>
      <c r="E418" s="165">
        <f aca="true" t="shared" si="103" ref="E418:L418">SUM(E416:E417)</f>
        <v>0</v>
      </c>
      <c r="F418" s="165">
        <f t="shared" si="103"/>
        <v>0</v>
      </c>
      <c r="G418" s="165">
        <f t="shared" si="103"/>
        <v>33400</v>
      </c>
      <c r="H418" s="165">
        <f t="shared" si="103"/>
        <v>0</v>
      </c>
      <c r="I418" s="165">
        <f t="shared" si="103"/>
        <v>0</v>
      </c>
      <c r="J418" s="165">
        <f t="shared" si="103"/>
        <v>0</v>
      </c>
      <c r="K418" s="165">
        <f t="shared" si="103"/>
        <v>0</v>
      </c>
      <c r="L418" s="339">
        <f t="shared" si="103"/>
        <v>33400</v>
      </c>
    </row>
    <row r="419" spans="1:12" s="295" customFormat="1" ht="30" customHeight="1">
      <c r="A419" s="803">
        <v>412</v>
      </c>
      <c r="B419" s="333"/>
      <c r="C419" s="320">
        <v>98</v>
      </c>
      <c r="D419" s="117" t="s">
        <v>555</v>
      </c>
      <c r="E419" s="164"/>
      <c r="F419" s="164"/>
      <c r="G419" s="164"/>
      <c r="H419" s="164"/>
      <c r="I419" s="164"/>
      <c r="J419" s="164"/>
      <c r="K419" s="164"/>
      <c r="L419" s="339"/>
    </row>
    <row r="420" spans="1:12" ht="18">
      <c r="A420" s="803">
        <v>413</v>
      </c>
      <c r="B420" s="185"/>
      <c r="C420" s="321"/>
      <c r="D420" s="117" t="s">
        <v>219</v>
      </c>
      <c r="E420" s="164"/>
      <c r="F420" s="164"/>
      <c r="G420" s="164"/>
      <c r="H420" s="164"/>
      <c r="I420" s="164"/>
      <c r="J420" s="164">
        <v>580000</v>
      </c>
      <c r="K420" s="164"/>
      <c r="L420" s="335">
        <f>SUM(E420:K420)</f>
        <v>580000</v>
      </c>
    </row>
    <row r="421" spans="1:12" s="170" customFormat="1" ht="19.5">
      <c r="A421" s="803">
        <v>414</v>
      </c>
      <c r="B421" s="336"/>
      <c r="C421" s="322"/>
      <c r="D421" s="122" t="s">
        <v>218</v>
      </c>
      <c r="E421" s="169"/>
      <c r="F421" s="169"/>
      <c r="G421" s="169"/>
      <c r="H421" s="169"/>
      <c r="I421" s="169"/>
      <c r="J421" s="169"/>
      <c r="K421" s="169"/>
      <c r="L421" s="337">
        <f>SUM(E421:K421)</f>
        <v>0</v>
      </c>
    </row>
    <row r="422" spans="1:12" s="68" customFormat="1" ht="18">
      <c r="A422" s="803">
        <v>415</v>
      </c>
      <c r="B422" s="338"/>
      <c r="C422" s="323"/>
      <c r="D422" s="297" t="s">
        <v>219</v>
      </c>
      <c r="E422" s="165">
        <f aca="true" t="shared" si="104" ref="E422:L422">SUM(E420:E421)</f>
        <v>0</v>
      </c>
      <c r="F422" s="165">
        <f t="shared" si="104"/>
        <v>0</v>
      </c>
      <c r="G422" s="165">
        <f t="shared" si="104"/>
        <v>0</v>
      </c>
      <c r="H422" s="165">
        <f t="shared" si="104"/>
        <v>0</v>
      </c>
      <c r="I422" s="165">
        <f t="shared" si="104"/>
        <v>0</v>
      </c>
      <c r="J422" s="165">
        <f t="shared" si="104"/>
        <v>580000</v>
      </c>
      <c r="K422" s="165">
        <f t="shared" si="104"/>
        <v>0</v>
      </c>
      <c r="L422" s="339">
        <f t="shared" si="104"/>
        <v>580000</v>
      </c>
    </row>
    <row r="423" spans="1:12" s="295" customFormat="1" ht="30" customHeight="1">
      <c r="A423" s="803">
        <v>416</v>
      </c>
      <c r="B423" s="333"/>
      <c r="C423" s="320">
        <v>99</v>
      </c>
      <c r="D423" s="893" t="s">
        <v>523</v>
      </c>
      <c r="E423" s="894"/>
      <c r="F423" s="894"/>
      <c r="G423" s="894"/>
      <c r="H423" s="894"/>
      <c r="I423" s="894"/>
      <c r="J423" s="894"/>
      <c r="K423" s="894"/>
      <c r="L423" s="895"/>
    </row>
    <row r="424" spans="1:12" ht="18">
      <c r="A424" s="803">
        <v>417</v>
      </c>
      <c r="B424" s="185"/>
      <c r="C424" s="321"/>
      <c r="D424" s="117" t="s">
        <v>219</v>
      </c>
      <c r="E424" s="164"/>
      <c r="F424" s="164"/>
      <c r="G424" s="164"/>
      <c r="H424" s="164"/>
      <c r="I424" s="164"/>
      <c r="J424" s="164">
        <v>140000</v>
      </c>
      <c r="K424" s="164"/>
      <c r="L424" s="335">
        <f>SUM(E424:K424)</f>
        <v>140000</v>
      </c>
    </row>
    <row r="425" spans="1:12" s="170" customFormat="1" ht="19.5">
      <c r="A425" s="803">
        <v>418</v>
      </c>
      <c r="B425" s="336"/>
      <c r="C425" s="322"/>
      <c r="D425" s="122" t="s">
        <v>218</v>
      </c>
      <c r="E425" s="169"/>
      <c r="F425" s="169"/>
      <c r="G425" s="169"/>
      <c r="H425" s="169"/>
      <c r="I425" s="169"/>
      <c r="J425" s="169"/>
      <c r="K425" s="169"/>
      <c r="L425" s="337">
        <f>SUM(E425:K425)</f>
        <v>0</v>
      </c>
    </row>
    <row r="426" spans="1:12" s="68" customFormat="1" ht="18">
      <c r="A426" s="803">
        <v>419</v>
      </c>
      <c r="B426" s="338"/>
      <c r="C426" s="323"/>
      <c r="D426" s="297" t="s">
        <v>219</v>
      </c>
      <c r="E426" s="165">
        <f aca="true" t="shared" si="105" ref="E426:L426">SUM(E424:E425)</f>
        <v>0</v>
      </c>
      <c r="F426" s="165">
        <f t="shared" si="105"/>
        <v>0</v>
      </c>
      <c r="G426" s="165">
        <f t="shared" si="105"/>
        <v>0</v>
      </c>
      <c r="H426" s="165">
        <f t="shared" si="105"/>
        <v>0</v>
      </c>
      <c r="I426" s="165">
        <f t="shared" si="105"/>
        <v>0</v>
      </c>
      <c r="J426" s="165">
        <f t="shared" si="105"/>
        <v>140000</v>
      </c>
      <c r="K426" s="165">
        <f t="shared" si="105"/>
        <v>0</v>
      </c>
      <c r="L426" s="339">
        <f t="shared" si="105"/>
        <v>140000</v>
      </c>
    </row>
    <row r="427" spans="1:12" s="295" customFormat="1" ht="30" customHeight="1">
      <c r="A427" s="803">
        <v>420</v>
      </c>
      <c r="B427" s="333"/>
      <c r="C427" s="320">
        <v>100</v>
      </c>
      <c r="D427" s="117" t="s">
        <v>471</v>
      </c>
      <c r="E427" s="164"/>
      <c r="F427" s="164"/>
      <c r="G427" s="164"/>
      <c r="H427" s="164"/>
      <c r="I427" s="164"/>
      <c r="J427" s="164"/>
      <c r="K427" s="164"/>
      <c r="L427" s="339"/>
    </row>
    <row r="428" spans="1:12" ht="18">
      <c r="A428" s="803">
        <v>421</v>
      </c>
      <c r="B428" s="185"/>
      <c r="C428" s="321"/>
      <c r="D428" s="117" t="s">
        <v>219</v>
      </c>
      <c r="E428" s="164"/>
      <c r="F428" s="164"/>
      <c r="G428" s="164">
        <v>34750</v>
      </c>
      <c r="H428" s="164"/>
      <c r="I428" s="164"/>
      <c r="J428" s="164"/>
      <c r="K428" s="164"/>
      <c r="L428" s="335">
        <f>SUM(E428:K428)</f>
        <v>34750</v>
      </c>
    </row>
    <row r="429" spans="1:12" s="170" customFormat="1" ht="19.5">
      <c r="A429" s="803">
        <v>422</v>
      </c>
      <c r="B429" s="336"/>
      <c r="C429" s="322"/>
      <c r="D429" s="122" t="s">
        <v>218</v>
      </c>
      <c r="E429" s="169"/>
      <c r="F429" s="169"/>
      <c r="G429" s="169"/>
      <c r="H429" s="169"/>
      <c r="I429" s="169"/>
      <c r="J429" s="169"/>
      <c r="K429" s="169"/>
      <c r="L429" s="337">
        <f>SUM(E429:K429)</f>
        <v>0</v>
      </c>
    </row>
    <row r="430" spans="1:12" s="68" customFormat="1" ht="18">
      <c r="A430" s="803">
        <v>423</v>
      </c>
      <c r="B430" s="338"/>
      <c r="C430" s="323"/>
      <c r="D430" s="297" t="s">
        <v>219</v>
      </c>
      <c r="E430" s="165">
        <f aca="true" t="shared" si="106" ref="E430:L430">SUM(E428:E429)</f>
        <v>0</v>
      </c>
      <c r="F430" s="165">
        <f t="shared" si="106"/>
        <v>0</v>
      </c>
      <c r="G430" s="165">
        <f t="shared" si="106"/>
        <v>34750</v>
      </c>
      <c r="H430" s="165">
        <f t="shared" si="106"/>
        <v>0</v>
      </c>
      <c r="I430" s="165">
        <f t="shared" si="106"/>
        <v>0</v>
      </c>
      <c r="J430" s="165">
        <f t="shared" si="106"/>
        <v>0</v>
      </c>
      <c r="K430" s="165">
        <f t="shared" si="106"/>
        <v>0</v>
      </c>
      <c r="L430" s="339">
        <f t="shared" si="106"/>
        <v>34750</v>
      </c>
    </row>
    <row r="431" spans="1:12" s="295" customFormat="1" ht="30" customHeight="1">
      <c r="A431" s="803">
        <v>424</v>
      </c>
      <c r="B431" s="333"/>
      <c r="C431" s="320">
        <v>101</v>
      </c>
      <c r="D431" s="893" t="s">
        <v>91</v>
      </c>
      <c r="E431" s="894"/>
      <c r="F431" s="894"/>
      <c r="G431" s="894"/>
      <c r="H431" s="894"/>
      <c r="I431" s="894"/>
      <c r="J431" s="894"/>
      <c r="K431" s="894"/>
      <c r="L431" s="895"/>
    </row>
    <row r="432" spans="1:12" ht="18">
      <c r="A432" s="803">
        <v>425</v>
      </c>
      <c r="B432" s="185"/>
      <c r="C432" s="321"/>
      <c r="D432" s="117" t="s">
        <v>219</v>
      </c>
      <c r="E432" s="164">
        <v>0</v>
      </c>
      <c r="F432" s="164">
        <v>0</v>
      </c>
      <c r="G432" s="164">
        <v>28542</v>
      </c>
      <c r="H432" s="164"/>
      <c r="I432" s="164"/>
      <c r="J432" s="164"/>
      <c r="K432" s="164"/>
      <c r="L432" s="335">
        <f>SUM(E432:K432)</f>
        <v>28542</v>
      </c>
    </row>
    <row r="433" spans="1:12" s="170" customFormat="1" ht="19.5">
      <c r="A433" s="803">
        <v>426</v>
      </c>
      <c r="B433" s="336"/>
      <c r="C433" s="322"/>
      <c r="D433" s="122" t="s">
        <v>512</v>
      </c>
      <c r="E433" s="169"/>
      <c r="F433" s="169"/>
      <c r="G433" s="169">
        <v>8916</v>
      </c>
      <c r="H433" s="169"/>
      <c r="I433" s="169"/>
      <c r="J433" s="169"/>
      <c r="K433" s="169"/>
      <c r="L433" s="337">
        <f>SUM(E433:K433)</f>
        <v>8916</v>
      </c>
    </row>
    <row r="434" spans="1:12" s="68" customFormat="1" ht="18">
      <c r="A434" s="803">
        <v>427</v>
      </c>
      <c r="B434" s="338"/>
      <c r="C434" s="323"/>
      <c r="D434" s="297" t="s">
        <v>219</v>
      </c>
      <c r="E434" s="165">
        <f aca="true" t="shared" si="107" ref="E434:L434">SUM(E432:E433)</f>
        <v>0</v>
      </c>
      <c r="F434" s="165">
        <f t="shared" si="107"/>
        <v>0</v>
      </c>
      <c r="G434" s="165">
        <f t="shared" si="107"/>
        <v>37458</v>
      </c>
      <c r="H434" s="165">
        <f t="shared" si="107"/>
        <v>0</v>
      </c>
      <c r="I434" s="165">
        <f t="shared" si="107"/>
        <v>0</v>
      </c>
      <c r="J434" s="165">
        <f t="shared" si="107"/>
        <v>0</v>
      </c>
      <c r="K434" s="165">
        <f t="shared" si="107"/>
        <v>0</v>
      </c>
      <c r="L434" s="339">
        <f t="shared" si="107"/>
        <v>37458</v>
      </c>
    </row>
    <row r="435" spans="1:12" s="295" customFormat="1" ht="30" customHeight="1">
      <c r="A435" s="803">
        <v>428</v>
      </c>
      <c r="B435" s="333"/>
      <c r="C435" s="320">
        <v>102</v>
      </c>
      <c r="D435" s="893" t="s">
        <v>472</v>
      </c>
      <c r="E435" s="894"/>
      <c r="F435" s="894"/>
      <c r="G435" s="894"/>
      <c r="H435" s="894"/>
      <c r="I435" s="894"/>
      <c r="J435" s="894"/>
      <c r="K435" s="894"/>
      <c r="L435" s="895"/>
    </row>
    <row r="436" spans="1:12" ht="18">
      <c r="A436" s="803">
        <v>429</v>
      </c>
      <c r="B436" s="185"/>
      <c r="C436" s="321"/>
      <c r="D436" s="117" t="s">
        <v>219</v>
      </c>
      <c r="E436" s="164">
        <v>3120</v>
      </c>
      <c r="F436" s="164">
        <v>843</v>
      </c>
      <c r="G436" s="164">
        <v>41686</v>
      </c>
      <c r="H436" s="164"/>
      <c r="I436" s="164"/>
      <c r="J436" s="164"/>
      <c r="K436" s="164"/>
      <c r="L436" s="335">
        <f>SUM(E436:K436)</f>
        <v>45649</v>
      </c>
    </row>
    <row r="437" spans="1:12" s="170" customFormat="1" ht="19.5">
      <c r="A437" s="803">
        <v>430</v>
      </c>
      <c r="B437" s="336"/>
      <c r="C437" s="322"/>
      <c r="D437" s="122" t="s">
        <v>218</v>
      </c>
      <c r="E437" s="169"/>
      <c r="F437" s="169"/>
      <c r="G437" s="169"/>
      <c r="H437" s="169"/>
      <c r="I437" s="169"/>
      <c r="J437" s="169"/>
      <c r="K437" s="169"/>
      <c r="L437" s="337">
        <f>SUM(E437:K437)</f>
        <v>0</v>
      </c>
    </row>
    <row r="438" spans="1:12" s="68" customFormat="1" ht="18">
      <c r="A438" s="803">
        <v>431</v>
      </c>
      <c r="B438" s="338"/>
      <c r="C438" s="323"/>
      <c r="D438" s="297" t="s">
        <v>219</v>
      </c>
      <c r="E438" s="165">
        <f aca="true" t="shared" si="108" ref="E438:L438">SUM(E436:E437)</f>
        <v>3120</v>
      </c>
      <c r="F438" s="165">
        <f t="shared" si="108"/>
        <v>843</v>
      </c>
      <c r="G438" s="165">
        <f t="shared" si="108"/>
        <v>41686</v>
      </c>
      <c r="H438" s="165">
        <f t="shared" si="108"/>
        <v>0</v>
      </c>
      <c r="I438" s="165">
        <f t="shared" si="108"/>
        <v>0</v>
      </c>
      <c r="J438" s="165">
        <f t="shared" si="108"/>
        <v>0</v>
      </c>
      <c r="K438" s="165">
        <f t="shared" si="108"/>
        <v>0</v>
      </c>
      <c r="L438" s="339">
        <f t="shared" si="108"/>
        <v>45649</v>
      </c>
    </row>
    <row r="439" spans="1:12" s="295" customFormat="1" ht="30" customHeight="1">
      <c r="A439" s="803">
        <v>432</v>
      </c>
      <c r="B439" s="333"/>
      <c r="C439" s="320">
        <v>103</v>
      </c>
      <c r="D439" s="893" t="s">
        <v>292</v>
      </c>
      <c r="E439" s="894"/>
      <c r="F439" s="894"/>
      <c r="G439" s="894"/>
      <c r="H439" s="894"/>
      <c r="I439" s="894"/>
      <c r="J439" s="894"/>
      <c r="K439" s="894"/>
      <c r="L439" s="895"/>
    </row>
    <row r="440" spans="1:12" ht="18">
      <c r="A440" s="803">
        <v>433</v>
      </c>
      <c r="B440" s="185"/>
      <c r="C440" s="321"/>
      <c r="D440" s="117" t="s">
        <v>219</v>
      </c>
      <c r="E440" s="164"/>
      <c r="F440" s="164"/>
      <c r="G440" s="164">
        <v>63701</v>
      </c>
      <c r="H440" s="164"/>
      <c r="I440" s="164"/>
      <c r="J440" s="164"/>
      <c r="K440" s="164"/>
      <c r="L440" s="335">
        <f>SUM(E440:K440)</f>
        <v>63701</v>
      </c>
    </row>
    <row r="441" spans="1:12" s="170" customFormat="1" ht="19.5">
      <c r="A441" s="803">
        <v>434</v>
      </c>
      <c r="B441" s="336"/>
      <c r="C441" s="322"/>
      <c r="D441" s="122" t="s">
        <v>218</v>
      </c>
      <c r="E441" s="169"/>
      <c r="F441" s="169"/>
      <c r="G441" s="169"/>
      <c r="H441" s="169"/>
      <c r="I441" s="169"/>
      <c r="J441" s="169"/>
      <c r="K441" s="169"/>
      <c r="L441" s="337">
        <f>SUM(E441:K441)</f>
        <v>0</v>
      </c>
    </row>
    <row r="442" spans="1:12" s="68" customFormat="1" ht="18">
      <c r="A442" s="803">
        <v>435</v>
      </c>
      <c r="B442" s="338"/>
      <c r="C442" s="323"/>
      <c r="D442" s="297" t="s">
        <v>219</v>
      </c>
      <c r="E442" s="165">
        <f aca="true" t="shared" si="109" ref="E442:L442">SUM(E440:E441)</f>
        <v>0</v>
      </c>
      <c r="F442" s="165">
        <f t="shared" si="109"/>
        <v>0</v>
      </c>
      <c r="G442" s="165">
        <f t="shared" si="109"/>
        <v>63701</v>
      </c>
      <c r="H442" s="165">
        <f t="shared" si="109"/>
        <v>0</v>
      </c>
      <c r="I442" s="165">
        <f t="shared" si="109"/>
        <v>0</v>
      </c>
      <c r="J442" s="165">
        <f t="shared" si="109"/>
        <v>0</v>
      </c>
      <c r="K442" s="165">
        <f t="shared" si="109"/>
        <v>0</v>
      </c>
      <c r="L442" s="339">
        <f t="shared" si="109"/>
        <v>63701</v>
      </c>
    </row>
    <row r="443" spans="1:12" s="295" customFormat="1" ht="30" customHeight="1">
      <c r="A443" s="803">
        <v>436</v>
      </c>
      <c r="B443" s="333"/>
      <c r="C443" s="320">
        <v>104</v>
      </c>
      <c r="D443" s="893" t="s">
        <v>572</v>
      </c>
      <c r="E443" s="894"/>
      <c r="F443" s="894"/>
      <c r="G443" s="894"/>
      <c r="H443" s="894"/>
      <c r="I443" s="894"/>
      <c r="J443" s="894"/>
      <c r="K443" s="894"/>
      <c r="L443" s="895"/>
    </row>
    <row r="444" spans="1:12" ht="18">
      <c r="A444" s="803">
        <v>437</v>
      </c>
      <c r="B444" s="185"/>
      <c r="C444" s="321"/>
      <c r="D444" s="117" t="s">
        <v>219</v>
      </c>
      <c r="E444" s="164"/>
      <c r="F444" s="164"/>
      <c r="G444" s="164">
        <v>0</v>
      </c>
      <c r="H444" s="164"/>
      <c r="I444" s="164"/>
      <c r="J444" s="164"/>
      <c r="K444" s="164"/>
      <c r="L444" s="335">
        <f>SUM(E444:K444)</f>
        <v>0</v>
      </c>
    </row>
    <row r="445" spans="1:12" s="170" customFormat="1" ht="19.5">
      <c r="A445" s="803">
        <v>438</v>
      </c>
      <c r="B445" s="336"/>
      <c r="C445" s="322"/>
      <c r="D445" s="122" t="s">
        <v>668</v>
      </c>
      <c r="E445" s="169"/>
      <c r="F445" s="169"/>
      <c r="G445" s="169"/>
      <c r="H445" s="169"/>
      <c r="I445" s="169"/>
      <c r="J445" s="169"/>
      <c r="K445" s="169"/>
      <c r="L445" s="337">
        <f>SUM(E445:K445)</f>
        <v>0</v>
      </c>
    </row>
    <row r="446" spans="1:12" s="68" customFormat="1" ht="18">
      <c r="A446" s="803">
        <v>439</v>
      </c>
      <c r="B446" s="338"/>
      <c r="C446" s="323"/>
      <c r="D446" s="297" t="s">
        <v>219</v>
      </c>
      <c r="E446" s="165">
        <f aca="true" t="shared" si="110" ref="E446:L446">SUM(E444:E445)</f>
        <v>0</v>
      </c>
      <c r="F446" s="165">
        <f t="shared" si="110"/>
        <v>0</v>
      </c>
      <c r="G446" s="165">
        <f t="shared" si="110"/>
        <v>0</v>
      </c>
      <c r="H446" s="165">
        <f t="shared" si="110"/>
        <v>0</v>
      </c>
      <c r="I446" s="165">
        <f t="shared" si="110"/>
        <v>0</v>
      </c>
      <c r="J446" s="165">
        <f t="shared" si="110"/>
        <v>0</v>
      </c>
      <c r="K446" s="165">
        <f t="shared" si="110"/>
        <v>0</v>
      </c>
      <c r="L446" s="339">
        <f t="shared" si="110"/>
        <v>0</v>
      </c>
    </row>
    <row r="447" spans="1:12" s="295" customFormat="1" ht="30" customHeight="1">
      <c r="A447" s="803">
        <v>440</v>
      </c>
      <c r="B447" s="333"/>
      <c r="C447" s="320">
        <v>105</v>
      </c>
      <c r="D447" s="893" t="s">
        <v>326</v>
      </c>
      <c r="E447" s="894"/>
      <c r="F447" s="894"/>
      <c r="G447" s="894"/>
      <c r="H447" s="894"/>
      <c r="I447" s="894"/>
      <c r="J447" s="894"/>
      <c r="K447" s="894"/>
      <c r="L447" s="895"/>
    </row>
    <row r="448" spans="1:12" ht="18">
      <c r="A448" s="803">
        <v>441</v>
      </c>
      <c r="B448" s="185"/>
      <c r="C448" s="321"/>
      <c r="D448" s="117" t="s">
        <v>219</v>
      </c>
      <c r="E448" s="164"/>
      <c r="F448" s="164"/>
      <c r="G448" s="164">
        <v>0</v>
      </c>
      <c r="H448" s="164"/>
      <c r="I448" s="164"/>
      <c r="J448" s="164"/>
      <c r="K448" s="164"/>
      <c r="L448" s="335">
        <f>SUM(E448:K448)</f>
        <v>0</v>
      </c>
    </row>
    <row r="449" spans="1:12" s="170" customFormat="1" ht="19.5">
      <c r="A449" s="803">
        <v>442</v>
      </c>
      <c r="B449" s="336"/>
      <c r="C449" s="322"/>
      <c r="D449" s="122" t="s">
        <v>218</v>
      </c>
      <c r="E449" s="169"/>
      <c r="F449" s="169"/>
      <c r="G449" s="169"/>
      <c r="H449" s="169"/>
      <c r="I449" s="169"/>
      <c r="J449" s="169"/>
      <c r="K449" s="169"/>
      <c r="L449" s="337">
        <f>SUM(E449:K449)</f>
        <v>0</v>
      </c>
    </row>
    <row r="450" spans="1:12" s="68" customFormat="1" ht="18">
      <c r="A450" s="803">
        <v>443</v>
      </c>
      <c r="B450" s="338"/>
      <c r="C450" s="323"/>
      <c r="D450" s="297" t="s">
        <v>219</v>
      </c>
      <c r="E450" s="165">
        <f aca="true" t="shared" si="111" ref="E450:L450">SUM(E448:E449)</f>
        <v>0</v>
      </c>
      <c r="F450" s="165">
        <f t="shared" si="111"/>
        <v>0</v>
      </c>
      <c r="G450" s="165">
        <f t="shared" si="111"/>
        <v>0</v>
      </c>
      <c r="H450" s="165">
        <f t="shared" si="111"/>
        <v>0</v>
      </c>
      <c r="I450" s="165">
        <f t="shared" si="111"/>
        <v>0</v>
      </c>
      <c r="J450" s="165">
        <f t="shared" si="111"/>
        <v>0</v>
      </c>
      <c r="K450" s="165">
        <f t="shared" si="111"/>
        <v>0</v>
      </c>
      <c r="L450" s="339">
        <f t="shared" si="111"/>
        <v>0</v>
      </c>
    </row>
    <row r="451" spans="1:12" s="295" customFormat="1" ht="30" customHeight="1">
      <c r="A451" s="803">
        <v>444</v>
      </c>
      <c r="B451" s="333"/>
      <c r="C451" s="320">
        <v>106</v>
      </c>
      <c r="D451" s="893" t="s">
        <v>139</v>
      </c>
      <c r="E451" s="894"/>
      <c r="F451" s="894"/>
      <c r="G451" s="894"/>
      <c r="H451" s="894"/>
      <c r="I451" s="894"/>
      <c r="J451" s="894"/>
      <c r="K451" s="894"/>
      <c r="L451" s="895"/>
    </row>
    <row r="452" spans="1:12" ht="18">
      <c r="A452" s="803">
        <v>445</v>
      </c>
      <c r="B452" s="185"/>
      <c r="C452" s="321"/>
      <c r="D452" s="117" t="s">
        <v>219</v>
      </c>
      <c r="E452" s="164">
        <v>8665</v>
      </c>
      <c r="F452" s="164">
        <v>2340</v>
      </c>
      <c r="G452" s="164">
        <v>28630</v>
      </c>
      <c r="H452" s="164"/>
      <c r="I452" s="164"/>
      <c r="J452" s="164"/>
      <c r="K452" s="164"/>
      <c r="L452" s="335">
        <f>SUM(E452:K452)</f>
        <v>39635</v>
      </c>
    </row>
    <row r="453" spans="1:12" s="170" customFormat="1" ht="19.5">
      <c r="A453" s="803">
        <v>446</v>
      </c>
      <c r="B453" s="336"/>
      <c r="C453" s="322"/>
      <c r="D453" s="122" t="s">
        <v>218</v>
      </c>
      <c r="E453" s="169"/>
      <c r="F453" s="169"/>
      <c r="G453" s="169"/>
      <c r="H453" s="169"/>
      <c r="I453" s="169"/>
      <c r="J453" s="169"/>
      <c r="K453" s="169"/>
      <c r="L453" s="337">
        <f>SUM(E453:K453)</f>
        <v>0</v>
      </c>
    </row>
    <row r="454" spans="1:12" s="68" customFormat="1" ht="18">
      <c r="A454" s="803">
        <v>447</v>
      </c>
      <c r="B454" s="338"/>
      <c r="C454" s="323"/>
      <c r="D454" s="297" t="s">
        <v>219</v>
      </c>
      <c r="E454" s="165">
        <f aca="true" t="shared" si="112" ref="E454:L454">SUM(E452:E453)</f>
        <v>8665</v>
      </c>
      <c r="F454" s="165">
        <f t="shared" si="112"/>
        <v>2340</v>
      </c>
      <c r="G454" s="165">
        <f t="shared" si="112"/>
        <v>28630</v>
      </c>
      <c r="H454" s="165">
        <f t="shared" si="112"/>
        <v>0</v>
      </c>
      <c r="I454" s="165">
        <f t="shared" si="112"/>
        <v>0</v>
      </c>
      <c r="J454" s="165">
        <f t="shared" si="112"/>
        <v>0</v>
      </c>
      <c r="K454" s="165">
        <f t="shared" si="112"/>
        <v>0</v>
      </c>
      <c r="L454" s="339">
        <f t="shared" si="112"/>
        <v>39635</v>
      </c>
    </row>
    <row r="455" spans="1:12" s="295" customFormat="1" ht="30" customHeight="1">
      <c r="A455" s="803">
        <v>448</v>
      </c>
      <c r="B455" s="333"/>
      <c r="C455" s="320">
        <v>107</v>
      </c>
      <c r="D455" s="893" t="s">
        <v>328</v>
      </c>
      <c r="E455" s="894"/>
      <c r="F455" s="894"/>
      <c r="G455" s="894"/>
      <c r="H455" s="894"/>
      <c r="I455" s="894"/>
      <c r="J455" s="894"/>
      <c r="K455" s="894"/>
      <c r="L455" s="895"/>
    </row>
    <row r="456" spans="1:12" ht="18">
      <c r="A456" s="803">
        <v>449</v>
      </c>
      <c r="B456" s="185"/>
      <c r="C456" s="321"/>
      <c r="D456" s="117" t="s">
        <v>219</v>
      </c>
      <c r="E456" s="164">
        <v>120</v>
      </c>
      <c r="F456" s="164">
        <v>20</v>
      </c>
      <c r="G456" s="164">
        <v>154302</v>
      </c>
      <c r="H456" s="164"/>
      <c r="I456" s="164"/>
      <c r="J456" s="164"/>
      <c r="K456" s="164"/>
      <c r="L456" s="335">
        <f>SUM(E456:K456)</f>
        <v>154442</v>
      </c>
    </row>
    <row r="457" spans="1:12" s="170" customFormat="1" ht="19.5">
      <c r="A457" s="803">
        <v>450</v>
      </c>
      <c r="B457" s="336"/>
      <c r="C457" s="322"/>
      <c r="D457" s="122" t="s">
        <v>668</v>
      </c>
      <c r="E457" s="169"/>
      <c r="F457" s="169"/>
      <c r="G457" s="169"/>
      <c r="H457" s="169"/>
      <c r="I457" s="169"/>
      <c r="J457" s="169"/>
      <c r="K457" s="169"/>
      <c r="L457" s="337">
        <f>SUM(E457:K457)</f>
        <v>0</v>
      </c>
    </row>
    <row r="458" spans="1:12" s="68" customFormat="1" ht="18">
      <c r="A458" s="803">
        <v>451</v>
      </c>
      <c r="B458" s="338"/>
      <c r="C458" s="323"/>
      <c r="D458" s="297" t="s">
        <v>219</v>
      </c>
      <c r="E458" s="165">
        <f aca="true" t="shared" si="113" ref="E458:L458">SUM(E456:E457)</f>
        <v>120</v>
      </c>
      <c r="F458" s="165">
        <f t="shared" si="113"/>
        <v>20</v>
      </c>
      <c r="G458" s="165">
        <f t="shared" si="113"/>
        <v>154302</v>
      </c>
      <c r="H458" s="165">
        <f t="shared" si="113"/>
        <v>0</v>
      </c>
      <c r="I458" s="165">
        <f t="shared" si="113"/>
        <v>0</v>
      </c>
      <c r="J458" s="165">
        <f t="shared" si="113"/>
        <v>0</v>
      </c>
      <c r="K458" s="165">
        <f t="shared" si="113"/>
        <v>0</v>
      </c>
      <c r="L458" s="339">
        <f t="shared" si="113"/>
        <v>154442</v>
      </c>
    </row>
    <row r="459" spans="1:12" s="295" customFormat="1" ht="27" customHeight="1">
      <c r="A459" s="803">
        <v>452</v>
      </c>
      <c r="B459" s="333"/>
      <c r="C459" s="320">
        <v>108</v>
      </c>
      <c r="D459" s="893" t="s">
        <v>325</v>
      </c>
      <c r="E459" s="894"/>
      <c r="F459" s="894"/>
      <c r="G459" s="894"/>
      <c r="H459" s="894"/>
      <c r="I459" s="894"/>
      <c r="J459" s="894"/>
      <c r="K459" s="894"/>
      <c r="L459" s="895"/>
    </row>
    <row r="460" spans="1:12" ht="18">
      <c r="A460" s="803">
        <v>453</v>
      </c>
      <c r="B460" s="185"/>
      <c r="C460" s="321"/>
      <c r="D460" s="117" t="s">
        <v>219</v>
      </c>
      <c r="E460" s="164"/>
      <c r="F460" s="164"/>
      <c r="G460" s="164">
        <v>8817</v>
      </c>
      <c r="H460" s="164"/>
      <c r="I460" s="164"/>
      <c r="J460" s="164"/>
      <c r="K460" s="164"/>
      <c r="L460" s="335">
        <f>SUM(E460:K460)</f>
        <v>8817</v>
      </c>
    </row>
    <row r="461" spans="1:12" s="170" customFormat="1" ht="19.5">
      <c r="A461" s="803">
        <v>454</v>
      </c>
      <c r="B461" s="336"/>
      <c r="C461" s="322"/>
      <c r="D461" s="122" t="s">
        <v>693</v>
      </c>
      <c r="E461" s="169"/>
      <c r="F461" s="169"/>
      <c r="G461" s="169"/>
      <c r="H461" s="169"/>
      <c r="I461" s="169"/>
      <c r="J461" s="169"/>
      <c r="K461" s="169"/>
      <c r="L461" s="337">
        <f>SUM(E461:K461)</f>
        <v>0</v>
      </c>
    </row>
    <row r="462" spans="1:12" s="68" customFormat="1" ht="18">
      <c r="A462" s="803">
        <v>455</v>
      </c>
      <c r="B462" s="338"/>
      <c r="C462" s="323"/>
      <c r="D462" s="297" t="s">
        <v>219</v>
      </c>
      <c r="E462" s="165">
        <f aca="true" t="shared" si="114" ref="E462:L462">SUM(E460:E461)</f>
        <v>0</v>
      </c>
      <c r="F462" s="165">
        <f t="shared" si="114"/>
        <v>0</v>
      </c>
      <c r="G462" s="165">
        <f t="shared" si="114"/>
        <v>8817</v>
      </c>
      <c r="H462" s="165">
        <f t="shared" si="114"/>
        <v>0</v>
      </c>
      <c r="I462" s="165">
        <f t="shared" si="114"/>
        <v>0</v>
      </c>
      <c r="J462" s="165">
        <f t="shared" si="114"/>
        <v>0</v>
      </c>
      <c r="K462" s="165">
        <f t="shared" si="114"/>
        <v>0</v>
      </c>
      <c r="L462" s="339">
        <f t="shared" si="114"/>
        <v>8817</v>
      </c>
    </row>
    <row r="463" spans="1:12" s="295" customFormat="1" ht="27" customHeight="1">
      <c r="A463" s="803">
        <v>456</v>
      </c>
      <c r="B463" s="333"/>
      <c r="C463" s="320">
        <v>109</v>
      </c>
      <c r="D463" s="893" t="s">
        <v>330</v>
      </c>
      <c r="E463" s="894"/>
      <c r="F463" s="894"/>
      <c r="G463" s="894"/>
      <c r="H463" s="894"/>
      <c r="I463" s="894"/>
      <c r="J463" s="894"/>
      <c r="K463" s="894"/>
      <c r="L463" s="895"/>
    </row>
    <row r="464" spans="1:12" ht="18">
      <c r="A464" s="803">
        <v>457</v>
      </c>
      <c r="B464" s="185"/>
      <c r="C464" s="321"/>
      <c r="D464" s="117" t="s">
        <v>219</v>
      </c>
      <c r="E464" s="164"/>
      <c r="F464" s="164"/>
      <c r="G464" s="164">
        <v>24000</v>
      </c>
      <c r="H464" s="164"/>
      <c r="I464" s="164"/>
      <c r="J464" s="164"/>
      <c r="K464" s="164"/>
      <c r="L464" s="335">
        <f>SUM(E464:K464)</f>
        <v>24000</v>
      </c>
    </row>
    <row r="465" spans="1:12" s="170" customFormat="1" ht="19.5">
      <c r="A465" s="803">
        <v>458</v>
      </c>
      <c r="B465" s="336"/>
      <c r="C465" s="322"/>
      <c r="D465" s="122" t="s">
        <v>218</v>
      </c>
      <c r="E465" s="169"/>
      <c r="F465" s="169"/>
      <c r="G465" s="169"/>
      <c r="H465" s="169"/>
      <c r="I465" s="169"/>
      <c r="J465" s="169"/>
      <c r="K465" s="169"/>
      <c r="L465" s="337">
        <f>SUM(E465:K465)</f>
        <v>0</v>
      </c>
    </row>
    <row r="466" spans="1:12" s="68" customFormat="1" ht="18">
      <c r="A466" s="803">
        <v>459</v>
      </c>
      <c r="B466" s="338"/>
      <c r="C466" s="323"/>
      <c r="D466" s="297" t="s">
        <v>219</v>
      </c>
      <c r="E466" s="165">
        <f aca="true" t="shared" si="115" ref="E466:L466">SUM(E464:E465)</f>
        <v>0</v>
      </c>
      <c r="F466" s="165">
        <f t="shared" si="115"/>
        <v>0</v>
      </c>
      <c r="G466" s="165">
        <f t="shared" si="115"/>
        <v>24000</v>
      </c>
      <c r="H466" s="165">
        <f t="shared" si="115"/>
        <v>0</v>
      </c>
      <c r="I466" s="165">
        <f t="shared" si="115"/>
        <v>0</v>
      </c>
      <c r="J466" s="165">
        <f t="shared" si="115"/>
        <v>0</v>
      </c>
      <c r="K466" s="165">
        <f t="shared" si="115"/>
        <v>0</v>
      </c>
      <c r="L466" s="339">
        <f t="shared" si="115"/>
        <v>24000</v>
      </c>
    </row>
    <row r="467" spans="1:12" s="295" customFormat="1" ht="27" customHeight="1">
      <c r="A467" s="803">
        <v>460</v>
      </c>
      <c r="B467" s="333"/>
      <c r="C467" s="320">
        <v>110</v>
      </c>
      <c r="D467" s="117" t="s">
        <v>487</v>
      </c>
      <c r="E467" s="164"/>
      <c r="F467" s="164"/>
      <c r="G467" s="164"/>
      <c r="H467" s="164"/>
      <c r="I467" s="164"/>
      <c r="J467" s="164"/>
      <c r="K467" s="164"/>
      <c r="L467" s="339"/>
    </row>
    <row r="468" spans="1:12" ht="18">
      <c r="A468" s="803">
        <v>461</v>
      </c>
      <c r="B468" s="185"/>
      <c r="C468" s="321"/>
      <c r="D468" s="117" t="s">
        <v>219</v>
      </c>
      <c r="E468" s="164"/>
      <c r="F468" s="164"/>
      <c r="G468" s="164">
        <v>1500</v>
      </c>
      <c r="H468" s="164"/>
      <c r="I468" s="164"/>
      <c r="J468" s="164"/>
      <c r="K468" s="164"/>
      <c r="L468" s="335">
        <f>SUM(E468:K468)</f>
        <v>1500</v>
      </c>
    </row>
    <row r="469" spans="1:12" s="170" customFormat="1" ht="19.5">
      <c r="A469" s="803">
        <v>462</v>
      </c>
      <c r="B469" s="336"/>
      <c r="C469" s="322"/>
      <c r="D469" s="122" t="s">
        <v>218</v>
      </c>
      <c r="E469" s="169"/>
      <c r="F469" s="169"/>
      <c r="G469" s="169"/>
      <c r="H469" s="169"/>
      <c r="I469" s="169"/>
      <c r="J469" s="169"/>
      <c r="K469" s="169"/>
      <c r="L469" s="337">
        <f>SUM(E469:K469)</f>
        <v>0</v>
      </c>
    </row>
    <row r="470" spans="1:12" s="68" customFormat="1" ht="18">
      <c r="A470" s="803">
        <v>463</v>
      </c>
      <c r="B470" s="338"/>
      <c r="C470" s="323"/>
      <c r="D470" s="297" t="s">
        <v>219</v>
      </c>
      <c r="E470" s="165">
        <f aca="true" t="shared" si="116" ref="E470:L470">SUM(E468:E469)</f>
        <v>0</v>
      </c>
      <c r="F470" s="165">
        <f t="shared" si="116"/>
        <v>0</v>
      </c>
      <c r="G470" s="165">
        <f t="shared" si="116"/>
        <v>1500</v>
      </c>
      <c r="H470" s="165">
        <f t="shared" si="116"/>
        <v>0</v>
      </c>
      <c r="I470" s="165">
        <f t="shared" si="116"/>
        <v>0</v>
      </c>
      <c r="J470" s="165">
        <f t="shared" si="116"/>
        <v>0</v>
      </c>
      <c r="K470" s="165">
        <f t="shared" si="116"/>
        <v>0</v>
      </c>
      <c r="L470" s="339">
        <f t="shared" si="116"/>
        <v>1500</v>
      </c>
    </row>
    <row r="471" spans="1:12" s="295" customFormat="1" ht="27" customHeight="1">
      <c r="A471" s="803">
        <v>464</v>
      </c>
      <c r="B471" s="333"/>
      <c r="C471" s="320">
        <v>111</v>
      </c>
      <c r="D471" s="117" t="s">
        <v>488</v>
      </c>
      <c r="E471" s="164"/>
      <c r="F471" s="164"/>
      <c r="G471" s="164"/>
      <c r="H471" s="164"/>
      <c r="I471" s="164"/>
      <c r="J471" s="164"/>
      <c r="K471" s="164"/>
      <c r="L471" s="339"/>
    </row>
    <row r="472" spans="1:12" ht="18">
      <c r="A472" s="803">
        <v>465</v>
      </c>
      <c r="B472" s="185"/>
      <c r="C472" s="321"/>
      <c r="D472" s="117" t="s">
        <v>219</v>
      </c>
      <c r="E472" s="164"/>
      <c r="F472" s="164"/>
      <c r="G472" s="164">
        <v>0</v>
      </c>
      <c r="H472" s="164"/>
      <c r="I472" s="164"/>
      <c r="J472" s="164"/>
      <c r="K472" s="164"/>
      <c r="L472" s="335">
        <f>SUM(E472:K472)</f>
        <v>0</v>
      </c>
    </row>
    <row r="473" spans="1:12" s="170" customFormat="1" ht="19.5">
      <c r="A473" s="803">
        <v>466</v>
      </c>
      <c r="B473" s="336"/>
      <c r="C473" s="322"/>
      <c r="D473" s="122" t="s">
        <v>668</v>
      </c>
      <c r="E473" s="169"/>
      <c r="F473" s="169"/>
      <c r="G473" s="169"/>
      <c r="H473" s="169"/>
      <c r="I473" s="169"/>
      <c r="J473" s="169"/>
      <c r="K473" s="169"/>
      <c r="L473" s="337">
        <f>SUM(E473:K473)</f>
        <v>0</v>
      </c>
    </row>
    <row r="474" spans="1:12" s="304" customFormat="1" ht="18">
      <c r="A474" s="803">
        <v>467</v>
      </c>
      <c r="B474" s="340"/>
      <c r="C474" s="324"/>
      <c r="D474" s="298" t="s">
        <v>219</v>
      </c>
      <c r="E474" s="166">
        <f aca="true" t="shared" si="117" ref="E474:L474">SUM(E472:E473)</f>
        <v>0</v>
      </c>
      <c r="F474" s="166">
        <f t="shared" si="117"/>
        <v>0</v>
      </c>
      <c r="G474" s="166">
        <f t="shared" si="117"/>
        <v>0</v>
      </c>
      <c r="H474" s="166">
        <f t="shared" si="117"/>
        <v>0</v>
      </c>
      <c r="I474" s="166">
        <f t="shared" si="117"/>
        <v>0</v>
      </c>
      <c r="J474" s="166">
        <f t="shared" si="117"/>
        <v>0</v>
      </c>
      <c r="K474" s="166">
        <f t="shared" si="117"/>
        <v>0</v>
      </c>
      <c r="L474" s="341">
        <f t="shared" si="117"/>
        <v>0</v>
      </c>
    </row>
    <row r="475" spans="1:12" s="68" customFormat="1" ht="27" customHeight="1">
      <c r="A475" s="803">
        <v>468</v>
      </c>
      <c r="B475" s="561"/>
      <c r="C475" s="320">
        <v>112</v>
      </c>
      <c r="D475" s="890" t="s">
        <v>644</v>
      </c>
      <c r="E475" s="891"/>
      <c r="F475" s="891"/>
      <c r="G475" s="891"/>
      <c r="H475" s="891"/>
      <c r="I475" s="891"/>
      <c r="J475" s="891"/>
      <c r="K475" s="891"/>
      <c r="L475" s="892"/>
    </row>
    <row r="476" spans="1:12" ht="18">
      <c r="A476" s="803">
        <v>469</v>
      </c>
      <c r="B476" s="185"/>
      <c r="C476" s="321"/>
      <c r="D476" s="117" t="s">
        <v>219</v>
      </c>
      <c r="E476" s="164"/>
      <c r="F476" s="164"/>
      <c r="G476" s="164"/>
      <c r="H476" s="164">
        <v>5000</v>
      </c>
      <c r="I476" s="164"/>
      <c r="J476" s="164"/>
      <c r="K476" s="164"/>
      <c r="L476" s="335">
        <f>SUM(E476:K476)</f>
        <v>5000</v>
      </c>
    </row>
    <row r="477" spans="1:12" s="550" customFormat="1" ht="19.5">
      <c r="A477" s="803">
        <v>470</v>
      </c>
      <c r="B477" s="548"/>
      <c r="C477" s="549"/>
      <c r="D477" s="122" t="s">
        <v>841</v>
      </c>
      <c r="E477" s="169"/>
      <c r="F477" s="169"/>
      <c r="G477" s="169"/>
      <c r="H477" s="169">
        <v>-5000</v>
      </c>
      <c r="I477" s="169"/>
      <c r="J477" s="169"/>
      <c r="K477" s="169"/>
      <c r="L477" s="337">
        <f>SUM(E477:K477)</f>
        <v>-5000</v>
      </c>
    </row>
    <row r="478" spans="1:12" s="68" customFormat="1" ht="18">
      <c r="A478" s="803">
        <v>471</v>
      </c>
      <c r="B478" s="338"/>
      <c r="C478" s="323"/>
      <c r="D478" s="297" t="s">
        <v>219</v>
      </c>
      <c r="E478" s="165">
        <f aca="true" t="shared" si="118" ref="E478:L478">SUM(E476:E477)</f>
        <v>0</v>
      </c>
      <c r="F478" s="165">
        <f t="shared" si="118"/>
        <v>0</v>
      </c>
      <c r="G478" s="165">
        <f t="shared" si="118"/>
        <v>0</v>
      </c>
      <c r="H478" s="165">
        <f t="shared" si="118"/>
        <v>0</v>
      </c>
      <c r="I478" s="165">
        <f t="shared" si="118"/>
        <v>0</v>
      </c>
      <c r="J478" s="165">
        <f t="shared" si="118"/>
        <v>0</v>
      </c>
      <c r="K478" s="165">
        <f t="shared" si="118"/>
        <v>0</v>
      </c>
      <c r="L478" s="339">
        <f t="shared" si="118"/>
        <v>0</v>
      </c>
    </row>
    <row r="479" spans="1:12" s="68" customFormat="1" ht="27" customHeight="1">
      <c r="A479" s="803">
        <v>472</v>
      </c>
      <c r="B479" s="561"/>
      <c r="C479" s="320">
        <v>113</v>
      </c>
      <c r="D479" s="890" t="s">
        <v>665</v>
      </c>
      <c r="E479" s="891"/>
      <c r="F479" s="891"/>
      <c r="G479" s="891"/>
      <c r="H479" s="891"/>
      <c r="I479" s="891"/>
      <c r="J479" s="891"/>
      <c r="K479" s="891"/>
      <c r="L479" s="892"/>
    </row>
    <row r="480" spans="1:12" ht="18">
      <c r="A480" s="803">
        <v>473</v>
      </c>
      <c r="B480" s="185"/>
      <c r="C480" s="321"/>
      <c r="D480" s="117" t="s">
        <v>219</v>
      </c>
      <c r="E480" s="164"/>
      <c r="F480" s="164"/>
      <c r="G480" s="164">
        <v>200</v>
      </c>
      <c r="H480" s="164"/>
      <c r="I480" s="164"/>
      <c r="J480" s="164"/>
      <c r="K480" s="164"/>
      <c r="L480" s="335">
        <f>SUM(E480:K480)</f>
        <v>200</v>
      </c>
    </row>
    <row r="481" spans="1:12" s="550" customFormat="1" ht="19.5">
      <c r="A481" s="803">
        <v>474</v>
      </c>
      <c r="B481" s="548"/>
      <c r="C481" s="549"/>
      <c r="D481" s="122" t="s">
        <v>693</v>
      </c>
      <c r="E481" s="169"/>
      <c r="F481" s="169"/>
      <c r="G481" s="169"/>
      <c r="H481" s="169"/>
      <c r="I481" s="169"/>
      <c r="J481" s="169"/>
      <c r="K481" s="169"/>
      <c r="L481" s="337">
        <f>SUM(E481:K481)</f>
        <v>0</v>
      </c>
    </row>
    <row r="482" spans="1:12" s="68" customFormat="1" ht="18">
      <c r="A482" s="803">
        <v>475</v>
      </c>
      <c r="B482" s="338"/>
      <c r="C482" s="323"/>
      <c r="D482" s="297" t="s">
        <v>219</v>
      </c>
      <c r="E482" s="165">
        <f aca="true" t="shared" si="119" ref="E482:L482">SUM(E480:E481)</f>
        <v>0</v>
      </c>
      <c r="F482" s="165">
        <f t="shared" si="119"/>
        <v>0</v>
      </c>
      <c r="G482" s="165">
        <f t="shared" si="119"/>
        <v>200</v>
      </c>
      <c r="H482" s="165">
        <f t="shared" si="119"/>
        <v>0</v>
      </c>
      <c r="I482" s="165">
        <f t="shared" si="119"/>
        <v>0</v>
      </c>
      <c r="J482" s="165">
        <f t="shared" si="119"/>
        <v>0</v>
      </c>
      <c r="K482" s="165">
        <f t="shared" si="119"/>
        <v>0</v>
      </c>
      <c r="L482" s="339">
        <f t="shared" si="119"/>
        <v>200</v>
      </c>
    </row>
    <row r="483" spans="1:12" s="68" customFormat="1" ht="27" customHeight="1">
      <c r="A483" s="803">
        <v>476</v>
      </c>
      <c r="B483" s="561"/>
      <c r="C483" s="320">
        <v>114</v>
      </c>
      <c r="D483" s="890" t="s">
        <v>781</v>
      </c>
      <c r="E483" s="891"/>
      <c r="F483" s="891"/>
      <c r="G483" s="891"/>
      <c r="H483" s="891"/>
      <c r="I483" s="891"/>
      <c r="J483" s="891"/>
      <c r="K483" s="891"/>
      <c r="L483" s="892"/>
    </row>
    <row r="484" spans="1:12" ht="18">
      <c r="A484" s="803">
        <v>477</v>
      </c>
      <c r="B484" s="185"/>
      <c r="C484" s="321"/>
      <c r="D484" s="117" t="s">
        <v>219</v>
      </c>
      <c r="E484" s="164"/>
      <c r="F484" s="164"/>
      <c r="G484" s="164"/>
      <c r="H484" s="164"/>
      <c r="I484" s="164"/>
      <c r="J484" s="164">
        <v>1266</v>
      </c>
      <c r="K484" s="164"/>
      <c r="L484" s="335">
        <f>SUM(E484:K484)</f>
        <v>1266</v>
      </c>
    </row>
    <row r="485" spans="1:12" s="550" customFormat="1" ht="19.5">
      <c r="A485" s="803">
        <v>478</v>
      </c>
      <c r="B485" s="548"/>
      <c r="C485" s="549"/>
      <c r="D485" s="122" t="s">
        <v>630</v>
      </c>
      <c r="E485" s="169"/>
      <c r="F485" s="169"/>
      <c r="G485" s="169">
        <v>2921</v>
      </c>
      <c r="H485" s="169"/>
      <c r="I485" s="169"/>
      <c r="J485" s="169"/>
      <c r="K485" s="169"/>
      <c r="L485" s="337">
        <f>SUM(E485:K485)</f>
        <v>2921</v>
      </c>
    </row>
    <row r="486" spans="1:12" s="68" customFormat="1" ht="18">
      <c r="A486" s="803">
        <v>479</v>
      </c>
      <c r="B486" s="338"/>
      <c r="C486" s="323"/>
      <c r="D486" s="297" t="s">
        <v>219</v>
      </c>
      <c r="E486" s="165">
        <f aca="true" t="shared" si="120" ref="E486:L486">SUM(E484:E485)</f>
        <v>0</v>
      </c>
      <c r="F486" s="165">
        <f t="shared" si="120"/>
        <v>0</v>
      </c>
      <c r="G486" s="165">
        <f t="shared" si="120"/>
        <v>2921</v>
      </c>
      <c r="H486" s="165">
        <f t="shared" si="120"/>
        <v>0</v>
      </c>
      <c r="I486" s="165">
        <f t="shared" si="120"/>
        <v>0</v>
      </c>
      <c r="J486" s="165">
        <f t="shared" si="120"/>
        <v>1266</v>
      </c>
      <c r="K486" s="165">
        <f t="shared" si="120"/>
        <v>0</v>
      </c>
      <c r="L486" s="339">
        <f t="shared" si="120"/>
        <v>4187</v>
      </c>
    </row>
    <row r="487" spans="1:12" s="68" customFormat="1" ht="27" customHeight="1">
      <c r="A487" s="803">
        <v>480</v>
      </c>
      <c r="B487" s="561"/>
      <c r="C487" s="320">
        <v>115</v>
      </c>
      <c r="D487" s="890" t="s">
        <v>664</v>
      </c>
      <c r="E487" s="891"/>
      <c r="F487" s="891"/>
      <c r="G487" s="891"/>
      <c r="H487" s="891"/>
      <c r="I487" s="891"/>
      <c r="J487" s="891"/>
      <c r="K487" s="891"/>
      <c r="L487" s="892"/>
    </row>
    <row r="488" spans="1:12" ht="18">
      <c r="A488" s="803">
        <v>481</v>
      </c>
      <c r="B488" s="185"/>
      <c r="C488" s="321"/>
      <c r="D488" s="117" t="s">
        <v>219</v>
      </c>
      <c r="E488" s="164"/>
      <c r="F488" s="164"/>
      <c r="G488" s="164"/>
      <c r="H488" s="164">
        <v>4628</v>
      </c>
      <c r="I488" s="164"/>
      <c r="J488" s="164"/>
      <c r="K488" s="164"/>
      <c r="L488" s="335">
        <f>SUM(E488:K488)</f>
        <v>4628</v>
      </c>
    </row>
    <row r="489" spans="1:12" s="550" customFormat="1" ht="19.5">
      <c r="A489" s="803">
        <v>482</v>
      </c>
      <c r="B489" s="548"/>
      <c r="C489" s="549"/>
      <c r="D489" s="122" t="s">
        <v>826</v>
      </c>
      <c r="E489" s="169"/>
      <c r="F489" s="169"/>
      <c r="G489" s="169"/>
      <c r="H489" s="169">
        <v>1240</v>
      </c>
      <c r="I489" s="169"/>
      <c r="J489" s="169"/>
      <c r="K489" s="169"/>
      <c r="L489" s="337">
        <f>SUM(E489:K489)</f>
        <v>1240</v>
      </c>
    </row>
    <row r="490" spans="1:12" s="550" customFormat="1" ht="19.5">
      <c r="A490" s="803">
        <v>483</v>
      </c>
      <c r="B490" s="548"/>
      <c r="C490" s="549"/>
      <c r="D490" s="122" t="s">
        <v>21</v>
      </c>
      <c r="E490" s="169"/>
      <c r="F490" s="169"/>
      <c r="G490" s="169"/>
      <c r="H490" s="169">
        <v>-100</v>
      </c>
      <c r="I490" s="169"/>
      <c r="J490" s="169"/>
      <c r="K490" s="169"/>
      <c r="L490" s="337">
        <f>SUM(E490:K490)</f>
        <v>-100</v>
      </c>
    </row>
    <row r="491" spans="1:12" s="304" customFormat="1" ht="33" customHeight="1">
      <c r="A491" s="818">
        <v>484</v>
      </c>
      <c r="B491" s="649"/>
      <c r="C491" s="323"/>
      <c r="D491" s="650" t="s">
        <v>219</v>
      </c>
      <c r="E491" s="651">
        <f>SUM(E488:E489)</f>
        <v>0</v>
      </c>
      <c r="F491" s="651">
        <f>SUM(F488:F489)</f>
        <v>0</v>
      </c>
      <c r="G491" s="651">
        <f>SUM(G488:G489)</f>
        <v>0</v>
      </c>
      <c r="H491" s="651">
        <f>SUM(H488:H490)</f>
        <v>5768</v>
      </c>
      <c r="I491" s="651">
        <f>SUM(I488:I490)</f>
        <v>0</v>
      </c>
      <c r="J491" s="651">
        <f>SUM(J488:J490)</f>
        <v>0</v>
      </c>
      <c r="K491" s="651">
        <f>SUM(K488:K490)</f>
        <v>0</v>
      </c>
      <c r="L491" s="802">
        <f>SUM(L488:L490)</f>
        <v>5768</v>
      </c>
    </row>
    <row r="492" spans="1:12" s="128" customFormat="1" ht="18">
      <c r="A492" s="803">
        <v>485</v>
      </c>
      <c r="B492" s="342"/>
      <c r="C492" s="325"/>
      <c r="D492" s="300" t="s">
        <v>506</v>
      </c>
      <c r="E492" s="307"/>
      <c r="F492" s="307"/>
      <c r="G492" s="307"/>
      <c r="H492" s="307"/>
      <c r="I492" s="307"/>
      <c r="J492" s="307"/>
      <c r="K492" s="307"/>
      <c r="L492" s="347"/>
    </row>
    <row r="493" spans="1:12" s="128" customFormat="1" ht="18">
      <c r="A493" s="803">
        <v>486</v>
      </c>
      <c r="B493" s="309"/>
      <c r="C493" s="326"/>
      <c r="D493" s="117" t="s">
        <v>219</v>
      </c>
      <c r="E493" s="168">
        <f aca="true" t="shared" si="121" ref="E493:L493">SUM(E472+E468+E464+E460+E456+E448+E444+E440+E436+E432+E424+E428+E420+E416+E412+E408+E404+E400+E396+E392+E388+E384+E380+E374+E370+E362+E358+E354+E350+E346+E342+E338+E334+E330+E326+E322+E318+E314+E310+E306+E302+E298+E294+E290+E286+E282+E277+E271+E267+E259+E255+E251+E243+E239+E233+E228)+E263+E488+E484+E480+E476+E452</f>
        <v>15285</v>
      </c>
      <c r="F493" s="168">
        <f t="shared" si="121"/>
        <v>5209</v>
      </c>
      <c r="G493" s="168">
        <f t="shared" si="121"/>
        <v>646213</v>
      </c>
      <c r="H493" s="168">
        <f t="shared" si="121"/>
        <v>363763</v>
      </c>
      <c r="I493" s="168">
        <f t="shared" si="121"/>
        <v>25</v>
      </c>
      <c r="J493" s="168">
        <f t="shared" si="121"/>
        <v>782966</v>
      </c>
      <c r="K493" s="168">
        <f t="shared" si="121"/>
        <v>0</v>
      </c>
      <c r="L493" s="310">
        <f t="shared" si="121"/>
        <v>1813461</v>
      </c>
    </row>
    <row r="494" spans="1:12" s="128" customFormat="1" ht="19.5">
      <c r="A494" s="803">
        <v>487</v>
      </c>
      <c r="B494" s="309"/>
      <c r="C494" s="326"/>
      <c r="D494" s="122" t="s">
        <v>218</v>
      </c>
      <c r="E494" s="308">
        <f>E473+E469+E465+E461+E457+E449+E445+E441+E437+E433+E429+E425+E421+E417+E413+E409+E405+E401+E397+E393+E389++E385+E381+E367+E363+E359+E355+E351+E347+E343+E339+E335+E331+E327+E323+E319+E315+E311+E307+E303+E299+E283+E278+E272+E268+E252+E248+E244+E240+E234+E229+E489+E481+E485+E477+E453+E490+E273+E236+E235+E230+E274</f>
        <v>150</v>
      </c>
      <c r="F494" s="308">
        <f aca="true" t="shared" si="122" ref="F494:L494">F473+F469+F465+F461+F457+F449+F445+F441+F437+F433+F429+F425+F421+F417+F413+F409+F405+F401+F397+F393+F389++F385+F381+F367+F363+F359+F355+F351+F347+F343+F339+F335+F331+F327+F323+F319+F315+F311+F307+F303+F299+F283+F278+F272+F268+F252+F248+F244+F240+F234+F229+F489+F481+F485+F477+F453+F490+F273+F236+F235+F230+F274</f>
        <v>160</v>
      </c>
      <c r="G494" s="308">
        <f t="shared" si="122"/>
        <v>17537</v>
      </c>
      <c r="H494" s="308">
        <f t="shared" si="122"/>
        <v>13090</v>
      </c>
      <c r="I494" s="308">
        <f t="shared" si="122"/>
        <v>500</v>
      </c>
      <c r="J494" s="308">
        <f t="shared" si="122"/>
        <v>0</v>
      </c>
      <c r="K494" s="308">
        <f t="shared" si="122"/>
        <v>0</v>
      </c>
      <c r="L494" s="311">
        <f t="shared" si="122"/>
        <v>31437</v>
      </c>
    </row>
    <row r="495" spans="1:12" s="128" customFormat="1" ht="18.75" thickBot="1">
      <c r="A495" s="803">
        <v>488</v>
      </c>
      <c r="B495" s="344"/>
      <c r="C495" s="327"/>
      <c r="D495" s="301" t="s">
        <v>219</v>
      </c>
      <c r="E495" s="302">
        <f aca="true" t="shared" si="123" ref="E495:L495">SUM(E493:E494)</f>
        <v>15435</v>
      </c>
      <c r="F495" s="302">
        <f t="shared" si="123"/>
        <v>5369</v>
      </c>
      <c r="G495" s="302">
        <f t="shared" si="123"/>
        <v>663750</v>
      </c>
      <c r="H495" s="302">
        <f t="shared" si="123"/>
        <v>376853</v>
      </c>
      <c r="I495" s="302">
        <f t="shared" si="123"/>
        <v>525</v>
      </c>
      <c r="J495" s="302">
        <f t="shared" si="123"/>
        <v>782966</v>
      </c>
      <c r="K495" s="302">
        <f t="shared" si="123"/>
        <v>0</v>
      </c>
      <c r="L495" s="345">
        <f t="shared" si="123"/>
        <v>1844898</v>
      </c>
    </row>
    <row r="496" spans="1:12" s="68" customFormat="1" ht="33" customHeight="1" thickTop="1">
      <c r="A496" s="803">
        <v>489</v>
      </c>
      <c r="B496" s="346"/>
      <c r="C496" s="328"/>
      <c r="D496" s="190" t="s">
        <v>84</v>
      </c>
      <c r="E496" s="167"/>
      <c r="F496" s="167"/>
      <c r="G496" s="167"/>
      <c r="H496" s="167"/>
      <c r="I496" s="167"/>
      <c r="J496" s="167"/>
      <c r="K496" s="167"/>
      <c r="L496" s="317"/>
    </row>
    <row r="497" spans="1:12" s="295" customFormat="1" ht="27.75" customHeight="1">
      <c r="A497" s="803">
        <v>490</v>
      </c>
      <c r="B497" s="333"/>
      <c r="C497" s="320">
        <v>116</v>
      </c>
      <c r="D497" s="117" t="s">
        <v>294</v>
      </c>
      <c r="E497" s="164"/>
      <c r="F497" s="164"/>
      <c r="G497" s="164"/>
      <c r="H497" s="164"/>
      <c r="I497" s="164"/>
      <c r="J497" s="164"/>
      <c r="K497" s="164"/>
      <c r="L497" s="339"/>
    </row>
    <row r="498" spans="1:12" ht="18">
      <c r="A498" s="803">
        <v>491</v>
      </c>
      <c r="B498" s="185"/>
      <c r="C498" s="321"/>
      <c r="D498" s="117" t="s">
        <v>219</v>
      </c>
      <c r="E498" s="164"/>
      <c r="F498" s="164"/>
      <c r="G498" s="164"/>
      <c r="H498" s="164">
        <v>13000</v>
      </c>
      <c r="I498" s="164"/>
      <c r="J498" s="164"/>
      <c r="K498" s="164"/>
      <c r="L498" s="335">
        <f>SUM(E498:K498)</f>
        <v>13000</v>
      </c>
    </row>
    <row r="499" spans="1:12" s="170" customFormat="1" ht="19.5">
      <c r="A499" s="803">
        <v>492</v>
      </c>
      <c r="B499" s="336"/>
      <c r="C499" s="322"/>
      <c r="D499" s="122" t="s">
        <v>630</v>
      </c>
      <c r="E499" s="169"/>
      <c r="F499" s="169"/>
      <c r="G499" s="169"/>
      <c r="H499" s="169">
        <v>-13000</v>
      </c>
      <c r="I499" s="169">
        <v>13000</v>
      </c>
      <c r="J499" s="169"/>
      <c r="K499" s="169"/>
      <c r="L499" s="337">
        <f>SUM(E499:K499)</f>
        <v>0</v>
      </c>
    </row>
    <row r="500" spans="1:12" s="68" customFormat="1" ht="18">
      <c r="A500" s="803">
        <v>493</v>
      </c>
      <c r="B500" s="338"/>
      <c r="C500" s="323"/>
      <c r="D500" s="297" t="s">
        <v>219</v>
      </c>
      <c r="E500" s="165">
        <f aca="true" t="shared" si="124" ref="E500:L500">SUM(E498:E499)</f>
        <v>0</v>
      </c>
      <c r="F500" s="165">
        <f t="shared" si="124"/>
        <v>0</v>
      </c>
      <c r="G500" s="165">
        <f t="shared" si="124"/>
        <v>0</v>
      </c>
      <c r="H500" s="165">
        <f t="shared" si="124"/>
        <v>0</v>
      </c>
      <c r="I500" s="165">
        <f t="shared" si="124"/>
        <v>13000</v>
      </c>
      <c r="J500" s="165">
        <f t="shared" si="124"/>
        <v>0</v>
      </c>
      <c r="K500" s="165">
        <f t="shared" si="124"/>
        <v>0</v>
      </c>
      <c r="L500" s="339">
        <f t="shared" si="124"/>
        <v>13000</v>
      </c>
    </row>
    <row r="501" spans="1:12" s="295" customFormat="1" ht="30" customHeight="1">
      <c r="A501" s="803">
        <v>494</v>
      </c>
      <c r="B501" s="333"/>
      <c r="C501" s="320">
        <v>117</v>
      </c>
      <c r="D501" s="117" t="s">
        <v>190</v>
      </c>
      <c r="E501" s="164"/>
      <c r="F501" s="164"/>
      <c r="G501" s="164"/>
      <c r="H501" s="164"/>
      <c r="I501" s="164"/>
      <c r="J501" s="164"/>
      <c r="K501" s="164"/>
      <c r="L501" s="339"/>
    </row>
    <row r="502" spans="1:12" ht="18">
      <c r="A502" s="803">
        <v>495</v>
      </c>
      <c r="B502" s="185"/>
      <c r="C502" s="321"/>
      <c r="D502" s="117" t="s">
        <v>219</v>
      </c>
      <c r="E502" s="164"/>
      <c r="F502" s="164"/>
      <c r="G502" s="164"/>
      <c r="H502" s="164">
        <v>46000</v>
      </c>
      <c r="I502" s="164"/>
      <c r="J502" s="164"/>
      <c r="K502" s="164"/>
      <c r="L502" s="335">
        <f>SUM(E502:K502)</f>
        <v>46000</v>
      </c>
    </row>
    <row r="503" spans="1:12" s="170" customFormat="1" ht="19.5">
      <c r="A503" s="803">
        <v>496</v>
      </c>
      <c r="B503" s="336"/>
      <c r="C503" s="322"/>
      <c r="D503" s="122" t="s">
        <v>630</v>
      </c>
      <c r="E503" s="169"/>
      <c r="F503" s="169"/>
      <c r="G503" s="169"/>
      <c r="H503" s="169">
        <v>-46000</v>
      </c>
      <c r="I503" s="169">
        <v>46000</v>
      </c>
      <c r="J503" s="169"/>
      <c r="K503" s="169"/>
      <c r="L503" s="337">
        <f>SUM(E503:K503)</f>
        <v>0</v>
      </c>
    </row>
    <row r="504" spans="1:12" s="68" customFormat="1" ht="18">
      <c r="A504" s="803">
        <v>497</v>
      </c>
      <c r="B504" s="338"/>
      <c r="C504" s="323"/>
      <c r="D504" s="297" t="s">
        <v>219</v>
      </c>
      <c r="E504" s="165">
        <f aca="true" t="shared" si="125" ref="E504:L504">SUM(E502:E503)</f>
        <v>0</v>
      </c>
      <c r="F504" s="165">
        <f t="shared" si="125"/>
        <v>0</v>
      </c>
      <c r="G504" s="165">
        <f t="shared" si="125"/>
        <v>0</v>
      </c>
      <c r="H504" s="165">
        <f t="shared" si="125"/>
        <v>0</v>
      </c>
      <c r="I504" s="165">
        <f t="shared" si="125"/>
        <v>46000</v>
      </c>
      <c r="J504" s="165">
        <f t="shared" si="125"/>
        <v>0</v>
      </c>
      <c r="K504" s="165">
        <f t="shared" si="125"/>
        <v>0</v>
      </c>
      <c r="L504" s="339">
        <f t="shared" si="125"/>
        <v>46000</v>
      </c>
    </row>
    <row r="505" spans="1:12" s="295" customFormat="1" ht="27.75" customHeight="1">
      <c r="A505" s="803">
        <v>498</v>
      </c>
      <c r="B505" s="333"/>
      <c r="C505" s="320">
        <v>118</v>
      </c>
      <c r="D505" s="117" t="s">
        <v>303</v>
      </c>
      <c r="E505" s="164"/>
      <c r="F505" s="164"/>
      <c r="G505" s="164"/>
      <c r="H505" s="164"/>
      <c r="I505" s="164"/>
      <c r="J505" s="164"/>
      <c r="K505" s="164"/>
      <c r="L505" s="339"/>
    </row>
    <row r="506" spans="1:12" ht="18">
      <c r="A506" s="803">
        <v>499</v>
      </c>
      <c r="B506" s="185"/>
      <c r="C506" s="321"/>
      <c r="D506" s="117" t="s">
        <v>219</v>
      </c>
      <c r="E506" s="164"/>
      <c r="F506" s="164"/>
      <c r="G506" s="164"/>
      <c r="H506" s="164">
        <v>100</v>
      </c>
      <c r="I506" s="164"/>
      <c r="J506" s="164"/>
      <c r="K506" s="164"/>
      <c r="L506" s="335">
        <f>SUM(E506:K506)</f>
        <v>100</v>
      </c>
    </row>
    <row r="507" spans="1:12" s="170" customFormat="1" ht="19.5">
      <c r="A507" s="803">
        <v>500</v>
      </c>
      <c r="B507" s="336"/>
      <c r="C507" s="322"/>
      <c r="D507" s="122" t="s">
        <v>630</v>
      </c>
      <c r="E507" s="169"/>
      <c r="F507" s="169"/>
      <c r="G507" s="169"/>
      <c r="H507" s="169">
        <v>-100</v>
      </c>
      <c r="I507" s="169">
        <v>100</v>
      </c>
      <c r="J507" s="169"/>
      <c r="K507" s="169"/>
      <c r="L507" s="337">
        <f>SUM(E507:K507)</f>
        <v>0</v>
      </c>
    </row>
    <row r="508" spans="1:12" s="68" customFormat="1" ht="18">
      <c r="A508" s="803">
        <v>501</v>
      </c>
      <c r="B508" s="338"/>
      <c r="C508" s="323"/>
      <c r="D508" s="297" t="s">
        <v>219</v>
      </c>
      <c r="E508" s="165">
        <f aca="true" t="shared" si="126" ref="E508:L508">SUM(E506:E507)</f>
        <v>0</v>
      </c>
      <c r="F508" s="165">
        <f t="shared" si="126"/>
        <v>0</v>
      </c>
      <c r="G508" s="165">
        <f t="shared" si="126"/>
        <v>0</v>
      </c>
      <c r="H508" s="165">
        <f t="shared" si="126"/>
        <v>0</v>
      </c>
      <c r="I508" s="165">
        <f t="shared" si="126"/>
        <v>100</v>
      </c>
      <c r="J508" s="165">
        <f t="shared" si="126"/>
        <v>0</v>
      </c>
      <c r="K508" s="165">
        <f t="shared" si="126"/>
        <v>0</v>
      </c>
      <c r="L508" s="339">
        <f t="shared" si="126"/>
        <v>100</v>
      </c>
    </row>
    <row r="509" spans="1:12" s="295" customFormat="1" ht="27.75" customHeight="1">
      <c r="A509" s="803">
        <v>502</v>
      </c>
      <c r="B509" s="333"/>
      <c r="C509" s="320">
        <v>119</v>
      </c>
      <c r="D509" s="117" t="s">
        <v>379</v>
      </c>
      <c r="E509" s="164"/>
      <c r="F509" s="164"/>
      <c r="G509" s="164"/>
      <c r="H509" s="164"/>
      <c r="I509" s="164"/>
      <c r="J509" s="164"/>
      <c r="K509" s="164"/>
      <c r="L509" s="339"/>
    </row>
    <row r="510" spans="1:12" ht="18">
      <c r="A510" s="803">
        <v>503</v>
      </c>
      <c r="B510" s="185"/>
      <c r="C510" s="321"/>
      <c r="D510" s="117" t="s">
        <v>219</v>
      </c>
      <c r="E510" s="164"/>
      <c r="F510" s="164"/>
      <c r="G510" s="164"/>
      <c r="H510" s="164">
        <v>186000</v>
      </c>
      <c r="I510" s="164"/>
      <c r="J510" s="164"/>
      <c r="K510" s="164"/>
      <c r="L510" s="335">
        <f>SUM(E510:K510)</f>
        <v>186000</v>
      </c>
    </row>
    <row r="511" spans="1:12" s="170" customFormat="1" ht="19.5">
      <c r="A511" s="803">
        <v>504</v>
      </c>
      <c r="B511" s="336"/>
      <c r="C511" s="322"/>
      <c r="D511" s="122" t="s">
        <v>630</v>
      </c>
      <c r="E511" s="169"/>
      <c r="F511" s="169"/>
      <c r="G511" s="169"/>
      <c r="H511" s="169">
        <v>-186000</v>
      </c>
      <c r="I511" s="169">
        <v>186000</v>
      </c>
      <c r="J511" s="169"/>
      <c r="K511" s="169"/>
      <c r="L511" s="337">
        <f>SUM(E511:K511)</f>
        <v>0</v>
      </c>
    </row>
    <row r="512" spans="1:12" s="68" customFormat="1" ht="18">
      <c r="A512" s="803">
        <v>505</v>
      </c>
      <c r="B512" s="338"/>
      <c r="C512" s="323"/>
      <c r="D512" s="297" t="s">
        <v>219</v>
      </c>
      <c r="E512" s="165">
        <f aca="true" t="shared" si="127" ref="E512:L512">SUM(E510:E511)</f>
        <v>0</v>
      </c>
      <c r="F512" s="165">
        <f t="shared" si="127"/>
        <v>0</v>
      </c>
      <c r="G512" s="165">
        <f t="shared" si="127"/>
        <v>0</v>
      </c>
      <c r="H512" s="165">
        <f t="shared" si="127"/>
        <v>0</v>
      </c>
      <c r="I512" s="165">
        <f t="shared" si="127"/>
        <v>186000</v>
      </c>
      <c r="J512" s="165">
        <f t="shared" si="127"/>
        <v>0</v>
      </c>
      <c r="K512" s="165">
        <f t="shared" si="127"/>
        <v>0</v>
      </c>
      <c r="L512" s="339">
        <f t="shared" si="127"/>
        <v>186000</v>
      </c>
    </row>
    <row r="513" spans="1:12" s="295" customFormat="1" ht="27.75" customHeight="1">
      <c r="A513" s="803">
        <v>506</v>
      </c>
      <c r="B513" s="333"/>
      <c r="C513" s="320">
        <v>120</v>
      </c>
      <c r="D513" s="117" t="s">
        <v>296</v>
      </c>
      <c r="E513" s="164"/>
      <c r="F513" s="164"/>
      <c r="G513" s="164"/>
      <c r="H513" s="164"/>
      <c r="I513" s="164"/>
      <c r="J513" s="164"/>
      <c r="K513" s="164"/>
      <c r="L513" s="339"/>
    </row>
    <row r="514" spans="1:12" ht="18">
      <c r="A514" s="803">
        <v>507</v>
      </c>
      <c r="B514" s="185"/>
      <c r="C514" s="321"/>
      <c r="D514" s="117" t="s">
        <v>219</v>
      </c>
      <c r="E514" s="164"/>
      <c r="F514" s="164"/>
      <c r="G514" s="164"/>
      <c r="H514" s="164">
        <v>40000</v>
      </c>
      <c r="I514" s="164"/>
      <c r="J514" s="164"/>
      <c r="K514" s="164"/>
      <c r="L514" s="335">
        <f>SUM(E514:K514)</f>
        <v>40000</v>
      </c>
    </row>
    <row r="515" spans="1:12" s="170" customFormat="1" ht="19.5">
      <c r="A515" s="803">
        <v>508</v>
      </c>
      <c r="B515" s="336"/>
      <c r="C515" s="322"/>
      <c r="D515" s="122" t="s">
        <v>630</v>
      </c>
      <c r="E515" s="169"/>
      <c r="F515" s="169"/>
      <c r="G515" s="169"/>
      <c r="H515" s="169">
        <v>-40000</v>
      </c>
      <c r="I515" s="169">
        <v>40000</v>
      </c>
      <c r="J515" s="169"/>
      <c r="K515" s="169"/>
      <c r="L515" s="337">
        <f>SUM(E515:K515)</f>
        <v>0</v>
      </c>
    </row>
    <row r="516" spans="1:12" s="68" customFormat="1" ht="18">
      <c r="A516" s="803">
        <v>509</v>
      </c>
      <c r="B516" s="338"/>
      <c r="C516" s="323"/>
      <c r="D516" s="297" t="s">
        <v>219</v>
      </c>
      <c r="E516" s="165">
        <f aca="true" t="shared" si="128" ref="E516:L516">SUM(E514:E515)</f>
        <v>0</v>
      </c>
      <c r="F516" s="165">
        <f t="shared" si="128"/>
        <v>0</v>
      </c>
      <c r="G516" s="165">
        <f t="shared" si="128"/>
        <v>0</v>
      </c>
      <c r="H516" s="165">
        <f t="shared" si="128"/>
        <v>0</v>
      </c>
      <c r="I516" s="165">
        <f t="shared" si="128"/>
        <v>40000</v>
      </c>
      <c r="J516" s="165">
        <f t="shared" si="128"/>
        <v>0</v>
      </c>
      <c r="K516" s="165">
        <f t="shared" si="128"/>
        <v>0</v>
      </c>
      <c r="L516" s="339">
        <f t="shared" si="128"/>
        <v>40000</v>
      </c>
    </row>
    <row r="517" spans="1:12" s="295" customFormat="1" ht="27.75" customHeight="1">
      <c r="A517" s="803">
        <v>510</v>
      </c>
      <c r="B517" s="333"/>
      <c r="C517" s="320">
        <v>121</v>
      </c>
      <c r="D517" s="117" t="s">
        <v>297</v>
      </c>
      <c r="E517" s="164"/>
      <c r="F517" s="164"/>
      <c r="G517" s="164"/>
      <c r="H517" s="164"/>
      <c r="I517" s="164"/>
      <c r="J517" s="164"/>
      <c r="K517" s="164"/>
      <c r="L517" s="339"/>
    </row>
    <row r="518" spans="1:12" ht="18">
      <c r="A518" s="803">
        <v>511</v>
      </c>
      <c r="B518" s="185"/>
      <c r="C518" s="321"/>
      <c r="D518" s="117" t="s">
        <v>219</v>
      </c>
      <c r="E518" s="164"/>
      <c r="F518" s="164"/>
      <c r="G518" s="164"/>
      <c r="H518" s="164">
        <v>165</v>
      </c>
      <c r="I518" s="164"/>
      <c r="J518" s="164"/>
      <c r="K518" s="164"/>
      <c r="L518" s="335">
        <f>SUM(E518:K518)</f>
        <v>165</v>
      </c>
    </row>
    <row r="519" spans="1:12" s="170" customFormat="1" ht="19.5">
      <c r="A519" s="803">
        <v>512</v>
      </c>
      <c r="B519" s="336"/>
      <c r="C519" s="322"/>
      <c r="D519" s="122" t="s">
        <v>630</v>
      </c>
      <c r="E519" s="169"/>
      <c r="F519" s="169"/>
      <c r="G519" s="169"/>
      <c r="H519" s="169">
        <v>-165</v>
      </c>
      <c r="I519" s="169">
        <v>165</v>
      </c>
      <c r="J519" s="169"/>
      <c r="K519" s="169"/>
      <c r="L519" s="337">
        <f>SUM(E519:K519)</f>
        <v>0</v>
      </c>
    </row>
    <row r="520" spans="1:12" s="68" customFormat="1" ht="18">
      <c r="A520" s="803">
        <v>513</v>
      </c>
      <c r="B520" s="338"/>
      <c r="C520" s="323"/>
      <c r="D520" s="297" t="s">
        <v>219</v>
      </c>
      <c r="E520" s="165">
        <f aca="true" t="shared" si="129" ref="E520:L520">SUM(E518:E519)</f>
        <v>0</v>
      </c>
      <c r="F520" s="165">
        <f t="shared" si="129"/>
        <v>0</v>
      </c>
      <c r="G520" s="165">
        <f t="shared" si="129"/>
        <v>0</v>
      </c>
      <c r="H520" s="165">
        <f t="shared" si="129"/>
        <v>0</v>
      </c>
      <c r="I520" s="165">
        <f t="shared" si="129"/>
        <v>165</v>
      </c>
      <c r="J520" s="165">
        <f t="shared" si="129"/>
        <v>0</v>
      </c>
      <c r="K520" s="165">
        <f t="shared" si="129"/>
        <v>0</v>
      </c>
      <c r="L520" s="339">
        <f t="shared" si="129"/>
        <v>165</v>
      </c>
    </row>
    <row r="521" spans="1:12" s="295" customFormat="1" ht="27.75" customHeight="1">
      <c r="A521" s="803">
        <v>514</v>
      </c>
      <c r="B521" s="333"/>
      <c r="C521" s="320">
        <v>122</v>
      </c>
      <c r="D521" s="117" t="s">
        <v>691</v>
      </c>
      <c r="E521" s="164"/>
      <c r="F521" s="164"/>
      <c r="G521" s="164"/>
      <c r="H521" s="164"/>
      <c r="I521" s="164"/>
      <c r="J521" s="164"/>
      <c r="K521" s="164"/>
      <c r="L521" s="339"/>
    </row>
    <row r="522" spans="1:12" ht="18">
      <c r="A522" s="803">
        <v>515</v>
      </c>
      <c r="B522" s="185"/>
      <c r="C522" s="321"/>
      <c r="D522" s="117" t="s">
        <v>219</v>
      </c>
      <c r="E522" s="164"/>
      <c r="F522" s="164"/>
      <c r="G522" s="164"/>
      <c r="H522" s="164">
        <v>4801</v>
      </c>
      <c r="I522" s="164"/>
      <c r="J522" s="164"/>
      <c r="K522" s="164"/>
      <c r="L522" s="335">
        <f>SUM(E522:K522)</f>
        <v>4801</v>
      </c>
    </row>
    <row r="523" spans="1:12" s="170" customFormat="1" ht="19.5">
      <c r="A523" s="803">
        <v>516</v>
      </c>
      <c r="B523" s="336"/>
      <c r="C523" s="322"/>
      <c r="D523" s="122" t="s">
        <v>630</v>
      </c>
      <c r="E523" s="169"/>
      <c r="F523" s="169"/>
      <c r="G523" s="169"/>
      <c r="H523" s="169">
        <v>-4801</v>
      </c>
      <c r="I523" s="169">
        <v>4801</v>
      </c>
      <c r="J523" s="169"/>
      <c r="K523" s="169"/>
      <c r="L523" s="337">
        <f>SUM(E523:K523)</f>
        <v>0</v>
      </c>
    </row>
    <row r="524" spans="1:12" s="68" customFormat="1" ht="18">
      <c r="A524" s="803">
        <v>517</v>
      </c>
      <c r="B524" s="338"/>
      <c r="C524" s="323"/>
      <c r="D524" s="297" t="s">
        <v>219</v>
      </c>
      <c r="E524" s="165">
        <f aca="true" t="shared" si="130" ref="E524:L524">SUM(E522:E523)</f>
        <v>0</v>
      </c>
      <c r="F524" s="165">
        <f t="shared" si="130"/>
        <v>0</v>
      </c>
      <c r="G524" s="165">
        <f t="shared" si="130"/>
        <v>0</v>
      </c>
      <c r="H524" s="165">
        <f t="shared" si="130"/>
        <v>0</v>
      </c>
      <c r="I524" s="165">
        <f t="shared" si="130"/>
        <v>4801</v>
      </c>
      <c r="J524" s="165">
        <f t="shared" si="130"/>
        <v>0</v>
      </c>
      <c r="K524" s="165">
        <f t="shared" si="130"/>
        <v>0</v>
      </c>
      <c r="L524" s="339">
        <f t="shared" si="130"/>
        <v>4801</v>
      </c>
    </row>
    <row r="525" spans="1:12" s="295" customFormat="1" ht="30" customHeight="1">
      <c r="A525" s="803">
        <v>518</v>
      </c>
      <c r="B525" s="333"/>
      <c r="C525" s="320">
        <v>123</v>
      </c>
      <c r="D525" s="117" t="s">
        <v>680</v>
      </c>
      <c r="E525" s="164"/>
      <c r="F525" s="164"/>
      <c r="G525" s="164"/>
      <c r="H525" s="164"/>
      <c r="I525" s="164"/>
      <c r="J525" s="164"/>
      <c r="K525" s="164"/>
      <c r="L525" s="339"/>
    </row>
    <row r="526" spans="1:12" ht="18">
      <c r="A526" s="803">
        <v>519</v>
      </c>
      <c r="B526" s="185"/>
      <c r="C526" s="321"/>
      <c r="D526" s="117" t="s">
        <v>219</v>
      </c>
      <c r="E526" s="164"/>
      <c r="F526" s="164"/>
      <c r="G526" s="164"/>
      <c r="H526" s="164">
        <v>369</v>
      </c>
      <c r="I526" s="164"/>
      <c r="J526" s="164"/>
      <c r="K526" s="164"/>
      <c r="L526" s="335">
        <f>SUM(E526:K526)</f>
        <v>369</v>
      </c>
    </row>
    <row r="527" spans="1:12" s="170" customFormat="1" ht="19.5">
      <c r="A527" s="803">
        <v>520</v>
      </c>
      <c r="B527" s="336"/>
      <c r="C527" s="322"/>
      <c r="D527" s="122" t="s">
        <v>630</v>
      </c>
      <c r="E527" s="169"/>
      <c r="F527" s="169"/>
      <c r="G527" s="169"/>
      <c r="H527" s="169">
        <v>-369</v>
      </c>
      <c r="I527" s="169">
        <v>369</v>
      </c>
      <c r="J527" s="169"/>
      <c r="K527" s="169"/>
      <c r="L527" s="337">
        <f>SUM(E527:K527)</f>
        <v>0</v>
      </c>
    </row>
    <row r="528" spans="1:12" s="68" customFormat="1" ht="18">
      <c r="A528" s="803">
        <v>521</v>
      </c>
      <c r="B528" s="338"/>
      <c r="C528" s="323"/>
      <c r="D528" s="297" t="s">
        <v>219</v>
      </c>
      <c r="E528" s="165">
        <f aca="true" t="shared" si="131" ref="E528:L528">SUM(E526:E527)</f>
        <v>0</v>
      </c>
      <c r="F528" s="165">
        <f t="shared" si="131"/>
        <v>0</v>
      </c>
      <c r="G528" s="165">
        <f t="shared" si="131"/>
        <v>0</v>
      </c>
      <c r="H528" s="165">
        <f t="shared" si="131"/>
        <v>0</v>
      </c>
      <c r="I528" s="165">
        <f t="shared" si="131"/>
        <v>369</v>
      </c>
      <c r="J528" s="165">
        <f t="shared" si="131"/>
        <v>0</v>
      </c>
      <c r="K528" s="165">
        <f t="shared" si="131"/>
        <v>0</v>
      </c>
      <c r="L528" s="339">
        <f t="shared" si="131"/>
        <v>369</v>
      </c>
    </row>
    <row r="529" spans="1:12" s="295" customFormat="1" ht="30" customHeight="1">
      <c r="A529" s="803">
        <v>522</v>
      </c>
      <c r="B529" s="333"/>
      <c r="C529" s="320">
        <v>124</v>
      </c>
      <c r="D529" s="117" t="s">
        <v>107</v>
      </c>
      <c r="E529" s="164"/>
      <c r="F529" s="164"/>
      <c r="G529" s="164"/>
      <c r="H529" s="164"/>
      <c r="I529" s="164"/>
      <c r="J529" s="164"/>
      <c r="K529" s="164"/>
      <c r="L529" s="339"/>
    </row>
    <row r="530" spans="1:12" ht="18">
      <c r="A530" s="803">
        <v>523</v>
      </c>
      <c r="B530" s="185"/>
      <c r="C530" s="321"/>
      <c r="D530" s="117" t="s">
        <v>219</v>
      </c>
      <c r="E530" s="164"/>
      <c r="F530" s="164"/>
      <c r="G530" s="164"/>
      <c r="H530" s="164">
        <v>3000</v>
      </c>
      <c r="I530" s="164"/>
      <c r="J530" s="164"/>
      <c r="K530" s="164"/>
      <c r="L530" s="335">
        <f>SUM(E530:K530)</f>
        <v>3000</v>
      </c>
    </row>
    <row r="531" spans="1:12" s="170" customFormat="1" ht="19.5">
      <c r="A531" s="803">
        <v>524</v>
      </c>
      <c r="B531" s="336"/>
      <c r="C531" s="322"/>
      <c r="D531" s="122" t="s">
        <v>630</v>
      </c>
      <c r="E531" s="169"/>
      <c r="F531" s="169"/>
      <c r="G531" s="169"/>
      <c r="H531" s="169">
        <v>-3000</v>
      </c>
      <c r="I531" s="169">
        <v>3000</v>
      </c>
      <c r="J531" s="169"/>
      <c r="K531" s="169"/>
      <c r="L531" s="337">
        <f>SUM(E531:K531)</f>
        <v>0</v>
      </c>
    </row>
    <row r="532" spans="1:12" s="304" customFormat="1" ht="30" customHeight="1">
      <c r="A532" s="803">
        <v>525</v>
      </c>
      <c r="B532" s="340"/>
      <c r="C532" s="324"/>
      <c r="D532" s="298" t="s">
        <v>219</v>
      </c>
      <c r="E532" s="166">
        <f aca="true" t="shared" si="132" ref="E532:L532">SUM(E530:E531)</f>
        <v>0</v>
      </c>
      <c r="F532" s="166">
        <f t="shared" si="132"/>
        <v>0</v>
      </c>
      <c r="G532" s="166">
        <f t="shared" si="132"/>
        <v>0</v>
      </c>
      <c r="H532" s="166">
        <f t="shared" si="132"/>
        <v>0</v>
      </c>
      <c r="I532" s="166">
        <f t="shared" si="132"/>
        <v>3000</v>
      </c>
      <c r="J532" s="166">
        <f t="shared" si="132"/>
        <v>0</v>
      </c>
      <c r="K532" s="166">
        <f t="shared" si="132"/>
        <v>0</v>
      </c>
      <c r="L532" s="341">
        <f t="shared" si="132"/>
        <v>3000</v>
      </c>
    </row>
    <row r="533" spans="1:12" s="128" customFormat="1" ht="18">
      <c r="A533" s="803">
        <v>526</v>
      </c>
      <c r="B533" s="342"/>
      <c r="C533" s="325"/>
      <c r="D533" s="300" t="s">
        <v>85</v>
      </c>
      <c r="E533" s="307"/>
      <c r="F533" s="307"/>
      <c r="G533" s="307"/>
      <c r="H533" s="307"/>
      <c r="I533" s="307"/>
      <c r="J533" s="307"/>
      <c r="K533" s="307"/>
      <c r="L533" s="347"/>
    </row>
    <row r="534" spans="1:12" s="128" customFormat="1" ht="18">
      <c r="A534" s="803">
        <v>527</v>
      </c>
      <c r="B534" s="309"/>
      <c r="C534" s="326"/>
      <c r="D534" s="117" t="s">
        <v>219</v>
      </c>
      <c r="E534" s="168">
        <f aca="true" t="shared" si="133" ref="E534:K534">SUM(E530+E518+E514+E510+E506+E502+E498)+E522+E526</f>
        <v>0</v>
      </c>
      <c r="F534" s="168">
        <f t="shared" si="133"/>
        <v>0</v>
      </c>
      <c r="G534" s="168">
        <f t="shared" si="133"/>
        <v>0</v>
      </c>
      <c r="H534" s="168">
        <f t="shared" si="133"/>
        <v>293435</v>
      </c>
      <c r="I534" s="168">
        <f t="shared" si="133"/>
        <v>0</v>
      </c>
      <c r="J534" s="168">
        <f t="shared" si="133"/>
        <v>0</v>
      </c>
      <c r="K534" s="168">
        <f t="shared" si="133"/>
        <v>0</v>
      </c>
      <c r="L534" s="310">
        <f>SUM(L530+L518+L514+L510+L506+L502+L498)+L522+L526</f>
        <v>293435</v>
      </c>
    </row>
    <row r="535" spans="1:12" s="128" customFormat="1" ht="19.5">
      <c r="A535" s="803">
        <v>528</v>
      </c>
      <c r="B535" s="309"/>
      <c r="C535" s="326"/>
      <c r="D535" s="122" t="s">
        <v>218</v>
      </c>
      <c r="E535" s="308">
        <f aca="true" t="shared" si="134" ref="E535:L535">SUM(E531+E519+E515+E511+E507+E503+E499)+E523+E527</f>
        <v>0</v>
      </c>
      <c r="F535" s="308">
        <f t="shared" si="134"/>
        <v>0</v>
      </c>
      <c r="G535" s="308">
        <f t="shared" si="134"/>
        <v>0</v>
      </c>
      <c r="H535" s="308">
        <f t="shared" si="134"/>
        <v>-293435</v>
      </c>
      <c r="I535" s="308">
        <f t="shared" si="134"/>
        <v>293435</v>
      </c>
      <c r="J535" s="308">
        <f t="shared" si="134"/>
        <v>0</v>
      </c>
      <c r="K535" s="308">
        <f t="shared" si="134"/>
        <v>0</v>
      </c>
      <c r="L535" s="311">
        <f t="shared" si="134"/>
        <v>0</v>
      </c>
    </row>
    <row r="536" spans="1:12" s="304" customFormat="1" ht="30" customHeight="1" thickBot="1">
      <c r="A536" s="818">
        <v>529</v>
      </c>
      <c r="B536" s="551"/>
      <c r="C536" s="552"/>
      <c r="D536" s="553" t="s">
        <v>219</v>
      </c>
      <c r="E536" s="554">
        <f aca="true" t="shared" si="135" ref="E536:L536">SUM(E534:E535)</f>
        <v>0</v>
      </c>
      <c r="F536" s="554">
        <f t="shared" si="135"/>
        <v>0</v>
      </c>
      <c r="G536" s="554">
        <f t="shared" si="135"/>
        <v>0</v>
      </c>
      <c r="H536" s="554">
        <f t="shared" si="135"/>
        <v>0</v>
      </c>
      <c r="I536" s="554">
        <f t="shared" si="135"/>
        <v>293435</v>
      </c>
      <c r="J536" s="554">
        <f t="shared" si="135"/>
        <v>0</v>
      </c>
      <c r="K536" s="554">
        <f t="shared" si="135"/>
        <v>0</v>
      </c>
      <c r="L536" s="555">
        <f t="shared" si="135"/>
        <v>293435</v>
      </c>
    </row>
    <row r="537" spans="1:12" s="128" customFormat="1" ht="24.75" customHeight="1" thickTop="1">
      <c r="A537" s="803">
        <v>530</v>
      </c>
      <c r="B537" s="316"/>
      <c r="C537" s="329"/>
      <c r="D537" s="299" t="s">
        <v>184</v>
      </c>
      <c r="E537" s="306"/>
      <c r="F537" s="306"/>
      <c r="G537" s="306"/>
      <c r="H537" s="306"/>
      <c r="I537" s="306"/>
      <c r="J537" s="306"/>
      <c r="K537" s="306"/>
      <c r="L537" s="317"/>
    </row>
    <row r="538" spans="1:12" s="128" customFormat="1" ht="22.5" customHeight="1">
      <c r="A538" s="803">
        <v>531</v>
      </c>
      <c r="B538" s="309"/>
      <c r="C538" s="326"/>
      <c r="D538" s="117" t="s">
        <v>219</v>
      </c>
      <c r="E538" s="168">
        <f aca="true" t="shared" si="136" ref="E538:L538">SUM(E534,E493,E223)</f>
        <v>45468</v>
      </c>
      <c r="F538" s="168">
        <f t="shared" si="136"/>
        <v>11889</v>
      </c>
      <c r="G538" s="168">
        <f t="shared" si="136"/>
        <v>2509976</v>
      </c>
      <c r="H538" s="168">
        <f t="shared" si="136"/>
        <v>1146007</v>
      </c>
      <c r="I538" s="168">
        <f t="shared" si="136"/>
        <v>25</v>
      </c>
      <c r="J538" s="168">
        <f t="shared" si="136"/>
        <v>784449</v>
      </c>
      <c r="K538" s="168">
        <f t="shared" si="136"/>
        <v>0</v>
      </c>
      <c r="L538" s="310">
        <f t="shared" si="136"/>
        <v>4497814</v>
      </c>
    </row>
    <row r="539" spans="1:12" s="128" customFormat="1" ht="22.5" customHeight="1">
      <c r="A539" s="803">
        <v>532</v>
      </c>
      <c r="B539" s="309"/>
      <c r="C539" s="326"/>
      <c r="D539" s="122" t="s">
        <v>218</v>
      </c>
      <c r="E539" s="308">
        <f aca="true" t="shared" si="137" ref="E539:L539">SUM(E535+E494+E224)</f>
        <v>11792</v>
      </c>
      <c r="F539" s="308">
        <f t="shared" si="137"/>
        <v>3377</v>
      </c>
      <c r="G539" s="308">
        <f t="shared" si="137"/>
        <v>25974</v>
      </c>
      <c r="H539" s="308">
        <f t="shared" si="137"/>
        <v>-118458</v>
      </c>
      <c r="I539" s="308">
        <f t="shared" si="137"/>
        <v>322845</v>
      </c>
      <c r="J539" s="308">
        <f t="shared" si="137"/>
        <v>0</v>
      </c>
      <c r="K539" s="308">
        <f t="shared" si="137"/>
        <v>0</v>
      </c>
      <c r="L539" s="311">
        <f t="shared" si="137"/>
        <v>245530</v>
      </c>
    </row>
    <row r="540" spans="1:12" s="128" customFormat="1" ht="24.75" customHeight="1" thickBot="1">
      <c r="A540" s="803">
        <v>533</v>
      </c>
      <c r="B540" s="312"/>
      <c r="C540" s="330"/>
      <c r="D540" s="313" t="s">
        <v>219</v>
      </c>
      <c r="E540" s="314">
        <f aca="true" t="shared" si="138" ref="E540:L540">SUM(E538:E539)</f>
        <v>57260</v>
      </c>
      <c r="F540" s="314">
        <f t="shared" si="138"/>
        <v>15266</v>
      </c>
      <c r="G540" s="314">
        <f t="shared" si="138"/>
        <v>2535950</v>
      </c>
      <c r="H540" s="314">
        <f t="shared" si="138"/>
        <v>1027549</v>
      </c>
      <c r="I540" s="314">
        <f t="shared" si="138"/>
        <v>322870</v>
      </c>
      <c r="J540" s="314">
        <f t="shared" si="138"/>
        <v>784449</v>
      </c>
      <c r="K540" s="314">
        <f t="shared" si="138"/>
        <v>0</v>
      </c>
      <c r="L540" s="315">
        <f t="shared" si="138"/>
        <v>4743344</v>
      </c>
    </row>
    <row r="543" ht="18">
      <c r="D543" s="123"/>
    </row>
    <row r="544" ht="18">
      <c r="D544" s="123"/>
    </row>
    <row r="545" ht="18">
      <c r="D545" s="124"/>
    </row>
    <row r="546" ht="18">
      <c r="D546" s="124"/>
    </row>
    <row r="547" ht="18">
      <c r="D547" s="124"/>
    </row>
    <row r="548" ht="18">
      <c r="D548" s="125"/>
    </row>
    <row r="549" ht="18">
      <c r="D549" s="125"/>
    </row>
    <row r="550" ht="18">
      <c r="D550" s="125"/>
    </row>
    <row r="551" ht="18">
      <c r="D551" s="125"/>
    </row>
    <row r="552" ht="18">
      <c r="D552" s="125"/>
    </row>
    <row r="553" ht="18">
      <c r="D553" s="126"/>
    </row>
    <row r="554" ht="18">
      <c r="D554" s="126"/>
    </row>
    <row r="555" ht="18">
      <c r="D555" s="125"/>
    </row>
    <row r="556" ht="18">
      <c r="D556" s="125"/>
    </row>
    <row r="557" ht="18">
      <c r="D557" s="125"/>
    </row>
    <row r="558" ht="18">
      <c r="D558" s="125"/>
    </row>
    <row r="559" ht="18">
      <c r="D559" s="125"/>
    </row>
    <row r="560" ht="18">
      <c r="D560" s="125"/>
    </row>
    <row r="561" ht="18">
      <c r="D561" s="125"/>
    </row>
    <row r="562" ht="18">
      <c r="D562" s="125"/>
    </row>
    <row r="563" ht="18">
      <c r="D563" s="125"/>
    </row>
    <row r="564" ht="18">
      <c r="D564" s="125"/>
    </row>
    <row r="565" ht="18">
      <c r="D565" s="126"/>
    </row>
    <row r="566" ht="18">
      <c r="D566" s="126"/>
    </row>
    <row r="567" ht="18">
      <c r="D567" s="125"/>
    </row>
    <row r="568" ht="18">
      <c r="D568" s="125"/>
    </row>
    <row r="588" ht="18">
      <c r="D588" s="125"/>
    </row>
    <row r="589" ht="18">
      <c r="D589" s="125"/>
    </row>
    <row r="590" ht="18">
      <c r="D590" s="125"/>
    </row>
    <row r="591" ht="18">
      <c r="D591" s="127"/>
    </row>
    <row r="592" ht="18">
      <c r="D592" s="127"/>
    </row>
    <row r="593" ht="18">
      <c r="D593" s="127"/>
    </row>
    <row r="594" ht="18">
      <c r="D594" s="127"/>
    </row>
    <row r="595" ht="18">
      <c r="D595" s="125"/>
    </row>
    <row r="596" ht="18">
      <c r="D596" s="125"/>
    </row>
    <row r="597" ht="18">
      <c r="D597" s="125"/>
    </row>
    <row r="598" ht="18">
      <c r="D598" s="125"/>
    </row>
    <row r="599" ht="18">
      <c r="D599" s="125"/>
    </row>
    <row r="600" ht="18">
      <c r="D600" s="126"/>
    </row>
    <row r="601" ht="18">
      <c r="D601" s="126"/>
    </row>
    <row r="602" spans="1:11" s="68" customFormat="1" ht="18">
      <c r="A602" s="803"/>
      <c r="C602" s="331"/>
      <c r="D602" s="119"/>
      <c r="E602" s="159"/>
      <c r="F602" s="159"/>
      <c r="G602" s="159"/>
      <c r="H602" s="159"/>
      <c r="I602" s="159"/>
      <c r="J602" s="159"/>
      <c r="K602" s="159"/>
    </row>
    <row r="603" spans="1:11" s="68" customFormat="1" ht="18">
      <c r="A603" s="803"/>
      <c r="C603" s="331"/>
      <c r="D603" s="119"/>
      <c r="E603" s="159"/>
      <c r="F603" s="159"/>
      <c r="G603" s="159"/>
      <c r="H603" s="159"/>
      <c r="I603" s="159"/>
      <c r="J603" s="159"/>
      <c r="K603" s="159"/>
    </row>
    <row r="604" spans="1:11" s="68" customFormat="1" ht="18">
      <c r="A604" s="803"/>
      <c r="C604" s="331"/>
      <c r="D604" s="126"/>
      <c r="E604" s="159"/>
      <c r="F604" s="159"/>
      <c r="G604" s="159"/>
      <c r="H604" s="159"/>
      <c r="I604" s="159"/>
      <c r="J604" s="159"/>
      <c r="K604" s="159"/>
    </row>
    <row r="605" spans="1:11" s="68" customFormat="1" ht="18">
      <c r="A605" s="803"/>
      <c r="C605" s="331"/>
      <c r="D605" s="126"/>
      <c r="E605" s="159"/>
      <c r="F605" s="159"/>
      <c r="G605" s="159"/>
      <c r="H605" s="159"/>
      <c r="I605" s="159"/>
      <c r="J605" s="159"/>
      <c r="K605" s="159"/>
    </row>
    <row r="606" spans="1:11" s="68" customFormat="1" ht="18">
      <c r="A606" s="803"/>
      <c r="C606" s="331"/>
      <c r="D606" s="126"/>
      <c r="E606" s="159"/>
      <c r="F606" s="159"/>
      <c r="G606" s="159"/>
      <c r="H606" s="159"/>
      <c r="I606" s="159"/>
      <c r="J606" s="159"/>
      <c r="K606" s="159"/>
    </row>
    <row r="607" spans="1:11" s="68" customFormat="1" ht="18">
      <c r="A607" s="803"/>
      <c r="C607" s="331"/>
      <c r="D607" s="126"/>
      <c r="E607" s="159"/>
      <c r="F607" s="159"/>
      <c r="G607" s="159"/>
      <c r="H607" s="159"/>
      <c r="I607" s="159"/>
      <c r="J607" s="159"/>
      <c r="K607" s="159"/>
    </row>
    <row r="608" spans="1:11" s="68" customFormat="1" ht="18">
      <c r="A608" s="803"/>
      <c r="C608" s="331"/>
      <c r="D608" s="126"/>
      <c r="E608" s="159"/>
      <c r="F608" s="159"/>
      <c r="G608" s="159"/>
      <c r="H608" s="159"/>
      <c r="I608" s="159"/>
      <c r="J608" s="159"/>
      <c r="K608" s="159"/>
    </row>
    <row r="609" ht="18">
      <c r="D609" s="125"/>
    </row>
    <row r="610" ht="18">
      <c r="D610" s="125"/>
    </row>
    <row r="611" ht="18">
      <c r="D611" s="125"/>
    </row>
    <row r="612" ht="18">
      <c r="D612" s="125"/>
    </row>
    <row r="613" ht="18">
      <c r="D613" s="125"/>
    </row>
    <row r="614" ht="18">
      <c r="D614" s="125"/>
    </row>
    <row r="615" ht="18">
      <c r="D615" s="125"/>
    </row>
    <row r="616" ht="18">
      <c r="D616" s="125"/>
    </row>
    <row r="617" ht="18">
      <c r="D617" s="125"/>
    </row>
    <row r="618" ht="18">
      <c r="D618" s="125"/>
    </row>
    <row r="619" ht="18">
      <c r="D619" s="125"/>
    </row>
    <row r="620" ht="18">
      <c r="D620" s="125"/>
    </row>
    <row r="621" ht="18">
      <c r="D621" s="125"/>
    </row>
    <row r="622" spans="1:11" s="68" customFormat="1" ht="18">
      <c r="A622" s="803"/>
      <c r="C622" s="331"/>
      <c r="D622" s="126"/>
      <c r="E622" s="159"/>
      <c r="F622" s="159"/>
      <c r="G622" s="159"/>
      <c r="H622" s="159"/>
      <c r="I622" s="159"/>
      <c r="J622" s="159"/>
      <c r="K622" s="159"/>
    </row>
    <row r="623" ht="18">
      <c r="D623" s="125"/>
    </row>
    <row r="624" ht="18">
      <c r="D624" s="125"/>
    </row>
    <row r="625" ht="18">
      <c r="D625" s="125"/>
    </row>
    <row r="626" ht="18">
      <c r="D626" s="125"/>
    </row>
    <row r="627" ht="18">
      <c r="D627" s="125"/>
    </row>
    <row r="628" ht="18">
      <c r="D628" s="125"/>
    </row>
    <row r="629" ht="18">
      <c r="D629" s="125"/>
    </row>
    <row r="630" ht="18">
      <c r="D630" s="125"/>
    </row>
    <row r="631" ht="18">
      <c r="D631" s="125"/>
    </row>
    <row r="632" ht="18">
      <c r="D632" s="125"/>
    </row>
    <row r="633" ht="18">
      <c r="D633" s="125"/>
    </row>
    <row r="634" ht="18">
      <c r="D634" s="125"/>
    </row>
    <row r="635" ht="18">
      <c r="D635" s="125"/>
    </row>
    <row r="636" ht="18">
      <c r="D636" s="125"/>
    </row>
    <row r="637" ht="18">
      <c r="D637" s="125"/>
    </row>
    <row r="638" ht="18">
      <c r="D638" s="125"/>
    </row>
    <row r="639" ht="18">
      <c r="D639" s="125"/>
    </row>
    <row r="640" ht="18">
      <c r="D640" s="125"/>
    </row>
    <row r="641" ht="18">
      <c r="D641" s="125"/>
    </row>
    <row r="642" ht="18">
      <c r="D642" s="125"/>
    </row>
    <row r="643" ht="18">
      <c r="D643" s="125"/>
    </row>
    <row r="644" ht="18">
      <c r="D644" s="125"/>
    </row>
    <row r="645" ht="18">
      <c r="D645" s="125"/>
    </row>
    <row r="646" ht="18">
      <c r="D646" s="125"/>
    </row>
    <row r="647" ht="18">
      <c r="D647" s="125"/>
    </row>
    <row r="648" ht="18">
      <c r="D648" s="125"/>
    </row>
    <row r="649" ht="18">
      <c r="D649" s="125"/>
    </row>
    <row r="650" ht="18">
      <c r="D650" s="125"/>
    </row>
    <row r="651" ht="18">
      <c r="D651" s="125"/>
    </row>
    <row r="652" ht="18">
      <c r="D652" s="125"/>
    </row>
    <row r="653" ht="18">
      <c r="D653" s="125"/>
    </row>
    <row r="654" ht="18">
      <c r="D654" s="125"/>
    </row>
    <row r="655" ht="18">
      <c r="D655" s="125"/>
    </row>
    <row r="656" ht="18">
      <c r="D656" s="125"/>
    </row>
    <row r="657" ht="18">
      <c r="D657" s="125"/>
    </row>
    <row r="658" ht="18">
      <c r="D658" s="125"/>
    </row>
    <row r="659" ht="18">
      <c r="D659" s="125"/>
    </row>
    <row r="660" ht="18">
      <c r="D660" s="125"/>
    </row>
    <row r="661" ht="18">
      <c r="D661" s="125"/>
    </row>
    <row r="662" ht="18">
      <c r="D662" s="125"/>
    </row>
    <row r="663" ht="18">
      <c r="D663" s="125"/>
    </row>
    <row r="664" ht="18">
      <c r="D664" s="125"/>
    </row>
    <row r="665" ht="18">
      <c r="D665" s="125"/>
    </row>
    <row r="666" ht="18">
      <c r="D666" s="125"/>
    </row>
  </sheetData>
  <sheetProtection/>
  <mergeCells count="54">
    <mergeCell ref="K3:L3"/>
    <mergeCell ref="D8:L8"/>
    <mergeCell ref="C2:L2"/>
    <mergeCell ref="C1:F1"/>
    <mergeCell ref="J5:J7"/>
    <mergeCell ref="K5:K7"/>
    <mergeCell ref="A5:A7"/>
    <mergeCell ref="B5:B7"/>
    <mergeCell ref="L5:L7"/>
    <mergeCell ref="D5:D7"/>
    <mergeCell ref="E5:E7"/>
    <mergeCell ref="F5:F7"/>
    <mergeCell ref="G5:G7"/>
    <mergeCell ref="C5:C7"/>
    <mergeCell ref="H5:H7"/>
    <mergeCell ref="I5:I7"/>
    <mergeCell ref="D49:L49"/>
    <mergeCell ref="D45:L45"/>
    <mergeCell ref="D179:H179"/>
    <mergeCell ref="D150:L150"/>
    <mergeCell ref="D114:L114"/>
    <mergeCell ref="D110:L110"/>
    <mergeCell ref="D94:L94"/>
    <mergeCell ref="D166:L166"/>
    <mergeCell ref="D158:L158"/>
    <mergeCell ref="D361:L361"/>
    <mergeCell ref="D90:L90"/>
    <mergeCell ref="D187:L187"/>
    <mergeCell ref="D226:H226"/>
    <mergeCell ref="D191:L191"/>
    <mergeCell ref="D195:L195"/>
    <mergeCell ref="D199:L199"/>
    <mergeCell ref="D211:L211"/>
    <mergeCell ref="D215:L215"/>
    <mergeCell ref="D487:L487"/>
    <mergeCell ref="D451:L451"/>
    <mergeCell ref="D203:L203"/>
    <mergeCell ref="D207:L207"/>
    <mergeCell ref="D475:L475"/>
    <mergeCell ref="D463:L463"/>
    <mergeCell ref="D443:L443"/>
    <mergeCell ref="D447:L447"/>
    <mergeCell ref="D455:L455"/>
    <mergeCell ref="D459:L459"/>
    <mergeCell ref="D369:L369"/>
    <mergeCell ref="D391:L391"/>
    <mergeCell ref="D403:L403"/>
    <mergeCell ref="D479:L479"/>
    <mergeCell ref="D407:L407"/>
    <mergeCell ref="D483:L483"/>
    <mergeCell ref="D423:L423"/>
    <mergeCell ref="D431:L431"/>
    <mergeCell ref="D435:L435"/>
    <mergeCell ref="D439:L439"/>
  </mergeCells>
  <printOptions horizontalCentered="1"/>
  <pageMargins left="0.24" right="0.1968503937007874" top="0.3937007874015748" bottom="0.3937007874015748" header="0.5118110236220472" footer="0.1968503937007874"/>
  <pageSetup fitToHeight="5" horizontalDpi="600" verticalDpi="600" orientation="landscape" paperSize="9" scale="7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37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.625" style="806" bestFit="1" customWidth="1"/>
    <col min="2" max="2" width="55.75390625" style="428" customWidth="1"/>
    <col min="3" max="3" width="15.75390625" style="70" customWidth="1"/>
    <col min="4" max="5" width="15.75390625" style="30" customWidth="1"/>
    <col min="6" max="6" width="15.75390625" style="70" customWidth="1"/>
    <col min="7" max="8" width="10.125" style="656" bestFit="1" customWidth="1"/>
    <col min="9" max="16384" width="9.125" style="656" customWidth="1"/>
  </cols>
  <sheetData>
    <row r="1" spans="1:6" s="74" customFormat="1" ht="15">
      <c r="A1" s="938" t="s">
        <v>454</v>
      </c>
      <c r="B1" s="938"/>
      <c r="C1" s="160"/>
      <c r="D1" s="73"/>
      <c r="E1" s="73"/>
      <c r="F1" s="160"/>
    </row>
    <row r="2" spans="1:6" s="74" customFormat="1" ht="18">
      <c r="A2" s="805"/>
      <c r="B2" s="941" t="s">
        <v>764</v>
      </c>
      <c r="C2" s="941"/>
      <c r="D2" s="941"/>
      <c r="E2" s="941"/>
      <c r="F2" s="941"/>
    </row>
    <row r="3" spans="1:11" s="655" customFormat="1" ht="18">
      <c r="A3" s="806"/>
      <c r="B3" s="941" t="s">
        <v>462</v>
      </c>
      <c r="C3" s="941"/>
      <c r="D3" s="941"/>
      <c r="E3" s="941"/>
      <c r="F3" s="941"/>
      <c r="G3" s="654"/>
      <c r="H3" s="654"/>
      <c r="I3" s="654"/>
      <c r="J3" s="654"/>
      <c r="K3" s="654"/>
    </row>
    <row r="4" spans="1:6" s="176" customFormat="1" ht="15">
      <c r="A4" s="806"/>
      <c r="B4" s="75"/>
      <c r="C4" s="174"/>
      <c r="D4" s="161"/>
      <c r="E4" s="161"/>
      <c r="F4" s="161" t="s">
        <v>101</v>
      </c>
    </row>
    <row r="5" spans="1:6" s="71" customFormat="1" ht="15.75" thickBot="1">
      <c r="A5" s="806"/>
      <c r="B5" s="149" t="s">
        <v>350</v>
      </c>
      <c r="C5" s="31" t="s">
        <v>351</v>
      </c>
      <c r="D5" s="31" t="s">
        <v>352</v>
      </c>
      <c r="E5" s="31" t="s">
        <v>353</v>
      </c>
      <c r="F5" s="31" t="s">
        <v>354</v>
      </c>
    </row>
    <row r="6" spans="2:6" ht="18">
      <c r="B6" s="939" t="s">
        <v>102</v>
      </c>
      <c r="C6" s="935" t="s">
        <v>393</v>
      </c>
      <c r="D6" s="935"/>
      <c r="E6" s="936" t="s">
        <v>549</v>
      </c>
      <c r="F6" s="933" t="s">
        <v>516</v>
      </c>
    </row>
    <row r="7" spans="2:6" ht="30.75" thickBot="1">
      <c r="B7" s="940"/>
      <c r="C7" s="29" t="s">
        <v>393</v>
      </c>
      <c r="D7" s="29" t="s">
        <v>394</v>
      </c>
      <c r="E7" s="937"/>
      <c r="F7" s="934"/>
    </row>
    <row r="8" spans="1:6" ht="21.75" customHeight="1">
      <c r="A8" s="807">
        <v>1</v>
      </c>
      <c r="B8" s="945" t="s">
        <v>565</v>
      </c>
      <c r="C8" s="946"/>
      <c r="D8" s="946"/>
      <c r="E8" s="946"/>
      <c r="F8" s="947"/>
    </row>
    <row r="9" spans="1:6" ht="18">
      <c r="A9" s="807">
        <v>2</v>
      </c>
      <c r="B9" s="183" t="s">
        <v>267</v>
      </c>
      <c r="C9" s="180"/>
      <c r="D9" s="180"/>
      <c r="E9" s="180"/>
      <c r="F9" s="352"/>
    </row>
    <row r="10" spans="1:6" s="657" customFormat="1" ht="18">
      <c r="A10" s="807">
        <v>3</v>
      </c>
      <c r="B10" s="927" t="s">
        <v>323</v>
      </c>
      <c r="C10" s="928"/>
      <c r="D10" s="928"/>
      <c r="E10" s="928"/>
      <c r="F10" s="929"/>
    </row>
    <row r="11" spans="1:6" ht="18">
      <c r="A11" s="807">
        <v>4</v>
      </c>
      <c r="B11" s="184" t="s">
        <v>219</v>
      </c>
      <c r="C11" s="182">
        <v>166067</v>
      </c>
      <c r="D11" s="182"/>
      <c r="E11" s="182"/>
      <c r="F11" s="353">
        <f>SUM(C11:E11)</f>
        <v>166067</v>
      </c>
    </row>
    <row r="12" spans="1:6" s="421" customFormat="1" ht="19.5">
      <c r="A12" s="807">
        <v>5</v>
      </c>
      <c r="B12" s="349" t="s">
        <v>218</v>
      </c>
      <c r="C12" s="350"/>
      <c r="D12" s="350"/>
      <c r="E12" s="350"/>
      <c r="F12" s="354">
        <f>SUM(C12:E12)</f>
        <v>0</v>
      </c>
    </row>
    <row r="13" spans="1:6" s="658" customFormat="1" ht="18">
      <c r="A13" s="807">
        <v>6</v>
      </c>
      <c r="B13" s="348" t="s">
        <v>219</v>
      </c>
      <c r="C13" s="181">
        <f>SUM(C11:C12)</f>
        <v>166067</v>
      </c>
      <c r="D13" s="181">
        <f>SUM(D11:D12)</f>
        <v>0</v>
      </c>
      <c r="E13" s="181">
        <f>SUM(E11:E12)</f>
        <v>0</v>
      </c>
      <c r="F13" s="355">
        <f>SUM(F11:F12)</f>
        <v>166067</v>
      </c>
    </row>
    <row r="14" spans="1:6" s="177" customFormat="1" ht="42" customHeight="1">
      <c r="A14" s="807">
        <v>7</v>
      </c>
      <c r="B14" s="930" t="s">
        <v>324</v>
      </c>
      <c r="C14" s="931"/>
      <c r="D14" s="931"/>
      <c r="E14" s="931"/>
      <c r="F14" s="932"/>
    </row>
    <row r="15" spans="1:6" ht="18">
      <c r="A15" s="807">
        <v>8</v>
      </c>
      <c r="B15" s="184" t="s">
        <v>219</v>
      </c>
      <c r="C15" s="182">
        <v>1694664</v>
      </c>
      <c r="D15" s="182"/>
      <c r="E15" s="182"/>
      <c r="F15" s="353">
        <f>C15+D15+E15</f>
        <v>1694664</v>
      </c>
    </row>
    <row r="16" spans="1:6" s="421" customFormat="1" ht="19.5">
      <c r="A16" s="807">
        <v>9</v>
      </c>
      <c r="B16" s="349" t="s">
        <v>218</v>
      </c>
      <c r="C16" s="350"/>
      <c r="D16" s="350"/>
      <c r="E16" s="350"/>
      <c r="F16" s="354">
        <f>C16+D16+E16</f>
        <v>0</v>
      </c>
    </row>
    <row r="17" spans="1:6" s="658" customFormat="1" ht="18">
      <c r="A17" s="807">
        <v>10</v>
      </c>
      <c r="B17" s="348" t="s">
        <v>219</v>
      </c>
      <c r="C17" s="181">
        <f>SUM(C15:C16)</f>
        <v>1694664</v>
      </c>
      <c r="D17" s="181">
        <f>SUM(D15:D16)</f>
        <v>0</v>
      </c>
      <c r="E17" s="181">
        <f>SUM(E15:E16)</f>
        <v>0</v>
      </c>
      <c r="F17" s="355">
        <f>SUM(F15:F16)</f>
        <v>1694664</v>
      </c>
    </row>
    <row r="18" spans="1:6" s="657" customFormat="1" ht="27.75" customHeight="1">
      <c r="A18" s="807">
        <v>11</v>
      </c>
      <c r="B18" s="927" t="s">
        <v>610</v>
      </c>
      <c r="C18" s="928"/>
      <c r="D18" s="928"/>
      <c r="E18" s="928"/>
      <c r="F18" s="929"/>
    </row>
    <row r="19" spans="1:6" ht="18">
      <c r="A19" s="807">
        <v>12</v>
      </c>
      <c r="B19" s="184" t="s">
        <v>219</v>
      </c>
      <c r="C19" s="182">
        <v>700</v>
      </c>
      <c r="D19" s="182"/>
      <c r="E19" s="182"/>
      <c r="F19" s="353">
        <f>SUM(C19:E19)</f>
        <v>700</v>
      </c>
    </row>
    <row r="20" spans="1:6" s="421" customFormat="1" ht="19.5">
      <c r="A20" s="807">
        <v>13</v>
      </c>
      <c r="B20" s="349" t="s">
        <v>599</v>
      </c>
      <c r="C20" s="350"/>
      <c r="D20" s="350"/>
      <c r="E20" s="350"/>
      <c r="F20" s="354">
        <f>SUM(C20:E20)</f>
        <v>0</v>
      </c>
    </row>
    <row r="21" spans="1:6" s="658" customFormat="1" ht="18">
      <c r="A21" s="807">
        <v>14</v>
      </c>
      <c r="B21" s="348" t="s">
        <v>219</v>
      </c>
      <c r="C21" s="181">
        <f>SUM(C19:C20)</f>
        <v>700</v>
      </c>
      <c r="D21" s="181">
        <f>SUM(D19:D20)</f>
        <v>0</v>
      </c>
      <c r="E21" s="181">
        <f>SUM(E19:E20)</f>
        <v>0</v>
      </c>
      <c r="F21" s="355">
        <f>SUM(F19:F20)</f>
        <v>700</v>
      </c>
    </row>
    <row r="22" spans="1:6" s="657" customFormat="1" ht="27.75" customHeight="1">
      <c r="A22" s="807">
        <v>15</v>
      </c>
      <c r="B22" s="942" t="s">
        <v>326</v>
      </c>
      <c r="C22" s="943"/>
      <c r="D22" s="943"/>
      <c r="E22" s="943"/>
      <c r="F22" s="944"/>
    </row>
    <row r="23" spans="1:6" ht="18">
      <c r="A23" s="807">
        <v>16</v>
      </c>
      <c r="B23" s="184" t="s">
        <v>219</v>
      </c>
      <c r="C23" s="182">
        <v>0</v>
      </c>
      <c r="D23" s="182"/>
      <c r="E23" s="182"/>
      <c r="F23" s="353">
        <f>C23+D23+E23</f>
        <v>0</v>
      </c>
    </row>
    <row r="24" spans="1:6" s="421" customFormat="1" ht="19.5">
      <c r="A24" s="807">
        <v>17</v>
      </c>
      <c r="B24" s="349" t="s">
        <v>780</v>
      </c>
      <c r="C24" s="350"/>
      <c r="D24" s="350"/>
      <c r="E24" s="350"/>
      <c r="F24" s="354"/>
    </row>
    <row r="25" spans="1:6" s="658" customFormat="1" ht="18">
      <c r="A25" s="807">
        <v>18</v>
      </c>
      <c r="B25" s="348" t="s">
        <v>219</v>
      </c>
      <c r="C25" s="181">
        <f>SUM(C23:C24)</f>
        <v>0</v>
      </c>
      <c r="D25" s="181">
        <f>SUM(D23:D24)</f>
        <v>0</v>
      </c>
      <c r="E25" s="181">
        <f>SUM(E23:E24)</f>
        <v>0</v>
      </c>
      <c r="F25" s="355">
        <f>SUM(F23:F24)</f>
        <v>0</v>
      </c>
    </row>
    <row r="26" spans="1:6" s="657" customFormat="1" ht="27.75" customHeight="1">
      <c r="A26" s="807">
        <v>19</v>
      </c>
      <c r="B26" s="927" t="s">
        <v>139</v>
      </c>
      <c r="C26" s="928"/>
      <c r="D26" s="928"/>
      <c r="E26" s="928"/>
      <c r="F26" s="929"/>
    </row>
    <row r="27" spans="1:6" ht="18">
      <c r="A27" s="807">
        <v>20</v>
      </c>
      <c r="B27" s="184" t="s">
        <v>219</v>
      </c>
      <c r="C27" s="182">
        <v>12592</v>
      </c>
      <c r="D27" s="182"/>
      <c r="E27" s="182"/>
      <c r="F27" s="353">
        <f>SUM(C27:E27)</f>
        <v>12592</v>
      </c>
    </row>
    <row r="28" spans="1:6" s="421" customFormat="1" ht="19.5">
      <c r="A28" s="807">
        <v>21</v>
      </c>
      <c r="B28" s="349" t="s">
        <v>780</v>
      </c>
      <c r="C28" s="350"/>
      <c r="D28" s="350"/>
      <c r="E28" s="350"/>
      <c r="F28" s="354">
        <f>SUM(C28:E28)</f>
        <v>0</v>
      </c>
    </row>
    <row r="29" spans="1:6" s="658" customFormat="1" ht="18">
      <c r="A29" s="807">
        <v>22</v>
      </c>
      <c r="B29" s="348" t="s">
        <v>219</v>
      </c>
      <c r="C29" s="181">
        <f>SUM(C27:C28)</f>
        <v>12592</v>
      </c>
      <c r="D29" s="181">
        <f>SUM(D27:D28)</f>
        <v>0</v>
      </c>
      <c r="E29" s="181">
        <f>SUM(E27:E28)</f>
        <v>0</v>
      </c>
      <c r="F29" s="181">
        <f>SUM(F27:F28)</f>
        <v>12592</v>
      </c>
    </row>
    <row r="30" spans="1:6" s="177" customFormat="1" ht="42" customHeight="1">
      <c r="A30" s="807">
        <v>23</v>
      </c>
      <c r="B30" s="930" t="s">
        <v>327</v>
      </c>
      <c r="C30" s="931"/>
      <c r="D30" s="931"/>
      <c r="E30" s="931"/>
      <c r="F30" s="932"/>
    </row>
    <row r="31" spans="1:6" ht="18">
      <c r="A31" s="807">
        <v>24</v>
      </c>
      <c r="B31" s="184" t="s">
        <v>219</v>
      </c>
      <c r="C31" s="182">
        <v>73324</v>
      </c>
      <c r="D31" s="182"/>
      <c r="E31" s="182"/>
      <c r="F31" s="353">
        <f>C31+D31+E31</f>
        <v>73324</v>
      </c>
    </row>
    <row r="32" spans="1:6" s="421" customFormat="1" ht="19.5">
      <c r="A32" s="807">
        <v>25</v>
      </c>
      <c r="B32" s="349" t="s">
        <v>218</v>
      </c>
      <c r="C32" s="350"/>
      <c r="D32" s="350"/>
      <c r="E32" s="350"/>
      <c r="F32" s="354"/>
    </row>
    <row r="33" spans="1:6" s="658" customFormat="1" ht="18">
      <c r="A33" s="807">
        <v>26</v>
      </c>
      <c r="B33" s="348" t="s">
        <v>219</v>
      </c>
      <c r="C33" s="181">
        <f>SUM(C31:C32)</f>
        <v>73324</v>
      </c>
      <c r="D33" s="181">
        <f>SUM(D31:D32)</f>
        <v>0</v>
      </c>
      <c r="E33" s="181">
        <f>SUM(E31:E32)</f>
        <v>0</v>
      </c>
      <c r="F33" s="355">
        <f>SUM(F31:F32)</f>
        <v>73324</v>
      </c>
    </row>
    <row r="34" spans="1:6" s="177" customFormat="1" ht="42" customHeight="1">
      <c r="A34" s="807">
        <v>27</v>
      </c>
      <c r="B34" s="930" t="s">
        <v>268</v>
      </c>
      <c r="C34" s="931"/>
      <c r="D34" s="931"/>
      <c r="E34" s="931"/>
      <c r="F34" s="932"/>
    </row>
    <row r="35" spans="1:6" ht="18">
      <c r="A35" s="807">
        <v>28</v>
      </c>
      <c r="B35" s="184" t="s">
        <v>219</v>
      </c>
      <c r="C35" s="182">
        <v>103534</v>
      </c>
      <c r="D35" s="182"/>
      <c r="E35" s="182"/>
      <c r="F35" s="353">
        <f>C35+D35+E35</f>
        <v>103534</v>
      </c>
    </row>
    <row r="36" spans="1:6" s="421" customFormat="1" ht="19.5">
      <c r="A36" s="807">
        <v>29</v>
      </c>
      <c r="B36" s="349" t="s">
        <v>218</v>
      </c>
      <c r="C36" s="350"/>
      <c r="D36" s="350"/>
      <c r="E36" s="350"/>
      <c r="F36" s="354"/>
    </row>
    <row r="37" spans="1:6" s="658" customFormat="1" ht="18">
      <c r="A37" s="807">
        <v>30</v>
      </c>
      <c r="B37" s="348" t="s">
        <v>219</v>
      </c>
      <c r="C37" s="181">
        <f>SUM(C35:C36)</f>
        <v>103534</v>
      </c>
      <c r="D37" s="181">
        <f>SUM(D35:D36)</f>
        <v>0</v>
      </c>
      <c r="E37" s="181">
        <f>SUM(E35:E36)</f>
        <v>0</v>
      </c>
      <c r="F37" s="355">
        <f>SUM(F35:F36)</f>
        <v>103534</v>
      </c>
    </row>
    <row r="38" spans="1:6" s="657" customFormat="1" ht="27.75" customHeight="1">
      <c r="A38" s="807">
        <v>31</v>
      </c>
      <c r="B38" s="927" t="s">
        <v>678</v>
      </c>
      <c r="C38" s="928"/>
      <c r="D38" s="928"/>
      <c r="E38" s="928"/>
      <c r="F38" s="929"/>
    </row>
    <row r="39" spans="1:6" ht="18">
      <c r="A39" s="807">
        <v>32</v>
      </c>
      <c r="B39" s="184" t="s">
        <v>219</v>
      </c>
      <c r="C39" s="182">
        <v>190295</v>
      </c>
      <c r="D39" s="182"/>
      <c r="E39" s="182"/>
      <c r="F39" s="353">
        <f>SUM(C39:E39)</f>
        <v>190295</v>
      </c>
    </row>
    <row r="40" spans="1:6" s="421" customFormat="1" ht="19.5">
      <c r="A40" s="807">
        <v>33</v>
      </c>
      <c r="B40" s="349" t="s">
        <v>630</v>
      </c>
      <c r="C40" s="350">
        <v>-28000</v>
      </c>
      <c r="D40" s="350"/>
      <c r="E40" s="350"/>
      <c r="F40" s="354">
        <f>SUM(C40:E40)</f>
        <v>-28000</v>
      </c>
    </row>
    <row r="41" spans="1:6" s="658" customFormat="1" ht="18">
      <c r="A41" s="807">
        <v>34</v>
      </c>
      <c r="B41" s="348" t="s">
        <v>219</v>
      </c>
      <c r="C41" s="181">
        <f>SUM(C39:C40)</f>
        <v>162295</v>
      </c>
      <c r="D41" s="181">
        <f>SUM(D39:D40)</f>
        <v>0</v>
      </c>
      <c r="E41" s="181">
        <f>SUM(E39:E40)</f>
        <v>0</v>
      </c>
      <c r="F41" s="355">
        <f>SUM(F39:F40)</f>
        <v>162295</v>
      </c>
    </row>
    <row r="42" spans="1:6" s="657" customFormat="1" ht="42" customHeight="1">
      <c r="A42" s="807">
        <v>35</v>
      </c>
      <c r="B42" s="927" t="s">
        <v>405</v>
      </c>
      <c r="C42" s="928"/>
      <c r="D42" s="928"/>
      <c r="E42" s="928"/>
      <c r="F42" s="929"/>
    </row>
    <row r="43" spans="1:6" s="658" customFormat="1" ht="19.5">
      <c r="A43" s="807">
        <v>36</v>
      </c>
      <c r="B43" s="349" t="s">
        <v>630</v>
      </c>
      <c r="C43" s="350">
        <v>28000</v>
      </c>
      <c r="D43" s="350"/>
      <c r="E43" s="350"/>
      <c r="F43" s="354">
        <f>SUM(C43:E43)</f>
        <v>28000</v>
      </c>
    </row>
    <row r="44" spans="1:6" s="658" customFormat="1" ht="18">
      <c r="A44" s="807">
        <v>37</v>
      </c>
      <c r="B44" s="348" t="s">
        <v>219</v>
      </c>
      <c r="C44" s="181">
        <f>SUM(C43:C43)</f>
        <v>28000</v>
      </c>
      <c r="D44" s="181">
        <f>SUM(D43:D43)</f>
        <v>0</v>
      </c>
      <c r="E44" s="181">
        <f>SUM(E43:E43)</f>
        <v>0</v>
      </c>
      <c r="F44" s="355">
        <f>SUM(F43:F43)</f>
        <v>28000</v>
      </c>
    </row>
    <row r="45" spans="1:6" s="657" customFormat="1" ht="27.75" customHeight="1">
      <c r="A45" s="807">
        <v>38</v>
      </c>
      <c r="B45" s="927" t="s">
        <v>679</v>
      </c>
      <c r="C45" s="928"/>
      <c r="D45" s="928"/>
      <c r="E45" s="928"/>
      <c r="F45" s="929"/>
    </row>
    <row r="46" spans="1:6" ht="18">
      <c r="A46" s="807">
        <v>39</v>
      </c>
      <c r="B46" s="184" t="s">
        <v>219</v>
      </c>
      <c r="C46" s="182">
        <v>50335</v>
      </c>
      <c r="D46" s="182"/>
      <c r="E46" s="182"/>
      <c r="F46" s="353">
        <f>C46+D46+E46</f>
        <v>50335</v>
      </c>
    </row>
    <row r="47" spans="1:6" s="421" customFormat="1" ht="19.5">
      <c r="A47" s="807">
        <v>40</v>
      </c>
      <c r="B47" s="349" t="s">
        <v>218</v>
      </c>
      <c r="C47" s="350"/>
      <c r="D47" s="350"/>
      <c r="E47" s="350"/>
      <c r="F47" s="354"/>
    </row>
    <row r="48" spans="1:6" s="658" customFormat="1" ht="18">
      <c r="A48" s="807">
        <v>41</v>
      </c>
      <c r="B48" s="348" t="s">
        <v>219</v>
      </c>
      <c r="C48" s="181">
        <f>SUM(C46:C47)</f>
        <v>50335</v>
      </c>
      <c r="D48" s="181">
        <f>SUM(D46:D47)</f>
        <v>0</v>
      </c>
      <c r="E48" s="181">
        <f>SUM(E46:E47)</f>
        <v>0</v>
      </c>
      <c r="F48" s="355">
        <f>SUM(F46:F47)</f>
        <v>50335</v>
      </c>
    </row>
    <row r="49" spans="1:6" s="657" customFormat="1" ht="27.75" customHeight="1">
      <c r="A49" s="807">
        <v>42</v>
      </c>
      <c r="B49" s="927" t="s">
        <v>573</v>
      </c>
      <c r="C49" s="928"/>
      <c r="D49" s="928"/>
      <c r="E49" s="928"/>
      <c r="F49" s="929"/>
    </row>
    <row r="50" spans="1:6" ht="18">
      <c r="A50" s="807">
        <v>43</v>
      </c>
      <c r="B50" s="184" t="s">
        <v>219</v>
      </c>
      <c r="C50" s="182">
        <v>200736</v>
      </c>
      <c r="D50" s="182"/>
      <c r="E50" s="182"/>
      <c r="F50" s="353">
        <f>C50+D50+E50</f>
        <v>200736</v>
      </c>
    </row>
    <row r="51" spans="1:6" s="421" customFormat="1" ht="19.5">
      <c r="A51" s="807">
        <v>44</v>
      </c>
      <c r="B51" s="349" t="s">
        <v>218</v>
      </c>
      <c r="C51" s="350"/>
      <c r="D51" s="350"/>
      <c r="E51" s="350"/>
      <c r="F51" s="354">
        <f>C51+D51+E51</f>
        <v>0</v>
      </c>
    </row>
    <row r="52" spans="1:6" s="658" customFormat="1" ht="18">
      <c r="A52" s="807">
        <v>45</v>
      </c>
      <c r="B52" s="348" t="s">
        <v>219</v>
      </c>
      <c r="C52" s="181">
        <f>SUM(C50:C51)</f>
        <v>200736</v>
      </c>
      <c r="D52" s="181">
        <f>SUM(D50:D51)</f>
        <v>0</v>
      </c>
      <c r="E52" s="181">
        <f>SUM(E50:E51)</f>
        <v>0</v>
      </c>
      <c r="F52" s="355">
        <f>SUM(F50:F51)</f>
        <v>200736</v>
      </c>
    </row>
    <row r="53" spans="1:6" s="657" customFormat="1" ht="24.75" customHeight="1">
      <c r="A53" s="807">
        <v>46</v>
      </c>
      <c r="B53" s="927" t="s">
        <v>329</v>
      </c>
      <c r="C53" s="928"/>
      <c r="D53" s="928"/>
      <c r="E53" s="928"/>
      <c r="F53" s="929"/>
    </row>
    <row r="54" spans="1:6" ht="18">
      <c r="A54" s="807">
        <v>47</v>
      </c>
      <c r="B54" s="184" t="s">
        <v>219</v>
      </c>
      <c r="C54" s="182">
        <v>49268</v>
      </c>
      <c r="D54" s="182"/>
      <c r="E54" s="182"/>
      <c r="F54" s="353">
        <f>C54+D54+E54</f>
        <v>49268</v>
      </c>
    </row>
    <row r="55" spans="1:6" s="421" customFormat="1" ht="19.5">
      <c r="A55" s="807">
        <v>48</v>
      </c>
      <c r="B55" s="349" t="s">
        <v>218</v>
      </c>
      <c r="C55" s="350"/>
      <c r="D55" s="350"/>
      <c r="E55" s="350"/>
      <c r="F55" s="354"/>
    </row>
    <row r="56" spans="1:6" s="658" customFormat="1" ht="18">
      <c r="A56" s="807">
        <v>49</v>
      </c>
      <c r="B56" s="348" t="s">
        <v>219</v>
      </c>
      <c r="C56" s="181">
        <f>SUM(C54:C55)</f>
        <v>49268</v>
      </c>
      <c r="D56" s="181">
        <f>SUM(D54:D55)</f>
        <v>0</v>
      </c>
      <c r="E56" s="181">
        <f>SUM(E54:E55)</f>
        <v>0</v>
      </c>
      <c r="F56" s="355">
        <f>SUM(F54:F55)</f>
        <v>49268</v>
      </c>
    </row>
    <row r="57" spans="1:6" s="657" customFormat="1" ht="27.75" customHeight="1">
      <c r="A57" s="807">
        <v>50</v>
      </c>
      <c r="B57" s="927" t="s">
        <v>330</v>
      </c>
      <c r="C57" s="928"/>
      <c r="D57" s="928"/>
      <c r="E57" s="928"/>
      <c r="F57" s="929"/>
    </row>
    <row r="58" spans="1:6" ht="18">
      <c r="A58" s="807">
        <v>51</v>
      </c>
      <c r="B58" s="184" t="s">
        <v>219</v>
      </c>
      <c r="C58" s="182">
        <v>158126</v>
      </c>
      <c r="D58" s="182"/>
      <c r="E58" s="182"/>
      <c r="F58" s="353">
        <f>C58+D58+E58</f>
        <v>158126</v>
      </c>
    </row>
    <row r="59" spans="1:6" s="421" customFormat="1" ht="19.5">
      <c r="A59" s="807">
        <v>52</v>
      </c>
      <c r="B59" s="349" t="s">
        <v>643</v>
      </c>
      <c r="C59" s="350"/>
      <c r="D59" s="350"/>
      <c r="E59" s="350"/>
      <c r="F59" s="354">
        <f>SUM(C59:E59)</f>
        <v>0</v>
      </c>
    </row>
    <row r="60" spans="1:6" s="658" customFormat="1" ht="18">
      <c r="A60" s="807">
        <v>53</v>
      </c>
      <c r="B60" s="348" t="s">
        <v>219</v>
      </c>
      <c r="C60" s="181">
        <f>SUM(C58:C59)</f>
        <v>158126</v>
      </c>
      <c r="D60" s="181">
        <f>SUM(D58:D59)</f>
        <v>0</v>
      </c>
      <c r="E60" s="181">
        <f>SUM(E58:E59)</f>
        <v>0</v>
      </c>
      <c r="F60" s="355">
        <f>SUM(F58:F59)</f>
        <v>158126</v>
      </c>
    </row>
    <row r="61" spans="1:6" s="657" customFormat="1" ht="27.75" customHeight="1">
      <c r="A61" s="807">
        <v>54</v>
      </c>
      <c r="B61" s="927" t="s">
        <v>269</v>
      </c>
      <c r="C61" s="928"/>
      <c r="D61" s="928"/>
      <c r="E61" s="928"/>
      <c r="F61" s="929"/>
    </row>
    <row r="62" spans="1:6" ht="18">
      <c r="A62" s="807">
        <v>55</v>
      </c>
      <c r="B62" s="184" t="s">
        <v>219</v>
      </c>
      <c r="C62" s="182">
        <v>17780</v>
      </c>
      <c r="D62" s="182"/>
      <c r="E62" s="182"/>
      <c r="F62" s="353">
        <f>C62+D62+E62</f>
        <v>17780</v>
      </c>
    </row>
    <row r="63" spans="1:6" s="421" customFormat="1" ht="19.5">
      <c r="A63" s="807">
        <v>56</v>
      </c>
      <c r="B63" s="349" t="s">
        <v>646</v>
      </c>
      <c r="C63" s="350"/>
      <c r="D63" s="350"/>
      <c r="E63" s="350"/>
      <c r="F63" s="353">
        <f>C63+D63+E63</f>
        <v>0</v>
      </c>
    </row>
    <row r="64" spans="1:6" s="658" customFormat="1" ht="18">
      <c r="A64" s="807">
        <v>57</v>
      </c>
      <c r="B64" s="348" t="s">
        <v>219</v>
      </c>
      <c r="C64" s="181">
        <f>SUM(C62:C63)</f>
        <v>17780</v>
      </c>
      <c r="D64" s="181">
        <f>SUM(D62:D63)</f>
        <v>0</v>
      </c>
      <c r="E64" s="181">
        <f>SUM(E62:E63)</f>
        <v>0</v>
      </c>
      <c r="F64" s="355">
        <f>SUM(F62:F63)</f>
        <v>17780</v>
      </c>
    </row>
    <row r="65" spans="1:6" s="657" customFormat="1" ht="27.75" customHeight="1">
      <c r="A65" s="807">
        <v>58</v>
      </c>
      <c r="B65" s="927" t="s">
        <v>620</v>
      </c>
      <c r="C65" s="928"/>
      <c r="D65" s="928"/>
      <c r="E65" s="928"/>
      <c r="F65" s="929"/>
    </row>
    <row r="66" spans="1:6" ht="18">
      <c r="A66" s="807">
        <v>59</v>
      </c>
      <c r="B66" s="184" t="s">
        <v>219</v>
      </c>
      <c r="C66" s="182">
        <v>275000</v>
      </c>
      <c r="D66" s="182"/>
      <c r="E66" s="182"/>
      <c r="F66" s="353">
        <f>C66+D66+E66</f>
        <v>275000</v>
      </c>
    </row>
    <row r="67" spans="1:6" s="421" customFormat="1" ht="19.5">
      <c r="A67" s="807">
        <v>60</v>
      </c>
      <c r="B67" s="349" t="s">
        <v>218</v>
      </c>
      <c r="C67" s="350"/>
      <c r="D67" s="350"/>
      <c r="E67" s="350"/>
      <c r="F67" s="354">
        <f>C67+D67+E67</f>
        <v>0</v>
      </c>
    </row>
    <row r="68" spans="1:6" s="658" customFormat="1" ht="18">
      <c r="A68" s="807">
        <v>61</v>
      </c>
      <c r="B68" s="348" t="s">
        <v>219</v>
      </c>
      <c r="C68" s="181">
        <f>SUM(C66:C67)</f>
        <v>275000</v>
      </c>
      <c r="D68" s="181">
        <f>SUM(D66:D67)</f>
        <v>0</v>
      </c>
      <c r="E68" s="181">
        <f>SUM(E66:E67)</f>
        <v>0</v>
      </c>
      <c r="F68" s="355">
        <f>SUM(F66:F67)</f>
        <v>275000</v>
      </c>
    </row>
    <row r="69" spans="1:6" s="657" customFormat="1" ht="31.5" customHeight="1">
      <c r="A69" s="807">
        <v>62</v>
      </c>
      <c r="B69" s="927" t="s">
        <v>331</v>
      </c>
      <c r="C69" s="928"/>
      <c r="D69" s="928"/>
      <c r="E69" s="928"/>
      <c r="F69" s="929"/>
    </row>
    <row r="70" spans="1:6" ht="18">
      <c r="A70" s="807">
        <v>63</v>
      </c>
      <c r="B70" s="184" t="s">
        <v>219</v>
      </c>
      <c r="C70" s="182">
        <v>20000</v>
      </c>
      <c r="D70" s="182"/>
      <c r="E70" s="182"/>
      <c r="F70" s="353">
        <f>C70+D70+E70</f>
        <v>20000</v>
      </c>
    </row>
    <row r="71" spans="1:6" s="421" customFormat="1" ht="19.5">
      <c r="A71" s="807">
        <v>64</v>
      </c>
      <c r="B71" s="349" t="s">
        <v>218</v>
      </c>
      <c r="C71" s="350"/>
      <c r="D71" s="350"/>
      <c r="E71" s="350"/>
      <c r="F71" s="354"/>
    </row>
    <row r="72" spans="1:6" s="658" customFormat="1" ht="18">
      <c r="A72" s="807">
        <v>65</v>
      </c>
      <c r="B72" s="348" t="s">
        <v>219</v>
      </c>
      <c r="C72" s="181">
        <f>SUM(C70:C71)</f>
        <v>20000</v>
      </c>
      <c r="D72" s="181">
        <f>SUM(D70:D71)</f>
        <v>0</v>
      </c>
      <c r="E72" s="181">
        <f>SUM(E70:E71)</f>
        <v>0</v>
      </c>
      <c r="F72" s="355">
        <f>SUM(F70:F71)</f>
        <v>20000</v>
      </c>
    </row>
    <row r="73" spans="1:6" s="657" customFormat="1" ht="31.5" customHeight="1">
      <c r="A73" s="807">
        <v>66</v>
      </c>
      <c r="B73" s="927" t="s">
        <v>784</v>
      </c>
      <c r="C73" s="928"/>
      <c r="D73" s="928"/>
      <c r="E73" s="928"/>
      <c r="F73" s="929"/>
    </row>
    <row r="74" spans="1:6" ht="18">
      <c r="A74" s="807">
        <v>67</v>
      </c>
      <c r="B74" s="184" t="s">
        <v>219</v>
      </c>
      <c r="C74" s="182"/>
      <c r="D74" s="182"/>
      <c r="E74" s="182">
        <v>61700</v>
      </c>
      <c r="F74" s="353">
        <f>C74+D74+E74</f>
        <v>61700</v>
      </c>
    </row>
    <row r="75" spans="1:6" s="421" customFormat="1" ht="19.5">
      <c r="A75" s="807">
        <v>68</v>
      </c>
      <c r="B75" s="349" t="s">
        <v>218</v>
      </c>
      <c r="C75" s="350"/>
      <c r="D75" s="350"/>
      <c r="E75" s="350"/>
      <c r="F75" s="354"/>
    </row>
    <row r="76" spans="1:6" s="658" customFormat="1" ht="18">
      <c r="A76" s="807">
        <v>69</v>
      </c>
      <c r="B76" s="348" t="s">
        <v>219</v>
      </c>
      <c r="C76" s="181">
        <f>SUM(C74:C75)</f>
        <v>0</v>
      </c>
      <c r="D76" s="181">
        <f>SUM(D74:D75)</f>
        <v>0</v>
      </c>
      <c r="E76" s="181">
        <f>SUM(E74:E75)</f>
        <v>61700</v>
      </c>
      <c r="F76" s="355">
        <f>SUM(F74:F75)</f>
        <v>61700</v>
      </c>
    </row>
    <row r="77" spans="1:6" s="657" customFormat="1" ht="31.5" customHeight="1">
      <c r="A77" s="807">
        <v>70</v>
      </c>
      <c r="B77" s="927" t="s">
        <v>82</v>
      </c>
      <c r="C77" s="928"/>
      <c r="D77" s="928"/>
      <c r="E77" s="928"/>
      <c r="F77" s="929"/>
    </row>
    <row r="78" spans="1:6" ht="18">
      <c r="A78" s="807">
        <v>71</v>
      </c>
      <c r="B78" s="184" t="s">
        <v>219</v>
      </c>
      <c r="C78" s="182"/>
      <c r="D78" s="182"/>
      <c r="E78" s="182">
        <v>140000</v>
      </c>
      <c r="F78" s="353">
        <v>140000</v>
      </c>
    </row>
    <row r="79" spans="1:6" s="421" customFormat="1" ht="19.5">
      <c r="A79" s="807">
        <v>72</v>
      </c>
      <c r="B79" s="349" t="s">
        <v>218</v>
      </c>
      <c r="C79" s="350"/>
      <c r="D79" s="350"/>
      <c r="E79" s="350"/>
      <c r="F79" s="354"/>
    </row>
    <row r="80" spans="1:6" s="658" customFormat="1" ht="18">
      <c r="A80" s="807">
        <v>73</v>
      </c>
      <c r="B80" s="348" t="s">
        <v>219</v>
      </c>
      <c r="C80" s="181">
        <f>SUM(C78:C79)</f>
        <v>0</v>
      </c>
      <c r="D80" s="181">
        <f>SUM(D78:D79)</f>
        <v>0</v>
      </c>
      <c r="E80" s="181">
        <f>SUM(E78:E79)</f>
        <v>140000</v>
      </c>
      <c r="F80" s="355">
        <f>SUM(F78:F79)</f>
        <v>140000</v>
      </c>
    </row>
    <row r="81" spans="1:6" s="657" customFormat="1" ht="31.5" customHeight="1">
      <c r="A81" s="807">
        <v>74</v>
      </c>
      <c r="B81" s="927" t="s">
        <v>555</v>
      </c>
      <c r="C81" s="928"/>
      <c r="D81" s="928"/>
      <c r="E81" s="928"/>
      <c r="F81" s="929"/>
    </row>
    <row r="82" spans="1:6" ht="18">
      <c r="A82" s="807">
        <v>75</v>
      </c>
      <c r="B82" s="184" t="s">
        <v>219</v>
      </c>
      <c r="C82" s="182"/>
      <c r="D82" s="182"/>
      <c r="E82" s="182">
        <v>580000</v>
      </c>
      <c r="F82" s="353">
        <v>580000</v>
      </c>
    </row>
    <row r="83" spans="1:6" s="421" customFormat="1" ht="19.5">
      <c r="A83" s="807">
        <v>76</v>
      </c>
      <c r="B83" s="349" t="s">
        <v>218</v>
      </c>
      <c r="C83" s="350"/>
      <c r="D83" s="350"/>
      <c r="E83" s="350"/>
      <c r="F83" s="354"/>
    </row>
    <row r="84" spans="1:6" s="421" customFormat="1" ht="19.5">
      <c r="A84" s="807">
        <v>77</v>
      </c>
      <c r="B84" s="348" t="s">
        <v>219</v>
      </c>
      <c r="C84" s="181">
        <v>0</v>
      </c>
      <c r="D84" s="181">
        <v>0</v>
      </c>
      <c r="E84" s="181">
        <v>580000</v>
      </c>
      <c r="F84" s="355">
        <v>580000</v>
      </c>
    </row>
    <row r="85" spans="1:6" s="657" customFormat="1" ht="31.5" customHeight="1">
      <c r="A85" s="807">
        <v>78</v>
      </c>
      <c r="B85" s="927" t="s">
        <v>313</v>
      </c>
      <c r="C85" s="928"/>
      <c r="D85" s="928"/>
      <c r="E85" s="928"/>
      <c r="F85" s="929"/>
    </row>
    <row r="86" spans="1:6" ht="18">
      <c r="A86" s="807">
        <v>79</v>
      </c>
      <c r="B86" s="184" t="s">
        <v>219</v>
      </c>
      <c r="C86" s="182"/>
      <c r="D86" s="182"/>
      <c r="E86" s="182">
        <v>250</v>
      </c>
      <c r="F86" s="353">
        <f>SUM(C86:E86)</f>
        <v>250</v>
      </c>
    </row>
    <row r="87" spans="1:6" s="421" customFormat="1" ht="19.5">
      <c r="A87" s="807">
        <v>80</v>
      </c>
      <c r="B87" s="349" t="s">
        <v>218</v>
      </c>
      <c r="C87" s="350"/>
      <c r="D87" s="350"/>
      <c r="E87" s="350"/>
      <c r="F87" s="354">
        <f>SUM(C87:E87)</f>
        <v>0</v>
      </c>
    </row>
    <row r="88" spans="1:6" s="421" customFormat="1" ht="19.5">
      <c r="A88" s="807">
        <v>81</v>
      </c>
      <c r="B88" s="348" t="s">
        <v>219</v>
      </c>
      <c r="C88" s="181"/>
      <c r="D88" s="181"/>
      <c r="E88" s="181">
        <f>SUM(E86:E87)</f>
        <v>250</v>
      </c>
      <c r="F88" s="181">
        <f>SUM(F86:F87)</f>
        <v>250</v>
      </c>
    </row>
    <row r="89" spans="1:6" s="657" customFormat="1" ht="31.5" customHeight="1">
      <c r="A89" s="807">
        <v>82</v>
      </c>
      <c r="B89" s="927" t="s">
        <v>617</v>
      </c>
      <c r="C89" s="928"/>
      <c r="D89" s="928"/>
      <c r="E89" s="928"/>
      <c r="F89" s="929"/>
    </row>
    <row r="90" spans="1:6" ht="18">
      <c r="A90" s="807">
        <v>83</v>
      </c>
      <c r="B90" s="184" t="s">
        <v>219</v>
      </c>
      <c r="C90" s="182">
        <v>2431</v>
      </c>
      <c r="D90" s="182"/>
      <c r="E90" s="182"/>
      <c r="F90" s="353">
        <f>SUM(C90:E90)</f>
        <v>2431</v>
      </c>
    </row>
    <row r="91" spans="1:6" s="421" customFormat="1" ht="19.5">
      <c r="A91" s="807">
        <v>84</v>
      </c>
      <c r="B91" s="349" t="s">
        <v>218</v>
      </c>
      <c r="C91" s="350"/>
      <c r="D91" s="350"/>
      <c r="E91" s="350"/>
      <c r="F91" s="354">
        <f>SUM(C91:E91)</f>
        <v>0</v>
      </c>
    </row>
    <row r="92" spans="1:6" s="421" customFormat="1" ht="19.5">
      <c r="A92" s="807">
        <v>85</v>
      </c>
      <c r="B92" s="348" t="s">
        <v>219</v>
      </c>
      <c r="C92" s="181">
        <f>SUM(C90:C91)</f>
        <v>2431</v>
      </c>
      <c r="D92" s="181">
        <f>SUM(D90:D91)</f>
        <v>0</v>
      </c>
      <c r="E92" s="181">
        <f>SUM(E90:E91)</f>
        <v>0</v>
      </c>
      <c r="F92" s="355">
        <f>SUM(F90:F91)</f>
        <v>2431</v>
      </c>
    </row>
    <row r="93" spans="1:6" s="657" customFormat="1" ht="45" customHeight="1">
      <c r="A93" s="807">
        <v>86</v>
      </c>
      <c r="B93" s="927" t="s">
        <v>618</v>
      </c>
      <c r="C93" s="928"/>
      <c r="D93" s="928"/>
      <c r="E93" s="928"/>
      <c r="F93" s="929"/>
    </row>
    <row r="94" spans="1:6" ht="18">
      <c r="A94" s="807">
        <v>87</v>
      </c>
      <c r="B94" s="184" t="s">
        <v>219</v>
      </c>
      <c r="C94" s="182">
        <v>47619</v>
      </c>
      <c r="D94" s="182"/>
      <c r="E94" s="182"/>
      <c r="F94" s="353">
        <f>SUM(C94:E94)</f>
        <v>47619</v>
      </c>
    </row>
    <row r="95" spans="1:6" s="421" customFormat="1" ht="19.5">
      <c r="A95" s="807">
        <v>88</v>
      </c>
      <c r="B95" s="349" t="s">
        <v>218</v>
      </c>
      <c r="C95" s="350"/>
      <c r="D95" s="350"/>
      <c r="E95" s="350"/>
      <c r="F95" s="354">
        <f>SUM(C95:E95)</f>
        <v>0</v>
      </c>
    </row>
    <row r="96" spans="1:6" s="421" customFormat="1" ht="19.5">
      <c r="A96" s="807">
        <v>89</v>
      </c>
      <c r="B96" s="348" t="s">
        <v>219</v>
      </c>
      <c r="C96" s="181">
        <f>SUM(C94:C95)</f>
        <v>47619</v>
      </c>
      <c r="D96" s="181">
        <f>SUM(D94:D95)</f>
        <v>0</v>
      </c>
      <c r="E96" s="181">
        <f>SUM(E94:E95)</f>
        <v>0</v>
      </c>
      <c r="F96" s="355">
        <f>SUM(F94:F95)</f>
        <v>47619</v>
      </c>
    </row>
    <row r="97" spans="1:6" s="657" customFormat="1" ht="24.75" customHeight="1">
      <c r="A97" s="807">
        <v>90</v>
      </c>
      <c r="B97" s="417" t="s">
        <v>619</v>
      </c>
      <c r="C97" s="418"/>
      <c r="D97" s="418"/>
      <c r="E97" s="418"/>
      <c r="F97" s="419"/>
    </row>
    <row r="98" spans="1:6" ht="18">
      <c r="A98" s="807">
        <v>91</v>
      </c>
      <c r="B98" s="184" t="s">
        <v>219</v>
      </c>
      <c r="C98" s="182">
        <v>1000</v>
      </c>
      <c r="D98" s="182"/>
      <c r="E98" s="182"/>
      <c r="F98" s="353">
        <f>SUM(C98:E98)</f>
        <v>1000</v>
      </c>
    </row>
    <row r="99" spans="1:6" s="421" customFormat="1" ht="19.5">
      <c r="A99" s="807">
        <v>92</v>
      </c>
      <c r="B99" s="349" t="s">
        <v>218</v>
      </c>
      <c r="C99" s="350"/>
      <c r="D99" s="350"/>
      <c r="E99" s="350"/>
      <c r="F99" s="354">
        <f>SUM(C99:E99)</f>
        <v>0</v>
      </c>
    </row>
    <row r="100" spans="1:6" s="421" customFormat="1" ht="19.5">
      <c r="A100" s="807">
        <v>93</v>
      </c>
      <c r="B100" s="348" t="s">
        <v>219</v>
      </c>
      <c r="C100" s="181">
        <f>SUM(C98:C99)</f>
        <v>1000</v>
      </c>
      <c r="D100" s="181">
        <f>SUM(D98:D99)</f>
        <v>0</v>
      </c>
      <c r="E100" s="181">
        <f>SUM(E98:E99)</f>
        <v>0</v>
      </c>
      <c r="F100" s="355">
        <f>SUM(F98:F99)</f>
        <v>1000</v>
      </c>
    </row>
    <row r="101" spans="1:6" s="657" customFormat="1" ht="33" customHeight="1">
      <c r="A101" s="807">
        <v>94</v>
      </c>
      <c r="B101" s="927" t="s">
        <v>621</v>
      </c>
      <c r="C101" s="928"/>
      <c r="D101" s="928"/>
      <c r="E101" s="928"/>
      <c r="F101" s="929"/>
    </row>
    <row r="102" spans="1:6" ht="18">
      <c r="A102" s="807">
        <v>95</v>
      </c>
      <c r="B102" s="184" t="s">
        <v>219</v>
      </c>
      <c r="C102" s="182">
        <v>18000</v>
      </c>
      <c r="D102" s="182"/>
      <c r="E102" s="182"/>
      <c r="F102" s="353">
        <f>SUM(C102:E102)</f>
        <v>18000</v>
      </c>
    </row>
    <row r="103" spans="1:6" s="421" customFormat="1" ht="19.5">
      <c r="A103" s="807">
        <v>96</v>
      </c>
      <c r="B103" s="349" t="s">
        <v>218</v>
      </c>
      <c r="C103" s="350"/>
      <c r="D103" s="350"/>
      <c r="E103" s="350"/>
      <c r="F103" s="354">
        <f>SUM(C103:E103)</f>
        <v>0</v>
      </c>
    </row>
    <row r="104" spans="1:6" s="421" customFormat="1" ht="19.5">
      <c r="A104" s="807">
        <v>97</v>
      </c>
      <c r="B104" s="348" t="s">
        <v>219</v>
      </c>
      <c r="C104" s="181">
        <f>SUM(C102:C103)</f>
        <v>18000</v>
      </c>
      <c r="D104" s="181">
        <f>SUM(D102:D103)</f>
        <v>0</v>
      </c>
      <c r="E104" s="181">
        <f>SUM(E102:E103)</f>
        <v>0</v>
      </c>
      <c r="F104" s="355">
        <f>SUM(F102:F103)</f>
        <v>18000</v>
      </c>
    </row>
    <row r="105" spans="1:6" s="657" customFormat="1" ht="25.5" customHeight="1">
      <c r="A105" s="807">
        <v>98</v>
      </c>
      <c r="B105" s="927" t="s">
        <v>622</v>
      </c>
      <c r="C105" s="928"/>
      <c r="D105" s="928"/>
      <c r="E105" s="928"/>
      <c r="F105" s="929"/>
    </row>
    <row r="106" spans="1:6" ht="18">
      <c r="A106" s="807">
        <v>99</v>
      </c>
      <c r="B106" s="184" t="s">
        <v>219</v>
      </c>
      <c r="C106" s="182">
        <v>4007</v>
      </c>
      <c r="D106" s="182"/>
      <c r="E106" s="182"/>
      <c r="F106" s="353">
        <f>SUM(C106:E106)</f>
        <v>4007</v>
      </c>
    </row>
    <row r="107" spans="1:6" s="421" customFormat="1" ht="19.5">
      <c r="A107" s="807">
        <v>100</v>
      </c>
      <c r="B107" s="349" t="s">
        <v>218</v>
      </c>
      <c r="C107" s="350"/>
      <c r="D107" s="350"/>
      <c r="E107" s="350"/>
      <c r="F107" s="354">
        <f>SUM(C107:E107)</f>
        <v>0</v>
      </c>
    </row>
    <row r="108" spans="1:6" s="421" customFormat="1" ht="19.5">
      <c r="A108" s="807">
        <v>101</v>
      </c>
      <c r="B108" s="348" t="s">
        <v>219</v>
      </c>
      <c r="C108" s="181">
        <f>SUM(C106:C107)</f>
        <v>4007</v>
      </c>
      <c r="D108" s="181">
        <f>SUM(D106:D107)</f>
        <v>0</v>
      </c>
      <c r="E108" s="181">
        <f>SUM(E106:E107)</f>
        <v>0</v>
      </c>
      <c r="F108" s="355">
        <f>SUM(F106:F107)</f>
        <v>4007</v>
      </c>
    </row>
    <row r="109" spans="1:6" s="657" customFormat="1" ht="25.5" customHeight="1">
      <c r="A109" s="807">
        <v>102</v>
      </c>
      <c r="B109" s="927" t="s">
        <v>623</v>
      </c>
      <c r="C109" s="928"/>
      <c r="D109" s="928"/>
      <c r="E109" s="928"/>
      <c r="F109" s="929"/>
    </row>
    <row r="110" spans="1:6" ht="18">
      <c r="A110" s="807">
        <v>103</v>
      </c>
      <c r="B110" s="184" t="s">
        <v>219</v>
      </c>
      <c r="C110" s="182">
        <v>13500</v>
      </c>
      <c r="D110" s="182"/>
      <c r="E110" s="182"/>
      <c r="F110" s="353">
        <f>SUM(C110:E110)</f>
        <v>13500</v>
      </c>
    </row>
    <row r="111" spans="1:6" s="421" customFormat="1" ht="19.5">
      <c r="A111" s="807">
        <v>104</v>
      </c>
      <c r="B111" s="349" t="s">
        <v>218</v>
      </c>
      <c r="C111" s="350"/>
      <c r="D111" s="350"/>
      <c r="E111" s="350"/>
      <c r="F111" s="354">
        <f>SUM(C111:E111)</f>
        <v>0</v>
      </c>
    </row>
    <row r="112" spans="1:6" s="421" customFormat="1" ht="19.5">
      <c r="A112" s="807">
        <v>105</v>
      </c>
      <c r="B112" s="348" t="s">
        <v>219</v>
      </c>
      <c r="C112" s="181">
        <f>SUM(C110:C111)</f>
        <v>13500</v>
      </c>
      <c r="D112" s="181">
        <f>SUM(D110:D111)</f>
        <v>0</v>
      </c>
      <c r="E112" s="181">
        <f>SUM(E110:E111)</f>
        <v>0</v>
      </c>
      <c r="F112" s="355">
        <f>SUM(F110:F111)</f>
        <v>13500</v>
      </c>
    </row>
    <row r="113" spans="1:6" s="657" customFormat="1" ht="45" customHeight="1">
      <c r="A113" s="807">
        <v>106</v>
      </c>
      <c r="B113" s="927" t="s">
        <v>624</v>
      </c>
      <c r="C113" s="928"/>
      <c r="D113" s="928"/>
      <c r="E113" s="928"/>
      <c r="F113" s="929"/>
    </row>
    <row r="114" spans="1:6" ht="18">
      <c r="A114" s="807">
        <v>107</v>
      </c>
      <c r="B114" s="184" t="s">
        <v>219</v>
      </c>
      <c r="C114" s="182">
        <v>49</v>
      </c>
      <c r="D114" s="182"/>
      <c r="E114" s="182"/>
      <c r="F114" s="353">
        <f>SUM(C114:E114)</f>
        <v>49</v>
      </c>
    </row>
    <row r="115" spans="1:6" s="421" customFormat="1" ht="19.5">
      <c r="A115" s="807">
        <v>108</v>
      </c>
      <c r="B115" s="349" t="s">
        <v>218</v>
      </c>
      <c r="C115" s="350"/>
      <c r="D115" s="350"/>
      <c r="E115" s="350"/>
      <c r="F115" s="354">
        <f>SUM(C115:E115)</f>
        <v>0</v>
      </c>
    </row>
    <row r="116" spans="1:6" s="421" customFormat="1" ht="19.5">
      <c r="A116" s="807">
        <v>109</v>
      </c>
      <c r="B116" s="348" t="s">
        <v>219</v>
      </c>
      <c r="C116" s="181">
        <f>SUM(C114:C115)</f>
        <v>49</v>
      </c>
      <c r="D116" s="181">
        <f>SUM(D114:D115)</f>
        <v>0</v>
      </c>
      <c r="E116" s="181">
        <f>SUM(E114:E115)</f>
        <v>0</v>
      </c>
      <c r="F116" s="355">
        <f>SUM(F114:F115)</f>
        <v>49</v>
      </c>
    </row>
    <row r="117" spans="1:6" s="657" customFormat="1" ht="25.5" customHeight="1">
      <c r="A117" s="807">
        <v>110</v>
      </c>
      <c r="B117" s="927" t="s">
        <v>625</v>
      </c>
      <c r="C117" s="928"/>
      <c r="D117" s="928"/>
      <c r="E117" s="928"/>
      <c r="F117" s="929"/>
    </row>
    <row r="118" spans="1:6" ht="18">
      <c r="A118" s="807">
        <v>111</v>
      </c>
      <c r="B118" s="184" t="s">
        <v>219</v>
      </c>
      <c r="C118" s="182">
        <v>27</v>
      </c>
      <c r="D118" s="182"/>
      <c r="E118" s="182"/>
      <c r="F118" s="353">
        <f>SUM(C118:E118)</f>
        <v>27</v>
      </c>
    </row>
    <row r="119" spans="1:6" s="421" customFormat="1" ht="19.5">
      <c r="A119" s="807">
        <v>112</v>
      </c>
      <c r="B119" s="349" t="s">
        <v>218</v>
      </c>
      <c r="C119" s="350"/>
      <c r="D119" s="350"/>
      <c r="E119" s="350"/>
      <c r="F119" s="354">
        <f>SUM(C119:E119)</f>
        <v>0</v>
      </c>
    </row>
    <row r="120" spans="1:6" s="421" customFormat="1" ht="19.5">
      <c r="A120" s="807">
        <v>113</v>
      </c>
      <c r="B120" s="348" t="s">
        <v>219</v>
      </c>
      <c r="C120" s="181">
        <f>SUM(C118:C119)</f>
        <v>27</v>
      </c>
      <c r="D120" s="181">
        <f>SUM(D118:D119)</f>
        <v>0</v>
      </c>
      <c r="E120" s="181">
        <f>SUM(E118:E119)</f>
        <v>0</v>
      </c>
      <c r="F120" s="355">
        <f>SUM(F118:F119)</f>
        <v>27</v>
      </c>
    </row>
    <row r="121" spans="1:6" s="657" customFormat="1" ht="25.5" customHeight="1">
      <c r="A121" s="807">
        <v>114</v>
      </c>
      <c r="B121" s="927" t="s">
        <v>626</v>
      </c>
      <c r="C121" s="928"/>
      <c r="D121" s="928"/>
      <c r="E121" s="928"/>
      <c r="F121" s="929"/>
    </row>
    <row r="122" spans="1:6" ht="18">
      <c r="A122" s="807">
        <v>115</v>
      </c>
      <c r="B122" s="184" t="s">
        <v>219</v>
      </c>
      <c r="C122" s="182">
        <v>28331</v>
      </c>
      <c r="D122" s="182"/>
      <c r="E122" s="182"/>
      <c r="F122" s="353">
        <f>SUM(C122:E122)</f>
        <v>28331</v>
      </c>
    </row>
    <row r="123" spans="1:6" s="421" customFormat="1" ht="19.5">
      <c r="A123" s="807">
        <v>116</v>
      </c>
      <c r="B123" s="349" t="s">
        <v>218</v>
      </c>
      <c r="C123" s="350"/>
      <c r="D123" s="350"/>
      <c r="E123" s="350"/>
      <c r="F123" s="354">
        <f>SUM(C123:E123)</f>
        <v>0</v>
      </c>
    </row>
    <row r="124" spans="1:6" s="421" customFormat="1" ht="19.5">
      <c r="A124" s="807">
        <v>117</v>
      </c>
      <c r="B124" s="348" t="s">
        <v>219</v>
      </c>
      <c r="C124" s="181">
        <f>SUM(C122:C123)</f>
        <v>28331</v>
      </c>
      <c r="D124" s="181">
        <f>SUM(D122:D123)</f>
        <v>0</v>
      </c>
      <c r="E124" s="181">
        <f>SUM(E122:E123)</f>
        <v>0</v>
      </c>
      <c r="F124" s="355">
        <f>SUM(F122:F123)</f>
        <v>28331</v>
      </c>
    </row>
    <row r="125" spans="1:6" s="657" customFormat="1" ht="25.5" customHeight="1">
      <c r="A125" s="807">
        <v>118</v>
      </c>
      <c r="B125" s="927" t="s">
        <v>627</v>
      </c>
      <c r="C125" s="928"/>
      <c r="D125" s="928"/>
      <c r="E125" s="928"/>
      <c r="F125" s="929"/>
    </row>
    <row r="126" spans="1:6" ht="18">
      <c r="A126" s="807">
        <v>119</v>
      </c>
      <c r="B126" s="184" t="s">
        <v>219</v>
      </c>
      <c r="C126" s="182">
        <v>294096</v>
      </c>
      <c r="D126" s="182"/>
      <c r="E126" s="182"/>
      <c r="F126" s="353">
        <f>SUM(C126:E126)</f>
        <v>294096</v>
      </c>
    </row>
    <row r="127" spans="1:6" s="421" customFormat="1" ht="19.5">
      <c r="A127" s="807">
        <v>120</v>
      </c>
      <c r="B127" s="349" t="s">
        <v>218</v>
      </c>
      <c r="C127" s="350"/>
      <c r="D127" s="350"/>
      <c r="E127" s="350"/>
      <c r="F127" s="354">
        <f>SUM(C127:E127)</f>
        <v>0</v>
      </c>
    </row>
    <row r="128" spans="1:6" s="421" customFormat="1" ht="19.5">
      <c r="A128" s="807">
        <v>121</v>
      </c>
      <c r="B128" s="348" t="s">
        <v>219</v>
      </c>
      <c r="C128" s="181">
        <f>SUM(C126:C127)</f>
        <v>294096</v>
      </c>
      <c r="D128" s="181">
        <f>SUM(D126:D127)</f>
        <v>0</v>
      </c>
      <c r="E128" s="181">
        <f>SUM(E126:E127)</f>
        <v>0</v>
      </c>
      <c r="F128" s="355">
        <f>SUM(F126:F127)</f>
        <v>294096</v>
      </c>
    </row>
    <row r="129" spans="1:6" s="657" customFormat="1" ht="45" customHeight="1">
      <c r="A129" s="807">
        <v>122</v>
      </c>
      <c r="B129" s="930" t="s">
        <v>669</v>
      </c>
      <c r="C129" s="931"/>
      <c r="D129" s="931"/>
      <c r="E129" s="931"/>
      <c r="F129" s="932"/>
    </row>
    <row r="130" spans="1:6" ht="18">
      <c r="A130" s="807">
        <v>123</v>
      </c>
      <c r="B130" s="184" t="s">
        <v>219</v>
      </c>
      <c r="C130" s="182">
        <v>1593</v>
      </c>
      <c r="D130" s="182"/>
      <c r="E130" s="182"/>
      <c r="F130" s="353">
        <f>SUM(C130:E130)</f>
        <v>1593</v>
      </c>
    </row>
    <row r="131" spans="1:6" s="421" customFormat="1" ht="19.5">
      <c r="A131" s="807">
        <v>124</v>
      </c>
      <c r="B131" s="349" t="s">
        <v>630</v>
      </c>
      <c r="C131" s="350">
        <v>-1593</v>
      </c>
      <c r="D131" s="350"/>
      <c r="E131" s="350"/>
      <c r="F131" s="354">
        <f>SUM(C131:E131)</f>
        <v>-1593</v>
      </c>
    </row>
    <row r="132" spans="1:6" s="421" customFormat="1" ht="19.5">
      <c r="A132" s="807">
        <v>125</v>
      </c>
      <c r="B132" s="348" t="s">
        <v>219</v>
      </c>
      <c r="C132" s="181">
        <f>SUM(C130:C131)</f>
        <v>0</v>
      </c>
      <c r="D132" s="181">
        <f>SUM(D130:D131)</f>
        <v>0</v>
      </c>
      <c r="E132" s="181">
        <f>SUM(E130:E131)</f>
        <v>0</v>
      </c>
      <c r="F132" s="355">
        <f>SUM(F130:F131)</f>
        <v>0</v>
      </c>
    </row>
    <row r="133" spans="1:6" s="657" customFormat="1" ht="25.5" customHeight="1">
      <c r="A133" s="807">
        <v>126</v>
      </c>
      <c r="B133" s="927" t="s">
        <v>670</v>
      </c>
      <c r="C133" s="928"/>
      <c r="D133" s="928"/>
      <c r="E133" s="928"/>
      <c r="F133" s="929"/>
    </row>
    <row r="134" spans="1:6" ht="18">
      <c r="A134" s="807">
        <v>127</v>
      </c>
      <c r="B134" s="184" t="s">
        <v>219</v>
      </c>
      <c r="C134" s="182">
        <v>369</v>
      </c>
      <c r="D134" s="182"/>
      <c r="E134" s="182"/>
      <c r="F134" s="353">
        <f>SUM(C134:E134)</f>
        <v>369</v>
      </c>
    </row>
    <row r="135" spans="1:6" s="421" customFormat="1" ht="19.5">
      <c r="A135" s="807">
        <v>128</v>
      </c>
      <c r="B135" s="349" t="s">
        <v>218</v>
      </c>
      <c r="C135" s="350"/>
      <c r="D135" s="350"/>
      <c r="E135" s="350"/>
      <c r="F135" s="354">
        <f>SUM(C135:E135)</f>
        <v>0</v>
      </c>
    </row>
    <row r="136" spans="1:6" s="421" customFormat="1" ht="19.5">
      <c r="A136" s="807">
        <v>129</v>
      </c>
      <c r="B136" s="348" t="s">
        <v>219</v>
      </c>
      <c r="C136" s="181">
        <f>SUM(C134:C135)</f>
        <v>369</v>
      </c>
      <c r="D136" s="181">
        <f>SUM(D134:D135)</f>
        <v>0</v>
      </c>
      <c r="E136" s="181">
        <f>SUM(E134:E135)</f>
        <v>0</v>
      </c>
      <c r="F136" s="355">
        <f>SUM(F134:F135)</f>
        <v>369</v>
      </c>
    </row>
    <row r="137" spans="1:6" s="657" customFormat="1" ht="27.75" customHeight="1">
      <c r="A137" s="807">
        <v>130</v>
      </c>
      <c r="B137" s="927" t="s">
        <v>671</v>
      </c>
      <c r="C137" s="928"/>
      <c r="D137" s="928"/>
      <c r="E137" s="928"/>
      <c r="F137" s="929"/>
    </row>
    <row r="138" spans="1:6" ht="18">
      <c r="A138" s="807">
        <v>131</v>
      </c>
      <c r="B138" s="184" t="s">
        <v>219</v>
      </c>
      <c r="C138" s="182">
        <v>3278</v>
      </c>
      <c r="D138" s="182"/>
      <c r="E138" s="182"/>
      <c r="F138" s="353">
        <f>SUM(C138:E138)</f>
        <v>3278</v>
      </c>
    </row>
    <row r="139" spans="1:6" s="421" customFormat="1" ht="19.5">
      <c r="A139" s="807">
        <v>132</v>
      </c>
      <c r="B139" s="349" t="s">
        <v>218</v>
      </c>
      <c r="C139" s="350"/>
      <c r="D139" s="350"/>
      <c r="E139" s="350"/>
      <c r="F139" s="354">
        <f>SUM(C139:E139)</f>
        <v>0</v>
      </c>
    </row>
    <row r="140" spans="1:6" s="421" customFormat="1" ht="19.5">
      <c r="A140" s="807">
        <v>133</v>
      </c>
      <c r="B140" s="348" t="s">
        <v>219</v>
      </c>
      <c r="C140" s="181">
        <f>SUM(C138:C139)</f>
        <v>3278</v>
      </c>
      <c r="D140" s="181">
        <f>SUM(D138:D139)</f>
        <v>0</v>
      </c>
      <c r="E140" s="181">
        <f>SUM(E138:E139)</f>
        <v>0</v>
      </c>
      <c r="F140" s="355">
        <f>SUM(F138:F139)</f>
        <v>3278</v>
      </c>
    </row>
    <row r="141" spans="1:6" s="657" customFormat="1" ht="45" customHeight="1">
      <c r="A141" s="807">
        <v>134</v>
      </c>
      <c r="B141" s="927" t="s">
        <v>684</v>
      </c>
      <c r="C141" s="928"/>
      <c r="D141" s="928"/>
      <c r="E141" s="928"/>
      <c r="F141" s="929"/>
    </row>
    <row r="142" spans="1:6" ht="18">
      <c r="A142" s="807">
        <v>135</v>
      </c>
      <c r="B142" s="184" t="s">
        <v>219</v>
      </c>
      <c r="C142" s="182">
        <v>3600</v>
      </c>
      <c r="D142" s="182"/>
      <c r="E142" s="182"/>
      <c r="F142" s="353">
        <f>SUM(C142:E142)</f>
        <v>3600</v>
      </c>
    </row>
    <row r="143" spans="1:6" s="421" customFormat="1" ht="19.5">
      <c r="A143" s="807">
        <v>136</v>
      </c>
      <c r="B143" s="349" t="s">
        <v>218</v>
      </c>
      <c r="C143" s="350"/>
      <c r="D143" s="350"/>
      <c r="E143" s="350"/>
      <c r="F143" s="354">
        <f>SUM(C143:E143)</f>
        <v>0</v>
      </c>
    </row>
    <row r="144" spans="1:6" s="421" customFormat="1" ht="19.5">
      <c r="A144" s="807">
        <v>137</v>
      </c>
      <c r="B144" s="348" t="s">
        <v>219</v>
      </c>
      <c r="C144" s="181">
        <f>SUM(C142:C143)</f>
        <v>3600</v>
      </c>
      <c r="D144" s="181">
        <f>SUM(D142:D143)</f>
        <v>0</v>
      </c>
      <c r="E144" s="181">
        <f>SUM(E142:E143)</f>
        <v>0</v>
      </c>
      <c r="F144" s="355">
        <f>SUM(F142:F143)</f>
        <v>3600</v>
      </c>
    </row>
    <row r="145" spans="1:6" s="657" customFormat="1" ht="45" customHeight="1">
      <c r="A145" s="807">
        <v>138</v>
      </c>
      <c r="B145" s="927" t="s">
        <v>672</v>
      </c>
      <c r="C145" s="928"/>
      <c r="D145" s="928"/>
      <c r="E145" s="928"/>
      <c r="F145" s="929"/>
    </row>
    <row r="146" spans="1:6" ht="18">
      <c r="A146" s="807">
        <v>139</v>
      </c>
      <c r="B146" s="184" t="s">
        <v>219</v>
      </c>
      <c r="C146" s="182">
        <v>667</v>
      </c>
      <c r="D146" s="182"/>
      <c r="E146" s="182"/>
      <c r="F146" s="353">
        <f>SUM(C146:E146)</f>
        <v>667</v>
      </c>
    </row>
    <row r="147" spans="1:6" s="421" customFormat="1" ht="19.5">
      <c r="A147" s="807">
        <v>140</v>
      </c>
      <c r="B147" s="349" t="s">
        <v>218</v>
      </c>
      <c r="C147" s="350"/>
      <c r="D147" s="350"/>
      <c r="E147" s="350"/>
      <c r="F147" s="354">
        <f>SUM(C147:E147)</f>
        <v>0</v>
      </c>
    </row>
    <row r="148" spans="1:6" s="421" customFormat="1" ht="19.5">
      <c r="A148" s="807">
        <v>141</v>
      </c>
      <c r="B148" s="348" t="s">
        <v>219</v>
      </c>
      <c r="C148" s="181">
        <f>SUM(C146:C147)</f>
        <v>667</v>
      </c>
      <c r="D148" s="181">
        <f>SUM(D146:D147)</f>
        <v>0</v>
      </c>
      <c r="E148" s="181">
        <f>SUM(E146:E147)</f>
        <v>0</v>
      </c>
      <c r="F148" s="355">
        <f>SUM(F146:F147)</f>
        <v>667</v>
      </c>
    </row>
    <row r="149" spans="1:6" s="657" customFormat="1" ht="27.75" customHeight="1">
      <c r="A149" s="807">
        <v>142</v>
      </c>
      <c r="B149" s="927" t="s">
        <v>673</v>
      </c>
      <c r="C149" s="928"/>
      <c r="D149" s="928"/>
      <c r="E149" s="928"/>
      <c r="F149" s="929"/>
    </row>
    <row r="150" spans="1:6" ht="18">
      <c r="A150" s="807">
        <v>143</v>
      </c>
      <c r="B150" s="184" t="s">
        <v>219</v>
      </c>
      <c r="C150" s="182">
        <v>1786</v>
      </c>
      <c r="D150" s="182"/>
      <c r="E150" s="182"/>
      <c r="F150" s="353">
        <f>SUM(C150:E150)</f>
        <v>1786</v>
      </c>
    </row>
    <row r="151" spans="1:6" s="421" customFormat="1" ht="19.5">
      <c r="A151" s="807">
        <v>144</v>
      </c>
      <c r="B151" s="349" t="s">
        <v>218</v>
      </c>
      <c r="C151" s="350"/>
      <c r="D151" s="350"/>
      <c r="E151" s="350"/>
      <c r="F151" s="354">
        <f>SUM(C151:E151)</f>
        <v>0</v>
      </c>
    </row>
    <row r="152" spans="1:6" s="421" customFormat="1" ht="19.5">
      <c r="A152" s="807">
        <v>145</v>
      </c>
      <c r="B152" s="348" t="s">
        <v>219</v>
      </c>
      <c r="C152" s="181">
        <f>SUM(C150:C151)</f>
        <v>1786</v>
      </c>
      <c r="D152" s="181">
        <f>SUM(D150:D151)</f>
        <v>0</v>
      </c>
      <c r="E152" s="181">
        <f>SUM(E150:E151)</f>
        <v>0</v>
      </c>
      <c r="F152" s="355">
        <f>SUM(F150:F151)</f>
        <v>1786</v>
      </c>
    </row>
    <row r="153" spans="1:6" s="657" customFormat="1" ht="27.75" customHeight="1">
      <c r="A153" s="807">
        <v>146</v>
      </c>
      <c r="B153" s="927" t="s">
        <v>674</v>
      </c>
      <c r="C153" s="928"/>
      <c r="D153" s="928"/>
      <c r="E153" s="928"/>
      <c r="F153" s="929"/>
    </row>
    <row r="154" spans="1:6" ht="18">
      <c r="A154" s="807">
        <v>147</v>
      </c>
      <c r="B154" s="184" t="s">
        <v>219</v>
      </c>
      <c r="C154" s="182">
        <v>2425</v>
      </c>
      <c r="D154" s="182"/>
      <c r="E154" s="182"/>
      <c r="F154" s="353">
        <f>SUM(C154:E154)</f>
        <v>2425</v>
      </c>
    </row>
    <row r="155" spans="1:6" s="421" customFormat="1" ht="19.5">
      <c r="A155" s="807">
        <v>148</v>
      </c>
      <c r="B155" s="349" t="s">
        <v>218</v>
      </c>
      <c r="C155" s="350"/>
      <c r="D155" s="350"/>
      <c r="E155" s="350"/>
      <c r="F155" s="354">
        <f>SUM(C155:E155)</f>
        <v>0</v>
      </c>
    </row>
    <row r="156" spans="1:6" s="421" customFormat="1" ht="19.5">
      <c r="A156" s="807">
        <v>149</v>
      </c>
      <c r="B156" s="348" t="s">
        <v>219</v>
      </c>
      <c r="C156" s="181">
        <f>SUM(C154:C155)</f>
        <v>2425</v>
      </c>
      <c r="D156" s="181">
        <f>SUM(D154:D155)</f>
        <v>0</v>
      </c>
      <c r="E156" s="181">
        <f>SUM(E154:E155)</f>
        <v>0</v>
      </c>
      <c r="F156" s="355">
        <f>SUM(F154:F155)</f>
        <v>2425</v>
      </c>
    </row>
    <row r="157" spans="1:6" s="657" customFormat="1" ht="27.75" customHeight="1">
      <c r="A157" s="807">
        <v>150</v>
      </c>
      <c r="B157" s="927" t="s">
        <v>675</v>
      </c>
      <c r="C157" s="928"/>
      <c r="D157" s="928"/>
      <c r="E157" s="928"/>
      <c r="F157" s="929"/>
    </row>
    <row r="158" spans="1:6" ht="18">
      <c r="A158" s="807">
        <v>151</v>
      </c>
      <c r="B158" s="184" t="s">
        <v>219</v>
      </c>
      <c r="C158" s="182">
        <v>853</v>
      </c>
      <c r="D158" s="182"/>
      <c r="E158" s="182"/>
      <c r="F158" s="353">
        <f>SUM(C158:E158)</f>
        <v>853</v>
      </c>
    </row>
    <row r="159" spans="1:6" s="421" customFormat="1" ht="19.5">
      <c r="A159" s="807">
        <v>152</v>
      </c>
      <c r="B159" s="349" t="s">
        <v>218</v>
      </c>
      <c r="C159" s="350"/>
      <c r="D159" s="350"/>
      <c r="E159" s="350"/>
      <c r="F159" s="354">
        <f>SUM(C159:E159)</f>
        <v>0</v>
      </c>
    </row>
    <row r="160" spans="1:6" s="421" customFormat="1" ht="19.5">
      <c r="A160" s="807">
        <v>153</v>
      </c>
      <c r="B160" s="348" t="s">
        <v>219</v>
      </c>
      <c r="C160" s="181">
        <f>SUM(C158:C159)</f>
        <v>853</v>
      </c>
      <c r="D160" s="181">
        <f>SUM(D158:D159)</f>
        <v>0</v>
      </c>
      <c r="E160" s="181">
        <f>SUM(E158:E159)</f>
        <v>0</v>
      </c>
      <c r="F160" s="355">
        <f>SUM(F158:F159)</f>
        <v>853</v>
      </c>
    </row>
    <row r="161" spans="1:6" s="657" customFormat="1" ht="27.75" customHeight="1">
      <c r="A161" s="807">
        <v>154</v>
      </c>
      <c r="B161" s="927" t="s">
        <v>676</v>
      </c>
      <c r="C161" s="928"/>
      <c r="D161" s="928"/>
      <c r="E161" s="928"/>
      <c r="F161" s="929"/>
    </row>
    <row r="162" spans="1:6" ht="18">
      <c r="A162" s="807">
        <v>155</v>
      </c>
      <c r="B162" s="184" t="s">
        <v>219</v>
      </c>
      <c r="C162" s="182">
        <v>3317</v>
      </c>
      <c r="D162" s="182"/>
      <c r="E162" s="182"/>
      <c r="F162" s="353">
        <f>SUM(C162:E162)</f>
        <v>3317</v>
      </c>
    </row>
    <row r="163" spans="1:6" s="421" customFormat="1" ht="19.5">
      <c r="A163" s="807">
        <v>156</v>
      </c>
      <c r="B163" s="349" t="s">
        <v>218</v>
      </c>
      <c r="C163" s="350"/>
      <c r="D163" s="350"/>
      <c r="E163" s="350"/>
      <c r="F163" s="354">
        <f>SUM(C163:E163)</f>
        <v>0</v>
      </c>
    </row>
    <row r="164" spans="1:6" s="421" customFormat="1" ht="19.5">
      <c r="A164" s="807">
        <v>157</v>
      </c>
      <c r="B164" s="348" t="s">
        <v>219</v>
      </c>
      <c r="C164" s="181">
        <f>SUM(C162:C163)</f>
        <v>3317</v>
      </c>
      <c r="D164" s="181">
        <f>SUM(D162:D163)</f>
        <v>0</v>
      </c>
      <c r="E164" s="181">
        <f>SUM(E162:E163)</f>
        <v>0</v>
      </c>
      <c r="F164" s="355">
        <f>SUM(F162:F163)</f>
        <v>3317</v>
      </c>
    </row>
    <row r="165" spans="1:6" s="657" customFormat="1" ht="27.75" customHeight="1">
      <c r="A165" s="807">
        <v>158</v>
      </c>
      <c r="B165" s="927" t="s">
        <v>677</v>
      </c>
      <c r="C165" s="928"/>
      <c r="D165" s="928"/>
      <c r="E165" s="928"/>
      <c r="F165" s="929"/>
    </row>
    <row r="166" spans="1:6" ht="18">
      <c r="A166" s="807">
        <v>159</v>
      </c>
      <c r="B166" s="184" t="s">
        <v>219</v>
      </c>
      <c r="C166" s="182">
        <v>6646</v>
      </c>
      <c r="D166" s="182"/>
      <c r="E166" s="182"/>
      <c r="F166" s="353">
        <f>SUM(C166:E166)</f>
        <v>6646</v>
      </c>
    </row>
    <row r="167" spans="1:6" s="421" customFormat="1" ht="19.5">
      <c r="A167" s="807">
        <v>160</v>
      </c>
      <c r="B167" s="349" t="s">
        <v>218</v>
      </c>
      <c r="C167" s="350"/>
      <c r="D167" s="350"/>
      <c r="E167" s="350"/>
      <c r="F167" s="354">
        <f>SUM(C167:E167)</f>
        <v>0</v>
      </c>
    </row>
    <row r="168" spans="1:6" s="421" customFormat="1" ht="19.5">
      <c r="A168" s="807">
        <v>161</v>
      </c>
      <c r="B168" s="348" t="s">
        <v>219</v>
      </c>
      <c r="C168" s="181">
        <f>SUM(C166:C167)</f>
        <v>6646</v>
      </c>
      <c r="D168" s="181">
        <f>SUM(D166:D167)</f>
        <v>0</v>
      </c>
      <c r="E168" s="181">
        <f>SUM(E166:E167)</f>
        <v>0</v>
      </c>
      <c r="F168" s="355">
        <f>SUM(F166:F167)</f>
        <v>6646</v>
      </c>
    </row>
    <row r="169" spans="1:6" s="657" customFormat="1" ht="27.75" customHeight="1">
      <c r="A169" s="807">
        <v>162</v>
      </c>
      <c r="B169" s="927" t="s">
        <v>434</v>
      </c>
      <c r="C169" s="928"/>
      <c r="D169" s="928"/>
      <c r="E169" s="928"/>
      <c r="F169" s="929"/>
    </row>
    <row r="170" spans="1:6" ht="18">
      <c r="A170" s="807">
        <v>163</v>
      </c>
      <c r="B170" s="184" t="s">
        <v>219</v>
      </c>
      <c r="C170" s="182">
        <v>1253</v>
      </c>
      <c r="D170" s="182"/>
      <c r="E170" s="182"/>
      <c r="F170" s="353">
        <f>SUM(C170:E170)</f>
        <v>1253</v>
      </c>
    </row>
    <row r="171" spans="1:6" s="421" customFormat="1" ht="19.5">
      <c r="A171" s="807">
        <v>164</v>
      </c>
      <c r="B171" s="349" t="s">
        <v>467</v>
      </c>
      <c r="C171" s="350">
        <v>15000</v>
      </c>
      <c r="D171" s="350"/>
      <c r="E171" s="350"/>
      <c r="F171" s="354">
        <f>SUM(C171:E171)</f>
        <v>15000</v>
      </c>
    </row>
    <row r="172" spans="1:6" s="657" customFormat="1" ht="18">
      <c r="A172" s="807">
        <v>165</v>
      </c>
      <c r="B172" s="348" t="s">
        <v>219</v>
      </c>
      <c r="C172" s="181">
        <f>SUM(C170:C171)</f>
        <v>16253</v>
      </c>
      <c r="D172" s="181">
        <f>SUM(D170:D171)</f>
        <v>0</v>
      </c>
      <c r="E172" s="181">
        <f>SUM(E170:E171)</f>
        <v>0</v>
      </c>
      <c r="F172" s="355">
        <f>SUM(F170:F171)</f>
        <v>16253</v>
      </c>
    </row>
    <row r="173" spans="1:6" s="657" customFormat="1" ht="27.75" customHeight="1">
      <c r="A173" s="807">
        <v>166</v>
      </c>
      <c r="B173" s="927" t="s">
        <v>426</v>
      </c>
      <c r="C173" s="928"/>
      <c r="D173" s="928"/>
      <c r="E173" s="928"/>
      <c r="F173" s="929"/>
    </row>
    <row r="174" spans="1:6" ht="18">
      <c r="A174" s="807">
        <v>167</v>
      </c>
      <c r="B174" s="184" t="s">
        <v>219</v>
      </c>
      <c r="C174" s="182">
        <v>145</v>
      </c>
      <c r="D174" s="182"/>
      <c r="E174" s="182"/>
      <c r="F174" s="353">
        <f>SUM(C174:E174)</f>
        <v>145</v>
      </c>
    </row>
    <row r="175" spans="1:6" s="421" customFormat="1" ht="19.5">
      <c r="A175" s="807">
        <v>168</v>
      </c>
      <c r="B175" s="349" t="s">
        <v>467</v>
      </c>
      <c r="C175" s="350">
        <v>15033</v>
      </c>
      <c r="D175" s="350"/>
      <c r="E175" s="350"/>
      <c r="F175" s="354">
        <f>SUM(C175:E175)</f>
        <v>15033</v>
      </c>
    </row>
    <row r="176" spans="1:6" s="658" customFormat="1" ht="18">
      <c r="A176" s="807">
        <v>169</v>
      </c>
      <c r="B176" s="348" t="s">
        <v>219</v>
      </c>
      <c r="C176" s="181">
        <f>SUM(C174:C175)</f>
        <v>15178</v>
      </c>
      <c r="D176" s="181">
        <f>SUM(D174:D175)</f>
        <v>0</v>
      </c>
      <c r="E176" s="181">
        <f>SUM(E174:E175)</f>
        <v>0</v>
      </c>
      <c r="F176" s="355">
        <f>SUM(F174:F175)</f>
        <v>15178</v>
      </c>
    </row>
    <row r="177" spans="1:6" s="657" customFormat="1" ht="27.75" customHeight="1">
      <c r="A177" s="807">
        <v>170</v>
      </c>
      <c r="B177" s="927" t="s">
        <v>611</v>
      </c>
      <c r="C177" s="928"/>
      <c r="D177" s="928"/>
      <c r="E177" s="928"/>
      <c r="F177" s="929"/>
    </row>
    <row r="178" spans="1:6" ht="18">
      <c r="A178" s="807">
        <v>171</v>
      </c>
      <c r="B178" s="184" t="s">
        <v>219</v>
      </c>
      <c r="C178" s="182">
        <v>0</v>
      </c>
      <c r="D178" s="182"/>
      <c r="E178" s="182"/>
      <c r="F178" s="353">
        <f>SUM(C178:E178)</f>
        <v>0</v>
      </c>
    </row>
    <row r="179" spans="1:6" s="421" customFormat="1" ht="19.5">
      <c r="A179" s="807">
        <v>172</v>
      </c>
      <c r="B179" s="349" t="s">
        <v>630</v>
      </c>
      <c r="C179" s="350"/>
      <c r="D179" s="350"/>
      <c r="E179" s="350"/>
      <c r="F179" s="354">
        <f>SUM(C179:E179)</f>
        <v>0</v>
      </c>
    </row>
    <row r="180" spans="1:6" s="421" customFormat="1" ht="19.5">
      <c r="A180" s="807">
        <v>173</v>
      </c>
      <c r="B180" s="348" t="s">
        <v>219</v>
      </c>
      <c r="C180" s="181">
        <f>SUM(C178:C179)</f>
        <v>0</v>
      </c>
      <c r="D180" s="181">
        <f>SUM(D178:D179)</f>
        <v>0</v>
      </c>
      <c r="E180" s="181">
        <f>SUM(E178:E179)</f>
        <v>0</v>
      </c>
      <c r="F180" s="355">
        <f>SUM(F178:F179)</f>
        <v>0</v>
      </c>
    </row>
    <row r="181" spans="1:6" s="657" customFormat="1" ht="27.75" customHeight="1">
      <c r="A181" s="807">
        <v>174</v>
      </c>
      <c r="B181" s="927" t="s">
        <v>638</v>
      </c>
      <c r="C181" s="928"/>
      <c r="D181" s="928"/>
      <c r="E181" s="928"/>
      <c r="F181" s="929"/>
    </row>
    <row r="182" spans="1:6" ht="18">
      <c r="A182" s="807">
        <v>175</v>
      </c>
      <c r="B182" s="184" t="s">
        <v>219</v>
      </c>
      <c r="C182" s="182">
        <v>200</v>
      </c>
      <c r="D182" s="182"/>
      <c r="E182" s="182"/>
      <c r="F182" s="353">
        <f>SUM(C182:E182)</f>
        <v>200</v>
      </c>
    </row>
    <row r="183" spans="1:6" s="421" customFormat="1" ht="19.5">
      <c r="A183" s="807">
        <v>176</v>
      </c>
      <c r="B183" s="349" t="s">
        <v>630</v>
      </c>
      <c r="C183" s="350"/>
      <c r="D183" s="350"/>
      <c r="E183" s="350"/>
      <c r="F183" s="354">
        <f>SUM(C183:E183)</f>
        <v>0</v>
      </c>
    </row>
    <row r="184" spans="1:6" s="421" customFormat="1" ht="19.5">
      <c r="A184" s="807">
        <v>177</v>
      </c>
      <c r="B184" s="348" t="s">
        <v>639</v>
      </c>
      <c r="C184" s="181">
        <f>SUM(C182:C183)</f>
        <v>200</v>
      </c>
      <c r="D184" s="181">
        <f>SUM(D182:D183)</f>
        <v>0</v>
      </c>
      <c r="E184" s="181">
        <f>SUM(E182:E183)</f>
        <v>0</v>
      </c>
      <c r="F184" s="181">
        <f>SUM(F182:F183)</f>
        <v>200</v>
      </c>
    </row>
    <row r="185" spans="1:6" s="657" customFormat="1" ht="27.75" customHeight="1">
      <c r="A185" s="807">
        <v>178</v>
      </c>
      <c r="B185" s="927" t="s">
        <v>640</v>
      </c>
      <c r="C185" s="928"/>
      <c r="D185" s="928"/>
      <c r="E185" s="928"/>
      <c r="F185" s="929"/>
    </row>
    <row r="186" spans="1:6" ht="18">
      <c r="A186" s="807">
        <v>179</v>
      </c>
      <c r="B186" s="184" t="s">
        <v>219</v>
      </c>
      <c r="C186" s="182">
        <v>900</v>
      </c>
      <c r="D186" s="182"/>
      <c r="E186" s="182"/>
      <c r="F186" s="353">
        <f>SUM(C186:E186)</f>
        <v>900</v>
      </c>
    </row>
    <row r="187" spans="1:6" s="421" customFormat="1" ht="19.5">
      <c r="A187" s="807">
        <v>180</v>
      </c>
      <c r="B187" s="349" t="s">
        <v>630</v>
      </c>
      <c r="C187" s="350"/>
      <c r="D187" s="350"/>
      <c r="E187" s="350"/>
      <c r="F187" s="354">
        <f>SUM(C187:E187)</f>
        <v>0</v>
      </c>
    </row>
    <row r="188" spans="1:6" s="421" customFormat="1" ht="19.5">
      <c r="A188" s="807">
        <v>181</v>
      </c>
      <c r="B188" s="348" t="s">
        <v>219</v>
      </c>
      <c r="C188" s="181">
        <f>SUM(C186:C187)</f>
        <v>900</v>
      </c>
      <c r="D188" s="181">
        <f>SUM(D186:D187)</f>
        <v>0</v>
      </c>
      <c r="E188" s="181">
        <f>SUM(E186:E187)</f>
        <v>0</v>
      </c>
      <c r="F188" s="181">
        <f>SUM(F186:F187)</f>
        <v>900</v>
      </c>
    </row>
    <row r="189" spans="1:6" s="657" customFormat="1" ht="27.75" customHeight="1">
      <c r="A189" s="807">
        <v>182</v>
      </c>
      <c r="B189" s="927" t="s">
        <v>392</v>
      </c>
      <c r="C189" s="928"/>
      <c r="D189" s="928"/>
      <c r="E189" s="928"/>
      <c r="F189" s="929"/>
    </row>
    <row r="190" spans="1:6" ht="18">
      <c r="A190" s="807">
        <v>183</v>
      </c>
      <c r="B190" s="184" t="s">
        <v>219</v>
      </c>
      <c r="C190" s="182">
        <v>109268</v>
      </c>
      <c r="D190" s="182"/>
      <c r="E190" s="182"/>
      <c r="F190" s="353">
        <f>SUM(C190:E190)</f>
        <v>109268</v>
      </c>
    </row>
    <row r="191" spans="1:6" s="421" customFormat="1" ht="19.5">
      <c r="A191" s="807">
        <v>184</v>
      </c>
      <c r="B191" s="349" t="s">
        <v>218</v>
      </c>
      <c r="C191" s="350"/>
      <c r="D191" s="350"/>
      <c r="E191" s="350"/>
      <c r="F191" s="354">
        <f>SUM(C191:E191)</f>
        <v>0</v>
      </c>
    </row>
    <row r="192" spans="1:6" s="421" customFormat="1" ht="19.5">
      <c r="A192" s="807">
        <v>185</v>
      </c>
      <c r="B192" s="348" t="s">
        <v>219</v>
      </c>
      <c r="C192" s="181">
        <f>SUM(C190:C191)</f>
        <v>109268</v>
      </c>
      <c r="D192" s="181">
        <f>SUM(D190:D191)</f>
        <v>0</v>
      </c>
      <c r="E192" s="181">
        <f>SUM(E190:E191)</f>
        <v>0</v>
      </c>
      <c r="F192" s="355">
        <f>SUM(F190:F191)</f>
        <v>109268</v>
      </c>
    </row>
    <row r="193" spans="1:6" s="657" customFormat="1" ht="27.75" customHeight="1">
      <c r="A193" s="807">
        <v>186</v>
      </c>
      <c r="B193" s="927" t="s">
        <v>281</v>
      </c>
      <c r="C193" s="928"/>
      <c r="D193" s="928"/>
      <c r="E193" s="928"/>
      <c r="F193" s="929"/>
    </row>
    <row r="194" spans="1:6" ht="18">
      <c r="A194" s="807">
        <v>187</v>
      </c>
      <c r="B194" s="184" t="s">
        <v>219</v>
      </c>
      <c r="C194" s="182">
        <v>72525</v>
      </c>
      <c r="D194" s="182"/>
      <c r="E194" s="182"/>
      <c r="F194" s="353">
        <f>SUM(C194:E194)</f>
        <v>72525</v>
      </c>
    </row>
    <row r="195" spans="1:6" s="421" customFormat="1" ht="19.5">
      <c r="A195" s="807">
        <v>188</v>
      </c>
      <c r="B195" s="349" t="s">
        <v>218</v>
      </c>
      <c r="C195" s="350"/>
      <c r="D195" s="350"/>
      <c r="E195" s="350"/>
      <c r="F195" s="354">
        <f>SUM(C195:E195)</f>
        <v>0</v>
      </c>
    </row>
    <row r="196" spans="1:6" s="421" customFormat="1" ht="19.5">
      <c r="A196" s="807">
        <v>189</v>
      </c>
      <c r="B196" s="348" t="s">
        <v>219</v>
      </c>
      <c r="C196" s="181">
        <f>SUM(C194:C195)</f>
        <v>72525</v>
      </c>
      <c r="D196" s="181">
        <f>SUM(D194:D195)</f>
        <v>0</v>
      </c>
      <c r="E196" s="181">
        <f>SUM(E194:E195)</f>
        <v>0</v>
      </c>
      <c r="F196" s="355">
        <f>SUM(F194:F195)</f>
        <v>72525</v>
      </c>
    </row>
    <row r="197" spans="1:6" s="657" customFormat="1" ht="27.75" customHeight="1">
      <c r="A197" s="807">
        <v>190</v>
      </c>
      <c r="B197" s="927" t="s">
        <v>645</v>
      </c>
      <c r="C197" s="928"/>
      <c r="D197" s="928"/>
      <c r="E197" s="928"/>
      <c r="F197" s="929"/>
    </row>
    <row r="198" spans="1:6" ht="18">
      <c r="A198" s="807">
        <v>191</v>
      </c>
      <c r="B198" s="184" t="s">
        <v>219</v>
      </c>
      <c r="C198" s="182">
        <v>3900</v>
      </c>
      <c r="D198" s="182"/>
      <c r="E198" s="182"/>
      <c r="F198" s="353">
        <f>SUM(C198:E198)</f>
        <v>3900</v>
      </c>
    </row>
    <row r="199" spans="1:6" s="421" customFormat="1" ht="19.5">
      <c r="A199" s="807">
        <v>192</v>
      </c>
      <c r="B199" s="349" t="s">
        <v>630</v>
      </c>
      <c r="C199" s="350"/>
      <c r="D199" s="350"/>
      <c r="E199" s="350"/>
      <c r="F199" s="354">
        <f>SUM(C199:E199)</f>
        <v>0</v>
      </c>
    </row>
    <row r="200" spans="1:6" s="421" customFormat="1" ht="19.5">
      <c r="A200" s="807">
        <v>193</v>
      </c>
      <c r="B200" s="348" t="s">
        <v>219</v>
      </c>
      <c r="C200" s="181">
        <f>SUM(C198:C199)</f>
        <v>3900</v>
      </c>
      <c r="D200" s="181">
        <f>SUM(D198:D199)</f>
        <v>0</v>
      </c>
      <c r="E200" s="181">
        <f>SUM(E198:E199)</f>
        <v>0</v>
      </c>
      <c r="F200" s="181">
        <f>SUM(F198:F199)</f>
        <v>3900</v>
      </c>
    </row>
    <row r="201" spans="1:6" s="657" customFormat="1" ht="27.75" customHeight="1">
      <c r="A201" s="807">
        <v>194</v>
      </c>
      <c r="B201" s="927" t="s">
        <v>264</v>
      </c>
      <c r="C201" s="928"/>
      <c r="D201" s="928"/>
      <c r="E201" s="928"/>
      <c r="F201" s="929"/>
    </row>
    <row r="202" spans="1:6" ht="18">
      <c r="A202" s="807">
        <v>195</v>
      </c>
      <c r="B202" s="184" t="s">
        <v>219</v>
      </c>
      <c r="C202" s="182"/>
      <c r="D202" s="182">
        <v>1483</v>
      </c>
      <c r="E202" s="182"/>
      <c r="F202" s="353">
        <f>SUM(C202:E202)</f>
        <v>1483</v>
      </c>
    </row>
    <row r="203" spans="1:6" s="421" customFormat="1" ht="19.5">
      <c r="A203" s="807">
        <v>196</v>
      </c>
      <c r="B203" s="349" t="s">
        <v>630</v>
      </c>
      <c r="C203" s="350"/>
      <c r="D203" s="350"/>
      <c r="E203" s="350"/>
      <c r="F203" s="354">
        <f>SUM(C203:E203)</f>
        <v>0</v>
      </c>
    </row>
    <row r="204" spans="1:6" s="421" customFormat="1" ht="19.5">
      <c r="A204" s="807">
        <v>197</v>
      </c>
      <c r="B204" s="348" t="s">
        <v>219</v>
      </c>
      <c r="C204" s="181">
        <f>SUM(C202:C203)</f>
        <v>0</v>
      </c>
      <c r="D204" s="181">
        <f>SUM(D202:D203)</f>
        <v>1483</v>
      </c>
      <c r="E204" s="181">
        <f>SUM(E202:E203)</f>
        <v>0</v>
      </c>
      <c r="F204" s="181">
        <f>SUM(F202:F203)</f>
        <v>1483</v>
      </c>
    </row>
    <row r="205" spans="1:6" s="657" customFormat="1" ht="27.75" customHeight="1">
      <c r="A205" s="807">
        <v>198</v>
      </c>
      <c r="B205" s="927" t="s">
        <v>284</v>
      </c>
      <c r="C205" s="928"/>
      <c r="D205" s="928"/>
      <c r="E205" s="928"/>
      <c r="F205" s="929"/>
    </row>
    <row r="206" spans="1:6" ht="18">
      <c r="A206" s="807">
        <v>199</v>
      </c>
      <c r="B206" s="184" t="s">
        <v>219</v>
      </c>
      <c r="C206" s="182">
        <v>21894</v>
      </c>
      <c r="D206" s="182"/>
      <c r="E206" s="182"/>
      <c r="F206" s="353">
        <f>SUM(C206:E206)</f>
        <v>21894</v>
      </c>
    </row>
    <row r="207" spans="1:6" s="421" customFormat="1" ht="19.5">
      <c r="A207" s="807">
        <v>200</v>
      </c>
      <c r="B207" s="349" t="s">
        <v>630</v>
      </c>
      <c r="C207" s="350"/>
      <c r="D207" s="350"/>
      <c r="E207" s="350"/>
      <c r="F207" s="354">
        <f>SUM(C207:E207)</f>
        <v>0</v>
      </c>
    </row>
    <row r="208" spans="1:6" s="421" customFormat="1" ht="19.5">
      <c r="A208" s="807">
        <v>201</v>
      </c>
      <c r="B208" s="349" t="s">
        <v>637</v>
      </c>
      <c r="C208" s="350"/>
      <c r="D208" s="350"/>
      <c r="E208" s="350"/>
      <c r="F208" s="354">
        <f>SUM(C208:E208)</f>
        <v>0</v>
      </c>
    </row>
    <row r="209" spans="1:6" s="421" customFormat="1" ht="19.5">
      <c r="A209" s="807">
        <v>202</v>
      </c>
      <c r="B209" s="348" t="s">
        <v>219</v>
      </c>
      <c r="C209" s="181">
        <f>SUM(C206:C208)</f>
        <v>21894</v>
      </c>
      <c r="D209" s="181">
        <f>SUM(D206:D208)</f>
        <v>0</v>
      </c>
      <c r="E209" s="181">
        <f>SUM(E206:E208)</f>
        <v>0</v>
      </c>
      <c r="F209" s="181">
        <f>SUM(F206:F208)</f>
        <v>21894</v>
      </c>
    </row>
    <row r="210" spans="1:6" s="657" customFormat="1" ht="31.5" customHeight="1">
      <c r="A210" s="807">
        <v>203</v>
      </c>
      <c r="B210" s="927" t="s">
        <v>416</v>
      </c>
      <c r="C210" s="928"/>
      <c r="D210" s="928"/>
      <c r="E210" s="928"/>
      <c r="F210" s="929"/>
    </row>
    <row r="211" spans="1:6" s="421" customFormat="1" ht="19.5">
      <c r="A211" s="807">
        <v>204</v>
      </c>
      <c r="B211" s="349" t="s">
        <v>630</v>
      </c>
      <c r="C211" s="350">
        <v>311</v>
      </c>
      <c r="D211" s="350"/>
      <c r="E211" s="350"/>
      <c r="F211" s="354">
        <v>311</v>
      </c>
    </row>
    <row r="212" spans="1:6" s="421" customFormat="1" ht="19.5">
      <c r="A212" s="807">
        <v>205</v>
      </c>
      <c r="B212" s="348" t="s">
        <v>219</v>
      </c>
      <c r="C212" s="181">
        <v>311</v>
      </c>
      <c r="D212" s="181"/>
      <c r="E212" s="181"/>
      <c r="F212" s="808">
        <v>311</v>
      </c>
    </row>
    <row r="213" spans="1:6" s="657" customFormat="1" ht="31.5" customHeight="1">
      <c r="A213" s="807">
        <v>206</v>
      </c>
      <c r="B213" s="927" t="s">
        <v>636</v>
      </c>
      <c r="C213" s="928"/>
      <c r="D213" s="928"/>
      <c r="E213" s="928"/>
      <c r="F213" s="929"/>
    </row>
    <row r="214" spans="1:6" ht="18">
      <c r="A214" s="807">
        <v>207</v>
      </c>
      <c r="B214" s="184" t="s">
        <v>219</v>
      </c>
      <c r="C214" s="182">
        <v>1500</v>
      </c>
      <c r="D214" s="182"/>
      <c r="E214" s="182"/>
      <c r="F214" s="353">
        <f>SUM(C214:E214)</f>
        <v>1500</v>
      </c>
    </row>
    <row r="215" spans="1:6" s="421" customFormat="1" ht="19.5">
      <c r="A215" s="807">
        <v>208</v>
      </c>
      <c r="B215" s="349" t="s">
        <v>218</v>
      </c>
      <c r="C215" s="350"/>
      <c r="D215" s="350"/>
      <c r="E215" s="350"/>
      <c r="F215" s="354">
        <f>SUM(C215:E215)</f>
        <v>0</v>
      </c>
    </row>
    <row r="216" spans="1:6" s="421" customFormat="1" ht="19.5">
      <c r="A216" s="807">
        <v>209</v>
      </c>
      <c r="B216" s="348" t="s">
        <v>219</v>
      </c>
      <c r="C216" s="181">
        <f>SUM(C214:C215)</f>
        <v>1500</v>
      </c>
      <c r="D216" s="181">
        <f>SUM(D214:D215)</f>
        <v>0</v>
      </c>
      <c r="E216" s="181">
        <f>SUM(E214:E215)</f>
        <v>0</v>
      </c>
      <c r="F216" s="181">
        <f>SUM(F214:F215)</f>
        <v>1500</v>
      </c>
    </row>
    <row r="217" spans="1:6" s="657" customFormat="1" ht="31.5" customHeight="1">
      <c r="A217" s="807">
        <v>210</v>
      </c>
      <c r="B217" s="927" t="s">
        <v>634</v>
      </c>
      <c r="C217" s="928"/>
      <c r="D217" s="928"/>
      <c r="E217" s="928"/>
      <c r="F217" s="929"/>
    </row>
    <row r="218" spans="1:6" ht="18">
      <c r="A218" s="807">
        <v>211</v>
      </c>
      <c r="B218" s="184" t="s">
        <v>219</v>
      </c>
      <c r="C218" s="182">
        <v>1500</v>
      </c>
      <c r="D218" s="182"/>
      <c r="E218" s="182"/>
      <c r="F218" s="353">
        <f>SUM(C218:E218)</f>
        <v>1500</v>
      </c>
    </row>
    <row r="219" spans="1:6" s="421" customFormat="1" ht="19.5">
      <c r="A219" s="807">
        <v>212</v>
      </c>
      <c r="B219" s="349" t="s">
        <v>227</v>
      </c>
      <c r="C219" s="350"/>
      <c r="D219" s="350"/>
      <c r="E219" s="350"/>
      <c r="F219" s="354">
        <f>SUM(C219:E219)</f>
        <v>0</v>
      </c>
    </row>
    <row r="220" spans="1:6" s="421" customFormat="1" ht="19.5">
      <c r="A220" s="807">
        <v>213</v>
      </c>
      <c r="B220" s="348" t="s">
        <v>219</v>
      </c>
      <c r="C220" s="181">
        <f>SUM(C218:C219)</f>
        <v>1500</v>
      </c>
      <c r="D220" s="181">
        <f>SUM(D218:D219)</f>
        <v>0</v>
      </c>
      <c r="E220" s="181">
        <f>SUM(E218:E219)</f>
        <v>0</v>
      </c>
      <c r="F220" s="181">
        <f>SUM(F218:F219)</f>
        <v>1500</v>
      </c>
    </row>
    <row r="221" spans="1:6" s="657" customFormat="1" ht="31.5" customHeight="1">
      <c r="A221" s="807">
        <v>214</v>
      </c>
      <c r="B221" s="927" t="s">
        <v>635</v>
      </c>
      <c r="C221" s="928"/>
      <c r="D221" s="928"/>
      <c r="E221" s="928"/>
      <c r="F221" s="929"/>
    </row>
    <row r="222" spans="1:6" ht="18">
      <c r="A222" s="807">
        <v>215</v>
      </c>
      <c r="B222" s="184" t="s">
        <v>219</v>
      </c>
      <c r="C222" s="182">
        <v>381</v>
      </c>
      <c r="D222" s="182"/>
      <c r="E222" s="182"/>
      <c r="F222" s="353">
        <f>SUM(C222:E222)</f>
        <v>381</v>
      </c>
    </row>
    <row r="223" spans="1:6" s="421" customFormat="1" ht="19.5">
      <c r="A223" s="807">
        <v>216</v>
      </c>
      <c r="B223" s="349" t="s">
        <v>218</v>
      </c>
      <c r="C223" s="350"/>
      <c r="D223" s="350"/>
      <c r="E223" s="350"/>
      <c r="F223" s="354">
        <f>SUM(C223:E223)</f>
        <v>0</v>
      </c>
    </row>
    <row r="224" spans="1:6" s="421" customFormat="1" ht="19.5">
      <c r="A224" s="807">
        <v>217</v>
      </c>
      <c r="B224" s="348" t="s">
        <v>219</v>
      </c>
      <c r="C224" s="181">
        <f>SUM(C222:C223)</f>
        <v>381</v>
      </c>
      <c r="D224" s="181">
        <f>SUM(D222:D223)</f>
        <v>0</v>
      </c>
      <c r="E224" s="181">
        <f>SUM(E222:E223)</f>
        <v>0</v>
      </c>
      <c r="F224" s="181">
        <f>SUM(F222:F223)</f>
        <v>381</v>
      </c>
    </row>
    <row r="225" spans="1:6" s="657" customFormat="1" ht="30" customHeight="1">
      <c r="A225" s="807">
        <v>218</v>
      </c>
      <c r="B225" s="927" t="s">
        <v>778</v>
      </c>
      <c r="C225" s="928"/>
      <c r="D225" s="928"/>
      <c r="E225" s="928"/>
      <c r="F225" s="929"/>
    </row>
    <row r="226" spans="1:6" ht="18">
      <c r="A226" s="807">
        <v>219</v>
      </c>
      <c r="B226" s="184" t="s">
        <v>219</v>
      </c>
      <c r="C226" s="182"/>
      <c r="D226" s="182">
        <v>150</v>
      </c>
      <c r="E226" s="182"/>
      <c r="F226" s="353">
        <f>SUM(C226:E226)</f>
        <v>150</v>
      </c>
    </row>
    <row r="227" spans="1:6" s="421" customFormat="1" ht="19.5">
      <c r="A227" s="807">
        <v>220</v>
      </c>
      <c r="B227" s="349" t="s">
        <v>630</v>
      </c>
      <c r="C227" s="350"/>
      <c r="D227" s="350"/>
      <c r="E227" s="350"/>
      <c r="F227" s="354">
        <f>SUM(C227:E227)</f>
        <v>0</v>
      </c>
    </row>
    <row r="228" spans="1:6" s="421" customFormat="1" ht="19.5">
      <c r="A228" s="807">
        <v>221</v>
      </c>
      <c r="B228" s="348" t="s">
        <v>219</v>
      </c>
      <c r="C228" s="181">
        <f>SUM(C226:C227)</f>
        <v>0</v>
      </c>
      <c r="D228" s="181">
        <f>SUM(D226:D227)</f>
        <v>150</v>
      </c>
      <c r="E228" s="181">
        <f>SUM(E226:E227)</f>
        <v>0</v>
      </c>
      <c r="F228" s="181">
        <f>SUM(F226:F227)</f>
        <v>150</v>
      </c>
    </row>
    <row r="229" spans="1:6" s="657" customFormat="1" ht="30" customHeight="1">
      <c r="A229" s="807">
        <v>222</v>
      </c>
      <c r="B229" s="927" t="s">
        <v>125</v>
      </c>
      <c r="C229" s="928"/>
      <c r="D229" s="928"/>
      <c r="E229" s="928"/>
      <c r="F229" s="929"/>
    </row>
    <row r="230" spans="1:6" ht="18">
      <c r="A230" s="807">
        <v>223</v>
      </c>
      <c r="B230" s="184" t="s">
        <v>219</v>
      </c>
      <c r="C230" s="182">
        <v>16000</v>
      </c>
      <c r="D230" s="182"/>
      <c r="E230" s="182"/>
      <c r="F230" s="353">
        <f>SUM(C230:E230)</f>
        <v>16000</v>
      </c>
    </row>
    <row r="231" spans="1:6" s="421" customFormat="1" ht="19.5">
      <c r="A231" s="807">
        <v>224</v>
      </c>
      <c r="B231" s="349" t="s">
        <v>468</v>
      </c>
      <c r="C231" s="350"/>
      <c r="D231" s="350"/>
      <c r="E231" s="350"/>
      <c r="F231" s="354">
        <f>SUM(C231:E231)</f>
        <v>0</v>
      </c>
    </row>
    <row r="232" spans="1:6" s="421" customFormat="1" ht="19.5">
      <c r="A232" s="807">
        <v>225</v>
      </c>
      <c r="B232" s="348" t="s">
        <v>219</v>
      </c>
      <c r="C232" s="181">
        <f>SUM(C230:C231)</f>
        <v>16000</v>
      </c>
      <c r="D232" s="181">
        <f>SUM(D230:D231)</f>
        <v>0</v>
      </c>
      <c r="E232" s="181">
        <f>SUM(E230:E231)</f>
        <v>0</v>
      </c>
      <c r="F232" s="181">
        <f>SUM(F230:F231)</f>
        <v>16000</v>
      </c>
    </row>
    <row r="233" spans="1:6" s="657" customFormat="1" ht="30" customHeight="1">
      <c r="A233" s="807">
        <v>226</v>
      </c>
      <c r="B233" s="927" t="s">
        <v>465</v>
      </c>
      <c r="C233" s="928"/>
      <c r="D233" s="928"/>
      <c r="E233" s="928"/>
      <c r="F233" s="929"/>
    </row>
    <row r="234" spans="1:6" ht="18">
      <c r="A234" s="807">
        <v>227</v>
      </c>
      <c r="B234" s="184" t="s">
        <v>219</v>
      </c>
      <c r="C234" s="182">
        <v>514</v>
      </c>
      <c r="D234" s="182"/>
      <c r="E234" s="182"/>
      <c r="F234" s="353">
        <f>SUM(C234:E234)</f>
        <v>514</v>
      </c>
    </row>
    <row r="235" spans="1:6" s="421" customFormat="1" ht="19.5">
      <c r="A235" s="807">
        <v>228</v>
      </c>
      <c r="B235" s="349" t="s">
        <v>218</v>
      </c>
      <c r="C235" s="350"/>
      <c r="D235" s="350"/>
      <c r="E235" s="350"/>
      <c r="F235" s="354">
        <f>SUM(C235:E235)</f>
        <v>0</v>
      </c>
    </row>
    <row r="236" spans="1:6" s="421" customFormat="1" ht="19.5">
      <c r="A236" s="807">
        <v>229</v>
      </c>
      <c r="B236" s="348" t="s">
        <v>219</v>
      </c>
      <c r="C236" s="181">
        <f>SUM(C234:C235)</f>
        <v>514</v>
      </c>
      <c r="D236" s="181">
        <f>SUM(D234:D235)</f>
        <v>0</v>
      </c>
      <c r="E236" s="181">
        <f>SUM(E234:E235)</f>
        <v>0</v>
      </c>
      <c r="F236" s="181">
        <f>SUM(F234:F235)</f>
        <v>514</v>
      </c>
    </row>
    <row r="237" spans="1:6" s="657" customFormat="1" ht="30" customHeight="1">
      <c r="A237" s="807">
        <v>230</v>
      </c>
      <c r="B237" s="927" t="s">
        <v>612</v>
      </c>
      <c r="C237" s="928"/>
      <c r="D237" s="928"/>
      <c r="E237" s="928"/>
      <c r="F237" s="929"/>
    </row>
    <row r="238" spans="1:6" ht="18">
      <c r="A238" s="807">
        <v>231</v>
      </c>
      <c r="B238" s="184" t="s">
        <v>219</v>
      </c>
      <c r="C238" s="182">
        <v>4400</v>
      </c>
      <c r="D238" s="182"/>
      <c r="E238" s="182"/>
      <c r="F238" s="353">
        <f>SUM(C238:E238)</f>
        <v>4400</v>
      </c>
    </row>
    <row r="239" spans="1:6" s="421" customFormat="1" ht="19.5">
      <c r="A239" s="807">
        <v>232</v>
      </c>
      <c r="B239" s="349" t="s">
        <v>227</v>
      </c>
      <c r="C239" s="350">
        <v>1850</v>
      </c>
      <c r="D239" s="350"/>
      <c r="E239" s="350"/>
      <c r="F239" s="354">
        <f>SUM(C239:E239)</f>
        <v>1850</v>
      </c>
    </row>
    <row r="240" spans="1:6" s="421" customFormat="1" ht="19.5">
      <c r="A240" s="807">
        <v>233</v>
      </c>
      <c r="B240" s="348" t="s">
        <v>219</v>
      </c>
      <c r="C240" s="181">
        <f>SUM(C238:C239)</f>
        <v>6250</v>
      </c>
      <c r="D240" s="181">
        <f>SUM(D238:D239)</f>
        <v>0</v>
      </c>
      <c r="E240" s="181">
        <f>SUM(E238:E239)</f>
        <v>0</v>
      </c>
      <c r="F240" s="355">
        <f>SUM(F238:F239)</f>
        <v>6250</v>
      </c>
    </row>
    <row r="241" spans="1:6" s="657" customFormat="1" ht="30" customHeight="1">
      <c r="A241" s="807">
        <v>234</v>
      </c>
      <c r="B241" s="927" t="s">
        <v>613</v>
      </c>
      <c r="C241" s="928"/>
      <c r="D241" s="928"/>
      <c r="E241" s="928"/>
      <c r="F241" s="929"/>
    </row>
    <row r="242" spans="1:6" ht="18">
      <c r="A242" s="807">
        <v>235</v>
      </c>
      <c r="B242" s="184" t="s">
        <v>219</v>
      </c>
      <c r="C242" s="182"/>
      <c r="D242" s="182">
        <v>160</v>
      </c>
      <c r="E242" s="182"/>
      <c r="F242" s="353">
        <f>SUM(C242:E242)</f>
        <v>160</v>
      </c>
    </row>
    <row r="243" spans="1:6" s="421" customFormat="1" ht="19.5">
      <c r="A243" s="807">
        <v>236</v>
      </c>
      <c r="B243" s="349" t="s">
        <v>218</v>
      </c>
      <c r="C243" s="350"/>
      <c r="D243" s="350"/>
      <c r="E243" s="350"/>
      <c r="F243" s="354">
        <f>SUM(C243:E243)</f>
        <v>0</v>
      </c>
    </row>
    <row r="244" spans="1:6" s="659" customFormat="1" ht="19.5">
      <c r="A244" s="807">
        <v>237</v>
      </c>
      <c r="B244" s="567" t="s">
        <v>219</v>
      </c>
      <c r="C244" s="568">
        <f>SUM(C242:C243)</f>
        <v>0</v>
      </c>
      <c r="D244" s="568">
        <f>SUM(D242:D243)</f>
        <v>160</v>
      </c>
      <c r="E244" s="568">
        <f>SUM(E242:E243)</f>
        <v>0</v>
      </c>
      <c r="F244" s="569">
        <f>SUM(F242:F243)</f>
        <v>160</v>
      </c>
    </row>
    <row r="245" spans="1:6" s="657" customFormat="1" ht="30" customHeight="1">
      <c r="A245" s="807">
        <v>238</v>
      </c>
      <c r="B245" s="927" t="s">
        <v>63</v>
      </c>
      <c r="C245" s="928"/>
      <c r="D245" s="928"/>
      <c r="E245" s="928"/>
      <c r="F245" s="929"/>
    </row>
    <row r="246" spans="1:6" s="421" customFormat="1" ht="19.5">
      <c r="A246" s="807">
        <v>239</v>
      </c>
      <c r="B246" s="349" t="s">
        <v>630</v>
      </c>
      <c r="C246" s="350"/>
      <c r="D246" s="350">
        <v>245</v>
      </c>
      <c r="E246" s="350"/>
      <c r="F246" s="354">
        <v>245</v>
      </c>
    </row>
    <row r="247" spans="1:6" s="659" customFormat="1" ht="19.5">
      <c r="A247" s="807">
        <v>240</v>
      </c>
      <c r="B247" s="567" t="s">
        <v>219</v>
      </c>
      <c r="C247" s="568"/>
      <c r="D247" s="568">
        <v>245</v>
      </c>
      <c r="E247" s="568"/>
      <c r="F247" s="569">
        <v>245</v>
      </c>
    </row>
    <row r="248" spans="1:6" s="657" customFormat="1" ht="30" customHeight="1">
      <c r="A248" s="807">
        <v>241</v>
      </c>
      <c r="B248" s="927" t="s">
        <v>307</v>
      </c>
      <c r="C248" s="928"/>
      <c r="D248" s="928"/>
      <c r="E248" s="928"/>
      <c r="F248" s="929"/>
    </row>
    <row r="249" spans="1:6" s="421" customFormat="1" ht="19.5">
      <c r="A249" s="807">
        <v>242</v>
      </c>
      <c r="B249" s="349" t="s">
        <v>630</v>
      </c>
      <c r="C249" s="350"/>
      <c r="D249" s="350">
        <v>100</v>
      </c>
      <c r="E249" s="350"/>
      <c r="F249" s="354">
        <v>100</v>
      </c>
    </row>
    <row r="250" spans="1:6" s="659" customFormat="1" ht="19.5">
      <c r="A250" s="807">
        <v>243</v>
      </c>
      <c r="B250" s="567" t="s">
        <v>219</v>
      </c>
      <c r="C250" s="568"/>
      <c r="D250" s="568">
        <v>100</v>
      </c>
      <c r="E250" s="568"/>
      <c r="F250" s="569">
        <v>100</v>
      </c>
    </row>
    <row r="251" spans="1:6" s="657" customFormat="1" ht="31.5" customHeight="1">
      <c r="A251" s="807">
        <v>244</v>
      </c>
      <c r="B251" s="927" t="s">
        <v>72</v>
      </c>
      <c r="C251" s="928"/>
      <c r="D251" s="928"/>
      <c r="E251" s="928"/>
      <c r="F251" s="929"/>
    </row>
    <row r="252" spans="1:6" s="421" customFormat="1" ht="19.5">
      <c r="A252" s="807">
        <v>245</v>
      </c>
      <c r="B252" s="349" t="s">
        <v>599</v>
      </c>
      <c r="C252" s="350"/>
      <c r="D252" s="350">
        <v>853</v>
      </c>
      <c r="E252" s="350"/>
      <c r="F252" s="354">
        <v>853</v>
      </c>
    </row>
    <row r="253" spans="1:6" s="659" customFormat="1" ht="19.5">
      <c r="A253" s="807">
        <v>246</v>
      </c>
      <c r="B253" s="567" t="s">
        <v>219</v>
      </c>
      <c r="C253" s="568"/>
      <c r="D253" s="568">
        <v>853</v>
      </c>
      <c r="E253" s="568"/>
      <c r="F253" s="569">
        <v>853</v>
      </c>
    </row>
    <row r="254" spans="1:6" s="657" customFormat="1" ht="31.5" customHeight="1">
      <c r="A254" s="807">
        <v>247</v>
      </c>
      <c r="B254" s="927" t="s">
        <v>649</v>
      </c>
      <c r="C254" s="928"/>
      <c r="D254" s="928"/>
      <c r="E254" s="928"/>
      <c r="F254" s="929"/>
    </row>
    <row r="255" spans="1:6" s="421" customFormat="1" ht="19.5">
      <c r="A255" s="807">
        <v>248</v>
      </c>
      <c r="B255" s="349" t="s">
        <v>218</v>
      </c>
      <c r="C255" s="350">
        <v>347</v>
      </c>
      <c r="D255" s="350"/>
      <c r="E255" s="350"/>
      <c r="F255" s="354">
        <v>347</v>
      </c>
    </row>
    <row r="256" spans="1:6" s="659" customFormat="1" ht="19.5">
      <c r="A256" s="807">
        <v>249</v>
      </c>
      <c r="B256" s="567" t="s">
        <v>219</v>
      </c>
      <c r="C256" s="568">
        <v>347</v>
      </c>
      <c r="D256" s="568"/>
      <c r="E256" s="568"/>
      <c r="F256" s="569">
        <v>347</v>
      </c>
    </row>
    <row r="257" spans="1:6" s="657" customFormat="1" ht="31.5" customHeight="1">
      <c r="A257" s="807">
        <v>250</v>
      </c>
      <c r="B257" s="927" t="s">
        <v>398</v>
      </c>
      <c r="C257" s="928"/>
      <c r="D257" s="928"/>
      <c r="E257" s="928"/>
      <c r="F257" s="929"/>
    </row>
    <row r="258" spans="1:6" s="421" customFormat="1" ht="19.5">
      <c r="A258" s="807">
        <v>251</v>
      </c>
      <c r="B258" s="349" t="s">
        <v>845</v>
      </c>
      <c r="C258" s="350"/>
      <c r="D258" s="350">
        <v>4270</v>
      </c>
      <c r="E258" s="350"/>
      <c r="F258" s="354">
        <v>4270</v>
      </c>
    </row>
    <row r="259" spans="1:6" s="659" customFormat="1" ht="19.5">
      <c r="A259" s="807">
        <v>252</v>
      </c>
      <c r="B259" s="567" t="s">
        <v>219</v>
      </c>
      <c r="C259" s="568"/>
      <c r="D259" s="568">
        <v>4270</v>
      </c>
      <c r="E259" s="568"/>
      <c r="F259" s="569">
        <v>4270</v>
      </c>
    </row>
    <row r="260" spans="1:6" s="657" customFormat="1" ht="31.5" customHeight="1">
      <c r="A260" s="807">
        <v>253</v>
      </c>
      <c r="B260" s="927" t="s">
        <v>781</v>
      </c>
      <c r="C260" s="928"/>
      <c r="D260" s="928"/>
      <c r="E260" s="928"/>
      <c r="F260" s="929"/>
    </row>
    <row r="261" spans="1:6" ht="18">
      <c r="A261" s="807">
        <v>254</v>
      </c>
      <c r="B261" s="184" t="s">
        <v>219</v>
      </c>
      <c r="C261" s="182">
        <v>1266</v>
      </c>
      <c r="D261" s="182"/>
      <c r="E261" s="182"/>
      <c r="F261" s="353">
        <f>SUM(C261:E261)</f>
        <v>1266</v>
      </c>
    </row>
    <row r="262" spans="1:6" s="421" customFormat="1" ht="19.5">
      <c r="A262" s="807">
        <v>255</v>
      </c>
      <c r="B262" s="349" t="s">
        <v>218</v>
      </c>
      <c r="C262" s="350"/>
      <c r="D262" s="350"/>
      <c r="E262" s="350"/>
      <c r="F262" s="354">
        <f>SUM(C262:E262)</f>
        <v>0</v>
      </c>
    </row>
    <row r="263" spans="1:6" s="421" customFormat="1" ht="19.5">
      <c r="A263" s="807">
        <v>256</v>
      </c>
      <c r="B263" s="348" t="s">
        <v>219</v>
      </c>
      <c r="C263" s="181">
        <f>SUM(C261:C262)</f>
        <v>1266</v>
      </c>
      <c r="D263" s="181">
        <f>SUM(D261:D262)</f>
        <v>0</v>
      </c>
      <c r="E263" s="181">
        <f>SUM(E261:E262)</f>
        <v>0</v>
      </c>
      <c r="F263" s="181">
        <f>SUM(F261:F262)</f>
        <v>1266</v>
      </c>
    </row>
    <row r="264" spans="1:6" s="657" customFormat="1" ht="31.5" customHeight="1">
      <c r="A264" s="807">
        <v>257</v>
      </c>
      <c r="B264" s="927" t="s">
        <v>779</v>
      </c>
      <c r="C264" s="928"/>
      <c r="D264" s="928"/>
      <c r="E264" s="928"/>
      <c r="F264" s="929"/>
    </row>
    <row r="265" spans="1:6" ht="18">
      <c r="A265" s="807">
        <v>258</v>
      </c>
      <c r="B265" s="184" t="s">
        <v>219</v>
      </c>
      <c r="C265" s="182"/>
      <c r="D265" s="182">
        <v>1654</v>
      </c>
      <c r="E265" s="182"/>
      <c r="F265" s="353">
        <f>SUM(C265:E265)</f>
        <v>1654</v>
      </c>
    </row>
    <row r="266" spans="1:6" s="421" customFormat="1" ht="19.5">
      <c r="A266" s="807">
        <v>259</v>
      </c>
      <c r="B266" s="349" t="s">
        <v>467</v>
      </c>
      <c r="C266" s="350">
        <v>23563</v>
      </c>
      <c r="D266" s="350"/>
      <c r="E266" s="350"/>
      <c r="F266" s="354">
        <f>SUM(C266:E266)</f>
        <v>23563</v>
      </c>
    </row>
    <row r="267" spans="1:6" s="421" customFormat="1" ht="19.5">
      <c r="A267" s="807">
        <v>260</v>
      </c>
      <c r="B267" s="348" t="s">
        <v>219</v>
      </c>
      <c r="C267" s="181">
        <f>SUM(C265:C266)</f>
        <v>23563</v>
      </c>
      <c r="D267" s="181">
        <f>SUM(D265:D266)</f>
        <v>1654</v>
      </c>
      <c r="E267" s="181">
        <f>SUM(E265:E266)</f>
        <v>0</v>
      </c>
      <c r="F267" s="181">
        <f>SUM(F265:F266)</f>
        <v>25217</v>
      </c>
    </row>
    <row r="268" spans="1:6" s="657" customFormat="1" ht="24.75" customHeight="1">
      <c r="A268" s="807">
        <v>261</v>
      </c>
      <c r="B268" s="927" t="s">
        <v>633</v>
      </c>
      <c r="C268" s="928"/>
      <c r="D268" s="928"/>
      <c r="E268" s="928"/>
      <c r="F268" s="929"/>
    </row>
    <row r="269" spans="1:6" ht="18">
      <c r="A269" s="807">
        <v>262</v>
      </c>
      <c r="B269" s="184" t="s">
        <v>219</v>
      </c>
      <c r="C269" s="182"/>
      <c r="D269" s="182">
        <v>300</v>
      </c>
      <c r="E269" s="182"/>
      <c r="F269" s="353">
        <f>SUM(D269:E269)</f>
        <v>300</v>
      </c>
    </row>
    <row r="270" spans="1:6" s="421" customFormat="1" ht="19.5">
      <c r="A270" s="807">
        <v>263</v>
      </c>
      <c r="B270" s="349" t="s">
        <v>599</v>
      </c>
      <c r="C270" s="350"/>
      <c r="D270" s="350"/>
      <c r="E270" s="350"/>
      <c r="F270" s="354">
        <f>SUM(D270:E270)</f>
        <v>0</v>
      </c>
    </row>
    <row r="271" spans="1:6" s="421" customFormat="1" ht="19.5">
      <c r="A271" s="807">
        <v>264</v>
      </c>
      <c r="B271" s="348" t="s">
        <v>219</v>
      </c>
      <c r="C271" s="181">
        <f>SUM(C269:C270)</f>
        <v>0</v>
      </c>
      <c r="D271" s="181">
        <f>SUM(D269:D270)</f>
        <v>300</v>
      </c>
      <c r="E271" s="181">
        <f>SUM(E269:E270)</f>
        <v>0</v>
      </c>
      <c r="F271" s="181">
        <f>SUM(F269:F270)</f>
        <v>300</v>
      </c>
    </row>
    <row r="272" spans="1:6" s="177" customFormat="1" ht="24.75" customHeight="1">
      <c r="A272" s="807">
        <v>265</v>
      </c>
      <c r="B272" s="930" t="s">
        <v>469</v>
      </c>
      <c r="C272" s="931"/>
      <c r="D272" s="931"/>
      <c r="E272" s="931"/>
      <c r="F272" s="932"/>
    </row>
    <row r="273" spans="1:6" ht="18">
      <c r="A273" s="807">
        <v>266</v>
      </c>
      <c r="B273" s="184" t="s">
        <v>219</v>
      </c>
      <c r="C273" s="182"/>
      <c r="D273" s="182">
        <v>9525</v>
      </c>
      <c r="E273" s="182"/>
      <c r="F273" s="353">
        <f>SUM(C273:E273)</f>
        <v>9525</v>
      </c>
    </row>
    <row r="274" spans="1:6" s="421" customFormat="1" ht="19.5">
      <c r="A274" s="807">
        <v>267</v>
      </c>
      <c r="B274" s="349" t="s">
        <v>630</v>
      </c>
      <c r="C274" s="350"/>
      <c r="D274" s="350">
        <v>2960</v>
      </c>
      <c r="E274" s="350"/>
      <c r="F274" s="354">
        <f>SUM(C274:E274)</f>
        <v>2960</v>
      </c>
    </row>
    <row r="275" spans="1:6" s="421" customFormat="1" ht="19.5">
      <c r="A275" s="807">
        <v>268</v>
      </c>
      <c r="B275" s="348" t="s">
        <v>219</v>
      </c>
      <c r="C275" s="181">
        <f>SUM(C273:C274)</f>
        <v>0</v>
      </c>
      <c r="D275" s="181">
        <f>SUM(D273:D274)</f>
        <v>12485</v>
      </c>
      <c r="E275" s="181">
        <f>SUM(E273:E274)</f>
        <v>0</v>
      </c>
      <c r="F275" s="181">
        <f>SUM(F273:F274)</f>
        <v>12485</v>
      </c>
    </row>
    <row r="276" spans="1:6" s="657" customFormat="1" ht="24.75" customHeight="1">
      <c r="A276" s="807">
        <v>269</v>
      </c>
      <c r="B276" s="927" t="s">
        <v>464</v>
      </c>
      <c r="C276" s="928"/>
      <c r="D276" s="928"/>
      <c r="E276" s="928"/>
      <c r="F276" s="929"/>
    </row>
    <row r="277" spans="1:6" ht="18">
      <c r="A277" s="807">
        <v>270</v>
      </c>
      <c r="B277" s="184" t="s">
        <v>219</v>
      </c>
      <c r="C277" s="182">
        <v>1410</v>
      </c>
      <c r="D277" s="182"/>
      <c r="E277" s="182"/>
      <c r="F277" s="353">
        <f>SUM(C277:E277)</f>
        <v>1410</v>
      </c>
    </row>
    <row r="278" spans="1:6" s="421" customFormat="1" ht="19.5">
      <c r="A278" s="807">
        <v>271</v>
      </c>
      <c r="B278" s="349" t="s">
        <v>630</v>
      </c>
      <c r="C278" s="350"/>
      <c r="D278" s="350"/>
      <c r="E278" s="350"/>
      <c r="F278" s="354">
        <f>SUM(C278:E278)</f>
        <v>0</v>
      </c>
    </row>
    <row r="279" spans="1:6" s="659" customFormat="1" ht="22.5" customHeight="1">
      <c r="A279" s="807">
        <v>272</v>
      </c>
      <c r="B279" s="652" t="s">
        <v>219</v>
      </c>
      <c r="C279" s="653">
        <f>SUM(C277:C278)</f>
        <v>1410</v>
      </c>
      <c r="D279" s="653">
        <f>SUM(D277:D278)</f>
        <v>0</v>
      </c>
      <c r="E279" s="653">
        <f>SUM(E277:E278)</f>
        <v>0</v>
      </c>
      <c r="F279" s="653">
        <f>SUM(F277:F278)</f>
        <v>1410</v>
      </c>
    </row>
    <row r="280" spans="1:6" s="657" customFormat="1" ht="24.75" customHeight="1">
      <c r="A280" s="807">
        <v>273</v>
      </c>
      <c r="B280" s="927" t="s">
        <v>568</v>
      </c>
      <c r="C280" s="928"/>
      <c r="D280" s="928"/>
      <c r="E280" s="928"/>
      <c r="F280" s="929"/>
    </row>
    <row r="281" spans="1:6" s="421" customFormat="1" ht="19.5">
      <c r="A281" s="807">
        <v>274</v>
      </c>
      <c r="B281" s="349" t="s">
        <v>467</v>
      </c>
      <c r="C281" s="350">
        <v>10000</v>
      </c>
      <c r="D281" s="350"/>
      <c r="E281" s="350"/>
      <c r="F281" s="354">
        <v>10000</v>
      </c>
    </row>
    <row r="282" spans="1:6" s="658" customFormat="1" ht="18">
      <c r="A282" s="807">
        <v>275</v>
      </c>
      <c r="B282" s="348" t="s">
        <v>219</v>
      </c>
      <c r="C282" s="181">
        <f>SUM(C281:C281)</f>
        <v>10000</v>
      </c>
      <c r="D282" s="181">
        <f>SUM(D281:D281)</f>
        <v>0</v>
      </c>
      <c r="E282" s="181">
        <f>SUM(E281:E281)</f>
        <v>0</v>
      </c>
      <c r="F282" s="355">
        <f>SUM(F281:F281)</f>
        <v>10000</v>
      </c>
    </row>
    <row r="283" spans="1:6" s="657" customFormat="1" ht="24.75" customHeight="1">
      <c r="A283" s="807">
        <v>276</v>
      </c>
      <c r="B283" s="927" t="s">
        <v>272</v>
      </c>
      <c r="C283" s="928"/>
      <c r="D283" s="928"/>
      <c r="E283" s="928"/>
      <c r="F283" s="929"/>
    </row>
    <row r="284" spans="1:6" s="421" customFormat="1" ht="19.5">
      <c r="A284" s="807">
        <v>277</v>
      </c>
      <c r="B284" s="349" t="s">
        <v>467</v>
      </c>
      <c r="C284" s="350">
        <v>10000</v>
      </c>
      <c r="D284" s="350"/>
      <c r="E284" s="350"/>
      <c r="F284" s="354">
        <v>10000</v>
      </c>
    </row>
    <row r="285" spans="1:6" s="658" customFormat="1" ht="18">
      <c r="A285" s="807">
        <v>278</v>
      </c>
      <c r="B285" s="348" t="s">
        <v>219</v>
      </c>
      <c r="C285" s="181">
        <f>SUM(C284:C284)</f>
        <v>10000</v>
      </c>
      <c r="D285" s="181">
        <f>SUM(D284:D284)</f>
        <v>0</v>
      </c>
      <c r="E285" s="181">
        <f>SUM(E284:E284)</f>
        <v>0</v>
      </c>
      <c r="F285" s="355">
        <f>SUM(F284:F284)</f>
        <v>10000</v>
      </c>
    </row>
    <row r="286" spans="1:6" s="657" customFormat="1" ht="27.75" customHeight="1">
      <c r="A286" s="807">
        <v>279</v>
      </c>
      <c r="B286" s="927" t="s">
        <v>425</v>
      </c>
      <c r="C286" s="928"/>
      <c r="D286" s="928"/>
      <c r="E286" s="928"/>
      <c r="F286" s="929"/>
    </row>
    <row r="287" spans="1:6" s="421" customFormat="1" ht="19.5">
      <c r="A287" s="807">
        <v>280</v>
      </c>
      <c r="B287" s="349" t="s">
        <v>467</v>
      </c>
      <c r="C287" s="350">
        <v>3000</v>
      </c>
      <c r="D287" s="350"/>
      <c r="E287" s="350"/>
      <c r="F287" s="354">
        <v>3000</v>
      </c>
    </row>
    <row r="288" spans="1:6" s="658" customFormat="1" ht="18">
      <c r="A288" s="807">
        <v>281</v>
      </c>
      <c r="B288" s="348" t="s">
        <v>219</v>
      </c>
      <c r="C288" s="181">
        <f>SUM(C287:C287)</f>
        <v>3000</v>
      </c>
      <c r="D288" s="181">
        <f>SUM(D287:D287)</f>
        <v>0</v>
      </c>
      <c r="E288" s="181">
        <f>SUM(E287:E287)</f>
        <v>0</v>
      </c>
      <c r="F288" s="355">
        <f>SUM(F287:F287)</f>
        <v>3000</v>
      </c>
    </row>
    <row r="289" spans="1:6" s="657" customFormat="1" ht="27.75" customHeight="1">
      <c r="A289" s="807">
        <v>282</v>
      </c>
      <c r="B289" s="927" t="s">
        <v>273</v>
      </c>
      <c r="C289" s="928"/>
      <c r="D289" s="928"/>
      <c r="E289" s="928"/>
      <c r="F289" s="929"/>
    </row>
    <row r="290" spans="1:6" s="421" customFormat="1" ht="19.5">
      <c r="A290" s="807">
        <v>283</v>
      </c>
      <c r="B290" s="349" t="s">
        <v>467</v>
      </c>
      <c r="C290" s="350">
        <v>1000</v>
      </c>
      <c r="D290" s="350"/>
      <c r="E290" s="350"/>
      <c r="F290" s="354">
        <v>1000</v>
      </c>
    </row>
    <row r="291" spans="1:6" s="658" customFormat="1" ht="18">
      <c r="A291" s="807">
        <v>284</v>
      </c>
      <c r="B291" s="348" t="s">
        <v>219</v>
      </c>
      <c r="C291" s="181">
        <f>SUM(C290:C290)</f>
        <v>1000</v>
      </c>
      <c r="D291" s="181">
        <f>SUM(D290:D290)</f>
        <v>0</v>
      </c>
      <c r="E291" s="181">
        <f>SUM(E290:E290)</f>
        <v>0</v>
      </c>
      <c r="F291" s="355">
        <f>SUM(F290:F290)</f>
        <v>1000</v>
      </c>
    </row>
    <row r="292" spans="1:6" s="657" customFormat="1" ht="27.75" customHeight="1">
      <c r="A292" s="807">
        <v>285</v>
      </c>
      <c r="B292" s="927" t="s">
        <v>569</v>
      </c>
      <c r="C292" s="928"/>
      <c r="D292" s="928"/>
      <c r="E292" s="928"/>
      <c r="F292" s="929"/>
    </row>
    <row r="293" spans="1:6" s="421" customFormat="1" ht="19.5">
      <c r="A293" s="807">
        <v>286</v>
      </c>
      <c r="B293" s="349" t="s">
        <v>467</v>
      </c>
      <c r="C293" s="350">
        <v>6000</v>
      </c>
      <c r="D293" s="350"/>
      <c r="E293" s="350"/>
      <c r="F293" s="354">
        <v>6000</v>
      </c>
    </row>
    <row r="294" spans="1:6" s="658" customFormat="1" ht="18">
      <c r="A294" s="807">
        <v>287</v>
      </c>
      <c r="B294" s="348" t="s">
        <v>219</v>
      </c>
      <c r="C294" s="181">
        <f>SUM(C293:C293)</f>
        <v>6000</v>
      </c>
      <c r="D294" s="181">
        <f>SUM(D293:D293)</f>
        <v>0</v>
      </c>
      <c r="E294" s="181">
        <f>SUM(E293:E293)</f>
        <v>0</v>
      </c>
      <c r="F294" s="355">
        <f>SUM(F293:F293)</f>
        <v>6000</v>
      </c>
    </row>
    <row r="295" spans="1:6" s="657" customFormat="1" ht="27.75" customHeight="1">
      <c r="A295" s="807">
        <v>288</v>
      </c>
      <c r="B295" s="927" t="s">
        <v>274</v>
      </c>
      <c r="C295" s="928"/>
      <c r="D295" s="928"/>
      <c r="E295" s="928"/>
      <c r="F295" s="929"/>
    </row>
    <row r="296" spans="1:6" s="421" customFormat="1" ht="19.5">
      <c r="A296" s="807">
        <v>289</v>
      </c>
      <c r="B296" s="349" t="s">
        <v>467</v>
      </c>
      <c r="C296" s="350">
        <v>5000</v>
      </c>
      <c r="D296" s="350"/>
      <c r="E296" s="350"/>
      <c r="F296" s="354">
        <v>5000</v>
      </c>
    </row>
    <row r="297" spans="1:6" s="658" customFormat="1" ht="18">
      <c r="A297" s="807">
        <v>290</v>
      </c>
      <c r="B297" s="348" t="s">
        <v>219</v>
      </c>
      <c r="C297" s="181">
        <f>SUM(C296:C296)</f>
        <v>5000</v>
      </c>
      <c r="D297" s="181">
        <f>SUM(D296:D296)</f>
        <v>0</v>
      </c>
      <c r="E297" s="181">
        <f>SUM(E296:E296)</f>
        <v>0</v>
      </c>
      <c r="F297" s="355">
        <f>SUM(F296:F296)</f>
        <v>5000</v>
      </c>
    </row>
    <row r="298" spans="1:6" s="657" customFormat="1" ht="27.75" customHeight="1">
      <c r="A298" s="807">
        <v>291</v>
      </c>
      <c r="B298" s="927" t="s">
        <v>694</v>
      </c>
      <c r="C298" s="928"/>
      <c r="D298" s="928"/>
      <c r="E298" s="928"/>
      <c r="F298" s="929"/>
    </row>
    <row r="299" spans="1:6" s="421" customFormat="1" ht="19.5">
      <c r="A299" s="807">
        <v>292</v>
      </c>
      <c r="B299" s="349" t="s">
        <v>467</v>
      </c>
      <c r="C299" s="350"/>
      <c r="D299" s="350">
        <v>350</v>
      </c>
      <c r="E299" s="350"/>
      <c r="F299" s="354">
        <v>350</v>
      </c>
    </row>
    <row r="300" spans="1:6" s="658" customFormat="1" ht="18">
      <c r="A300" s="807">
        <v>293</v>
      </c>
      <c r="B300" s="348" t="s">
        <v>219</v>
      </c>
      <c r="C300" s="181">
        <f>SUM(C299:C299)</f>
        <v>0</v>
      </c>
      <c r="D300" s="181">
        <f>SUM(D299:D299)</f>
        <v>350</v>
      </c>
      <c r="E300" s="181">
        <f>SUM(E299:E299)</f>
        <v>0</v>
      </c>
      <c r="F300" s="355">
        <f>SUM(F299:F299)</f>
        <v>350</v>
      </c>
    </row>
    <row r="301" spans="1:6" s="657" customFormat="1" ht="27.75" customHeight="1">
      <c r="A301" s="807">
        <v>294</v>
      </c>
      <c r="B301" s="927" t="s">
        <v>275</v>
      </c>
      <c r="C301" s="928"/>
      <c r="D301" s="928"/>
      <c r="E301" s="928"/>
      <c r="F301" s="929"/>
    </row>
    <row r="302" spans="1:6" s="421" customFormat="1" ht="19.5">
      <c r="A302" s="807">
        <v>295</v>
      </c>
      <c r="B302" s="349" t="s">
        <v>467</v>
      </c>
      <c r="C302" s="350">
        <v>1000</v>
      </c>
      <c r="D302" s="350"/>
      <c r="E302" s="350"/>
      <c r="F302" s="354">
        <v>1000</v>
      </c>
    </row>
    <row r="303" spans="1:6" s="658" customFormat="1" ht="18">
      <c r="A303" s="807">
        <v>296</v>
      </c>
      <c r="B303" s="348" t="s">
        <v>219</v>
      </c>
      <c r="C303" s="181">
        <f>SUM(C302:C302)</f>
        <v>1000</v>
      </c>
      <c r="D303" s="181">
        <f>SUM(D302:D302)</f>
        <v>0</v>
      </c>
      <c r="E303" s="181">
        <f>SUM(E302:E302)</f>
        <v>0</v>
      </c>
      <c r="F303" s="355">
        <f>SUM(F302:F302)</f>
        <v>1000</v>
      </c>
    </row>
    <row r="304" spans="1:6" s="657" customFormat="1" ht="24.75" customHeight="1">
      <c r="A304" s="807">
        <v>297</v>
      </c>
      <c r="B304" s="927" t="s">
        <v>277</v>
      </c>
      <c r="C304" s="928"/>
      <c r="D304" s="928"/>
      <c r="E304" s="928"/>
      <c r="F304" s="929"/>
    </row>
    <row r="305" spans="1:6" s="421" customFormat="1" ht="19.5">
      <c r="A305" s="807">
        <v>298</v>
      </c>
      <c r="B305" s="349" t="s">
        <v>467</v>
      </c>
      <c r="C305" s="350">
        <v>128</v>
      </c>
      <c r="D305" s="350"/>
      <c r="E305" s="350"/>
      <c r="F305" s="354">
        <v>128</v>
      </c>
    </row>
    <row r="306" spans="1:6" s="658" customFormat="1" ht="18">
      <c r="A306" s="807">
        <v>299</v>
      </c>
      <c r="B306" s="348" t="s">
        <v>219</v>
      </c>
      <c r="C306" s="181">
        <f>SUM(C305:C305)</f>
        <v>128</v>
      </c>
      <c r="D306" s="181">
        <f>SUM(D305:D305)</f>
        <v>0</v>
      </c>
      <c r="E306" s="181">
        <f>SUM(E305:E305)</f>
        <v>0</v>
      </c>
      <c r="F306" s="355">
        <f>SUM(F305:F305)</f>
        <v>128</v>
      </c>
    </row>
    <row r="307" spans="1:6" s="657" customFormat="1" ht="27.75" customHeight="1">
      <c r="A307" s="807">
        <v>300</v>
      </c>
      <c r="B307" s="927" t="s">
        <v>278</v>
      </c>
      <c r="C307" s="928"/>
      <c r="D307" s="928"/>
      <c r="E307" s="928"/>
      <c r="F307" s="929"/>
    </row>
    <row r="308" spans="1:6" s="421" customFormat="1" ht="19.5">
      <c r="A308" s="807">
        <v>301</v>
      </c>
      <c r="B308" s="349" t="s">
        <v>467</v>
      </c>
      <c r="C308" s="350">
        <v>1800</v>
      </c>
      <c r="D308" s="350"/>
      <c r="E308" s="350"/>
      <c r="F308" s="354">
        <v>1800</v>
      </c>
    </row>
    <row r="309" spans="1:6" s="658" customFormat="1" ht="18">
      <c r="A309" s="807">
        <v>302</v>
      </c>
      <c r="B309" s="348" t="s">
        <v>219</v>
      </c>
      <c r="C309" s="181">
        <f>SUM(C308:C308)</f>
        <v>1800</v>
      </c>
      <c r="D309" s="181">
        <f>SUM(D308:D308)</f>
        <v>0</v>
      </c>
      <c r="E309" s="181">
        <f>SUM(E308:E308)</f>
        <v>0</v>
      </c>
      <c r="F309" s="355">
        <f>SUM(F308:F308)</f>
        <v>1800</v>
      </c>
    </row>
    <row r="310" spans="1:6" s="657" customFormat="1" ht="27.75" customHeight="1">
      <c r="A310" s="807">
        <v>303</v>
      </c>
      <c r="B310" s="927" t="s">
        <v>420</v>
      </c>
      <c r="C310" s="928"/>
      <c r="D310" s="928"/>
      <c r="E310" s="928"/>
      <c r="F310" s="929"/>
    </row>
    <row r="311" spans="1:6" s="421" customFormat="1" ht="19.5">
      <c r="A311" s="807">
        <v>304</v>
      </c>
      <c r="B311" s="349" t="s">
        <v>409</v>
      </c>
      <c r="C311" s="350">
        <v>356</v>
      </c>
      <c r="D311" s="350"/>
      <c r="E311" s="350"/>
      <c r="F311" s="354">
        <v>356</v>
      </c>
    </row>
    <row r="312" spans="1:6" s="658" customFormat="1" ht="18">
      <c r="A312" s="807">
        <v>305</v>
      </c>
      <c r="B312" s="348" t="s">
        <v>219</v>
      </c>
      <c r="C312" s="181">
        <v>356</v>
      </c>
      <c r="D312" s="181"/>
      <c r="E312" s="181"/>
      <c r="F312" s="355">
        <v>356</v>
      </c>
    </row>
    <row r="313" spans="1:6" s="657" customFormat="1" ht="27.75" customHeight="1">
      <c r="A313" s="807">
        <v>306</v>
      </c>
      <c r="B313" s="927" t="s">
        <v>280</v>
      </c>
      <c r="C313" s="928"/>
      <c r="D313" s="928"/>
      <c r="E313" s="928"/>
      <c r="F313" s="929"/>
    </row>
    <row r="314" spans="1:6" s="421" customFormat="1" ht="19.5">
      <c r="A314" s="807">
        <v>307</v>
      </c>
      <c r="B314" s="349" t="s">
        <v>467</v>
      </c>
      <c r="C314" s="350">
        <v>500</v>
      </c>
      <c r="D314" s="350"/>
      <c r="E314" s="350"/>
      <c r="F314" s="354">
        <v>500</v>
      </c>
    </row>
    <row r="315" spans="1:6" s="658" customFormat="1" ht="18">
      <c r="A315" s="807">
        <v>308</v>
      </c>
      <c r="B315" s="348" t="s">
        <v>219</v>
      </c>
      <c r="C315" s="181">
        <f>SUM(C314:C314)</f>
        <v>500</v>
      </c>
      <c r="D315" s="181">
        <f>SUM(D314:D314)</f>
        <v>0</v>
      </c>
      <c r="E315" s="181">
        <f>SUM(E314:E314)</f>
        <v>0</v>
      </c>
      <c r="F315" s="355">
        <f>SUM(F314:F314)</f>
        <v>500</v>
      </c>
    </row>
    <row r="316" spans="1:6" s="657" customFormat="1" ht="30" customHeight="1">
      <c r="A316" s="807">
        <v>309</v>
      </c>
      <c r="B316" s="927" t="s">
        <v>574</v>
      </c>
      <c r="C316" s="928"/>
      <c r="D316" s="928"/>
      <c r="E316" s="928"/>
      <c r="F316" s="929"/>
    </row>
    <row r="317" spans="1:6" s="421" customFormat="1" ht="19.5">
      <c r="A317" s="807">
        <v>310</v>
      </c>
      <c r="B317" s="349" t="s">
        <v>630</v>
      </c>
      <c r="C317" s="350"/>
      <c r="D317" s="350">
        <v>650</v>
      </c>
      <c r="E317" s="350"/>
      <c r="F317" s="354">
        <v>650</v>
      </c>
    </row>
    <row r="318" spans="1:6" s="421" customFormat="1" ht="19.5">
      <c r="A318" s="807">
        <v>311</v>
      </c>
      <c r="B318" s="349" t="s">
        <v>410</v>
      </c>
      <c r="C318" s="350"/>
      <c r="D318" s="350">
        <v>-650</v>
      </c>
      <c r="E318" s="350"/>
      <c r="F318" s="354">
        <f>SUM(C318:E318)</f>
        <v>-650</v>
      </c>
    </row>
    <row r="319" spans="1:6" s="658" customFormat="1" ht="18">
      <c r="A319" s="807">
        <v>312</v>
      </c>
      <c r="B319" s="348" t="s">
        <v>219</v>
      </c>
      <c r="C319" s="181">
        <f>SUM(C317:C317)</f>
        <v>0</v>
      </c>
      <c r="D319" s="181">
        <f>SUM(D317:D318)</f>
        <v>0</v>
      </c>
      <c r="E319" s="181">
        <f>SUM(E317:E318)</f>
        <v>0</v>
      </c>
      <c r="F319" s="181">
        <f>SUM(F317:F318)</f>
        <v>0</v>
      </c>
    </row>
    <row r="320" spans="1:6" s="657" customFormat="1" ht="30" customHeight="1">
      <c r="A320" s="807">
        <v>313</v>
      </c>
      <c r="B320" s="927" t="s">
        <v>575</v>
      </c>
      <c r="C320" s="928"/>
      <c r="D320" s="928"/>
      <c r="E320" s="928"/>
      <c r="F320" s="929"/>
    </row>
    <row r="321" spans="1:6" s="421" customFormat="1" ht="19.5">
      <c r="A321" s="807">
        <v>314</v>
      </c>
      <c r="B321" s="349" t="s">
        <v>630</v>
      </c>
      <c r="C321" s="350">
        <v>2525</v>
      </c>
      <c r="D321" s="350"/>
      <c r="E321" s="350"/>
      <c r="F321" s="354">
        <v>2525</v>
      </c>
    </row>
    <row r="322" spans="1:6" s="658" customFormat="1" ht="18">
      <c r="A322" s="807">
        <v>315</v>
      </c>
      <c r="B322" s="348" t="s">
        <v>219</v>
      </c>
      <c r="C322" s="181">
        <f>SUM(C321:C321)</f>
        <v>2525</v>
      </c>
      <c r="D322" s="181">
        <f>SUM(D321:D321)</f>
        <v>0</v>
      </c>
      <c r="E322" s="181">
        <f>SUM(E321:E321)</f>
        <v>0</v>
      </c>
      <c r="F322" s="355">
        <f>SUM(F321:F321)</f>
        <v>2525</v>
      </c>
    </row>
    <row r="323" spans="1:6" s="657" customFormat="1" ht="30" customHeight="1">
      <c r="A323" s="807">
        <v>316</v>
      </c>
      <c r="B323" s="927" t="s">
        <v>417</v>
      </c>
      <c r="C323" s="928"/>
      <c r="D323" s="928"/>
      <c r="E323" s="928"/>
      <c r="F323" s="929"/>
    </row>
    <row r="324" spans="1:6" s="421" customFormat="1" ht="19.5">
      <c r="A324" s="807">
        <v>317</v>
      </c>
      <c r="B324" s="349" t="s">
        <v>630</v>
      </c>
      <c r="C324" s="350">
        <v>641</v>
      </c>
      <c r="D324" s="350"/>
      <c r="E324" s="350"/>
      <c r="F324" s="354">
        <v>641</v>
      </c>
    </row>
    <row r="325" spans="1:6" s="658" customFormat="1" ht="18">
      <c r="A325" s="807">
        <v>318</v>
      </c>
      <c r="B325" s="348" t="s">
        <v>219</v>
      </c>
      <c r="C325" s="181">
        <v>641</v>
      </c>
      <c r="D325" s="181"/>
      <c r="E325" s="181"/>
      <c r="F325" s="355">
        <v>641</v>
      </c>
    </row>
    <row r="326" spans="1:6" s="657" customFormat="1" ht="30" customHeight="1">
      <c r="A326" s="807">
        <v>319</v>
      </c>
      <c r="B326" s="927" t="s">
        <v>418</v>
      </c>
      <c r="C326" s="928"/>
      <c r="D326" s="928"/>
      <c r="E326" s="928"/>
      <c r="F326" s="929"/>
    </row>
    <row r="327" spans="1:6" s="421" customFormat="1" ht="19.5">
      <c r="A327" s="807">
        <v>320</v>
      </c>
      <c r="B327" s="349" t="s">
        <v>630</v>
      </c>
      <c r="C327" s="350">
        <v>641</v>
      </c>
      <c r="D327" s="350"/>
      <c r="E327" s="350"/>
      <c r="F327" s="354">
        <v>641</v>
      </c>
    </row>
    <row r="328" spans="1:6" s="658" customFormat="1" ht="18">
      <c r="A328" s="807">
        <v>321</v>
      </c>
      <c r="B328" s="348" t="s">
        <v>219</v>
      </c>
      <c r="C328" s="181">
        <v>641</v>
      </c>
      <c r="D328" s="181"/>
      <c r="E328" s="181"/>
      <c r="F328" s="355">
        <v>641</v>
      </c>
    </row>
    <row r="329" spans="1:6" s="657" customFormat="1" ht="30" customHeight="1">
      <c r="A329" s="807">
        <v>322</v>
      </c>
      <c r="B329" s="927" t="s">
        <v>282</v>
      </c>
      <c r="C329" s="928"/>
      <c r="D329" s="928"/>
      <c r="E329" s="928"/>
      <c r="F329" s="929"/>
    </row>
    <row r="330" spans="1:6" s="421" customFormat="1" ht="19.5">
      <c r="A330" s="807">
        <v>323</v>
      </c>
      <c r="B330" s="349" t="s">
        <v>467</v>
      </c>
      <c r="C330" s="350">
        <v>6000</v>
      </c>
      <c r="D330" s="350"/>
      <c r="E330" s="350"/>
      <c r="F330" s="354">
        <v>6000</v>
      </c>
    </row>
    <row r="331" spans="1:6" s="658" customFormat="1" ht="18">
      <c r="A331" s="807">
        <v>324</v>
      </c>
      <c r="B331" s="348" t="s">
        <v>219</v>
      </c>
      <c r="C331" s="181">
        <f>SUM(C330:C330)</f>
        <v>6000</v>
      </c>
      <c r="D331" s="181">
        <f>SUM(D330:D330)</f>
        <v>0</v>
      </c>
      <c r="E331" s="181">
        <f>SUM(E330:E330)</f>
        <v>0</v>
      </c>
      <c r="F331" s="355">
        <f>SUM(F330:F330)</f>
        <v>6000</v>
      </c>
    </row>
    <row r="332" spans="1:6" s="657" customFormat="1" ht="30" customHeight="1">
      <c r="A332" s="807">
        <v>325</v>
      </c>
      <c r="B332" s="927" t="s">
        <v>283</v>
      </c>
      <c r="C332" s="928"/>
      <c r="D332" s="928"/>
      <c r="E332" s="928"/>
      <c r="F332" s="929"/>
    </row>
    <row r="333" spans="1:6" s="421" customFormat="1" ht="19.5">
      <c r="A333" s="807">
        <v>326</v>
      </c>
      <c r="B333" s="349" t="s">
        <v>467</v>
      </c>
      <c r="C333" s="350">
        <v>6000</v>
      </c>
      <c r="D333" s="350"/>
      <c r="E333" s="350"/>
      <c r="F333" s="354">
        <v>6000</v>
      </c>
    </row>
    <row r="334" spans="1:6" s="658" customFormat="1" ht="18">
      <c r="A334" s="807">
        <v>327</v>
      </c>
      <c r="B334" s="348" t="s">
        <v>219</v>
      </c>
      <c r="C334" s="181">
        <f>SUM(C333:C333)</f>
        <v>6000</v>
      </c>
      <c r="D334" s="181">
        <f>SUM(D333:D333)</f>
        <v>0</v>
      </c>
      <c r="E334" s="181">
        <f>SUM(E333:E333)</f>
        <v>0</v>
      </c>
      <c r="F334" s="355">
        <f>SUM(F333:F333)</f>
        <v>6000</v>
      </c>
    </row>
    <row r="335" spans="1:6" s="657" customFormat="1" ht="30" customHeight="1">
      <c r="A335" s="807">
        <v>328</v>
      </c>
      <c r="B335" s="927" t="s">
        <v>285</v>
      </c>
      <c r="C335" s="928"/>
      <c r="D335" s="928"/>
      <c r="E335" s="928"/>
      <c r="F335" s="929"/>
    </row>
    <row r="336" spans="1:6" s="421" customFormat="1" ht="19.5">
      <c r="A336" s="807">
        <v>329</v>
      </c>
      <c r="B336" s="349" t="s">
        <v>467</v>
      </c>
      <c r="C336" s="350">
        <v>4000</v>
      </c>
      <c r="D336" s="350"/>
      <c r="E336" s="350"/>
      <c r="F336" s="354">
        <v>4000</v>
      </c>
    </row>
    <row r="337" spans="1:6" s="667" customFormat="1" ht="27.75" customHeight="1" thickBot="1">
      <c r="A337" s="806">
        <v>330</v>
      </c>
      <c r="B337" s="758" t="s">
        <v>219</v>
      </c>
      <c r="C337" s="759">
        <f>SUM(C336:C336)</f>
        <v>4000</v>
      </c>
      <c r="D337" s="759">
        <f>SUM(D336:D336)</f>
        <v>0</v>
      </c>
      <c r="E337" s="759">
        <f>SUM(E336:E336)</f>
        <v>0</v>
      </c>
      <c r="F337" s="760">
        <f>SUM(F336:F336)</f>
        <v>4000</v>
      </c>
    </row>
    <row r="338" spans="1:6" s="655" customFormat="1" ht="21.75" customHeight="1">
      <c r="A338" s="807">
        <v>331</v>
      </c>
      <c r="B338" s="351" t="s">
        <v>270</v>
      </c>
      <c r="C338" s="358"/>
      <c r="D338" s="358"/>
      <c r="E338" s="358"/>
      <c r="F338" s="660"/>
    </row>
    <row r="339" spans="1:6" s="655" customFormat="1" ht="21.75" customHeight="1">
      <c r="A339" s="807">
        <v>332</v>
      </c>
      <c r="B339" s="186" t="s">
        <v>219</v>
      </c>
      <c r="C339" s="661">
        <f>SUM(C82,C78,C74,C70,C66,C62,C58,C54,C50,C46,C39,C35,C31,C23,C15,C11)+C90+C94+C98+C102+C106+C110+C114+C118+C122+C126+C130+C134+C138+C142+C146+C150+C154+C158+C162+C166+C170+C174+C178+C190+C194+C238+C242+C19+C277+C273+C269+C265+C261+C230+C226+C222+C218+C214+C206+C202+C198+C186+C182+C86+C27+C234</f>
        <v>3683071</v>
      </c>
      <c r="D339" s="661">
        <f>SUM(D82,D78,D74,D70,D66,D62,D58,D54,D50,D46,D39,D35,D31,D23,D15,D11)+D90+D94+D98+D102+D106+D110+D114+D118+D122+D126+D130+D134+D138+D142+D146+D150+D154+D158+D162+D166+D170+D174+D178+D190+D194+D238+D242+D19+D277+D273+D269+D265+D261+D230+D226+D222+D218+D214+D206+D202+D198+D186+D182+D86+D27+D234</f>
        <v>13272</v>
      </c>
      <c r="E339" s="661">
        <f>SUM(E82,E78,E74,E70,E66,E62,E58,E54,E50,E46,E39,E35,E31,E23,E15,E11)+E90+E94+E98+E102+E106+E110+E114+E118+E122+E126+E130+E134+E138+E142+E146+E150+E154+E158+E162+E166+E170+E174+E178+E190+E194+E238+E242+E19+E277+E273+E269+E265+E261+E230+E226+E222+E218+E214+E206+E202+E198+E186+E182+E86+E27+E234</f>
        <v>781950</v>
      </c>
      <c r="F339" s="662">
        <f>SUM(F82,F78,F74,F70,F66,F62,F58,F54,F50,F46,F39,F35,F31,F23,F15,F11)+F90+F94+F98+F102+F106+F110+F114+F118+F122+F126+F130+F134+F138+F142+F146+F150+F154+F158+F162+F166+F170+F174+F178+F190+F194+F238+F242+F19+F277+F273+F269+F265+F261+F230+F226+F222+F218+F214+F206+F202+F198+F186+F182+F86+F27+F234</f>
        <v>4478293</v>
      </c>
    </row>
    <row r="340" spans="1:7" s="655" customFormat="1" ht="21.75" customHeight="1">
      <c r="A340" s="807">
        <v>333</v>
      </c>
      <c r="B340" s="359" t="s">
        <v>228</v>
      </c>
      <c r="C340" s="663">
        <f>SUM(C83,C79,C75,C71,C67,C63,C59,C55,C51,C47,C40,C36,C32,C24,C16,C12)+C191+C195+C239+C243+C20+C179+C91+C95+C99+C103+C107+C111+C115+C119+C123+C127+C131+C135+C139+C143+C147+C151+C155+C159+C163+C167+C171+C175+C274+C278+C270+C207+C203+C266+C208+C223+C219+C215+C262+C227+C187+C183+C199+C28+C231+C87+C235+C246+C255+C252+C258+C281+C284+C287+C290+C293+C296+C299+C302+C305+C308+C314+C317+C321+C330+C333+C336+C249+C43+C318+C211+C327+C324+C311</f>
        <v>113102</v>
      </c>
      <c r="D340" s="663">
        <f>SUM(D83,D79,D75,D71,D67,D63,D59,D55,D51,D47,D40,D36,D32,D24,D16,D12)+D191+D195+D239+D243+D20+D179+D91+D95+D99+D103+D107+D111+D115+D119+D123+D127+D131+D135+D139+D143+D147+D151+D155+D159+D163+D167+D171+D175+D274+D278+D270+D207+D203+D266+D208+D223+D219+D215+D262+D227+D187+D183+D199+D28+D231+D87+D235+D246+D255+D252+D258+D281+D284+D287+D290+D293+D296+D299+D302+D305+D308+D314+D317+D321+D330+D333+D336+D249+D43+D318+D211+D327+D324+D311</f>
        <v>8778</v>
      </c>
      <c r="E340" s="663">
        <f>SUM(E83,E79,E75,E71,E67,E63,E59,E55,E51,E47,E40,E36,E32,E24,E16,E12)+E191+E195+E239+E243+E20+E179+E91+E95+E99+E103+E107+E111+E115+E119+E123+E127+E131+E135+E139+E143+E147+E151+E155+E159+E163+E167+E171+E175+E274+E278+E270+E207+E203+E266+E208+E223+E219+E215+E262+E227+E187+E183+E199+E28+E231+E87+E235+E246+E255+E252+E258+E281+E284+E287+E290+E293+E296+E299+E302+E305+E308+E314+E317+E321+E330+E333+E336+E249+E43+E318+E211+E327+E324+E311</f>
        <v>0</v>
      </c>
      <c r="F340" s="663">
        <f>SUM(F83,F79,F75,F71,F67,F63,F59,F55,F51,F47,F40,F36,F32,F24,F16,F12)+F191+F195+F239+F243+F20+F179+F91+F95+F99+F103+F107+F111+F115+F119+F123+F127+F131+F135+F139+F143+F147+F151+F155+F159+F163+F167+F171+F175+F274+F278+F270+F207+F203+F266+F208+F223+F219+F215+F262+F227+F187+F183+F199+F28+F231+F87+F235+F246+F255+F252+F258+F281+F284+F287+F290+F293+F296+F299+F302+F305+F308+F314+F317+F321+F330+F333+F336+F249+F43+F318+F211+F327+F324+F311</f>
        <v>121880</v>
      </c>
      <c r="G340" s="664"/>
    </row>
    <row r="341" spans="1:6" s="655" customFormat="1" ht="21.75" customHeight="1" thickBot="1">
      <c r="A341" s="807">
        <v>334</v>
      </c>
      <c r="B341" s="360" t="s">
        <v>219</v>
      </c>
      <c r="C341" s="665">
        <f>SUM(C339:C340)</f>
        <v>3796173</v>
      </c>
      <c r="D341" s="665">
        <f>SUM(D339:D340)</f>
        <v>22050</v>
      </c>
      <c r="E341" s="665">
        <f>SUM(E339:E340)</f>
        <v>781950</v>
      </c>
      <c r="F341" s="666">
        <f>SUM(F339:F340)</f>
        <v>4600173</v>
      </c>
    </row>
    <row r="342" spans="1:6" s="657" customFormat="1" ht="34.5" customHeight="1">
      <c r="A342" s="807">
        <v>335</v>
      </c>
      <c r="B342" s="420" t="s">
        <v>271</v>
      </c>
      <c r="C342" s="358"/>
      <c r="D342" s="358"/>
      <c r="E342" s="358"/>
      <c r="F342" s="660"/>
    </row>
    <row r="343" spans="1:6" s="657" customFormat="1" ht="27.75" customHeight="1">
      <c r="A343" s="807">
        <v>336</v>
      </c>
      <c r="B343" s="927" t="s">
        <v>568</v>
      </c>
      <c r="C343" s="928"/>
      <c r="D343" s="928"/>
      <c r="E343" s="928"/>
      <c r="F343" s="929"/>
    </row>
    <row r="344" spans="1:6" ht="18">
      <c r="A344" s="807">
        <v>337</v>
      </c>
      <c r="B344" s="184" t="s">
        <v>219</v>
      </c>
      <c r="C344" s="182">
        <v>10000</v>
      </c>
      <c r="D344" s="182"/>
      <c r="E344" s="182"/>
      <c r="F344" s="353">
        <v>10000</v>
      </c>
    </row>
    <row r="345" spans="1:6" s="421" customFormat="1" ht="19.5">
      <c r="A345" s="807">
        <v>338</v>
      </c>
      <c r="B345" s="349" t="s">
        <v>630</v>
      </c>
      <c r="C345" s="350">
        <v>-10000</v>
      </c>
      <c r="D345" s="350"/>
      <c r="E345" s="350"/>
      <c r="F345" s="354">
        <v>-10000</v>
      </c>
    </row>
    <row r="346" spans="1:6" s="658" customFormat="1" ht="18">
      <c r="A346" s="807">
        <v>339</v>
      </c>
      <c r="B346" s="348" t="s">
        <v>219</v>
      </c>
      <c r="C346" s="181">
        <f>SUM(C344:C345)</f>
        <v>0</v>
      </c>
      <c r="D346" s="181">
        <f>SUM(D344:D345)</f>
        <v>0</v>
      </c>
      <c r="E346" s="181">
        <f>SUM(E344:E345)</f>
        <v>0</v>
      </c>
      <c r="F346" s="355">
        <f>SUM(F344:F345)</f>
        <v>0</v>
      </c>
    </row>
    <row r="347" spans="1:6" s="657" customFormat="1" ht="27.75" customHeight="1">
      <c r="A347" s="807">
        <v>340</v>
      </c>
      <c r="B347" s="927" t="s">
        <v>391</v>
      </c>
      <c r="C347" s="928"/>
      <c r="D347" s="928"/>
      <c r="E347" s="928"/>
      <c r="F347" s="929"/>
    </row>
    <row r="348" spans="1:6" ht="18">
      <c r="A348" s="807">
        <v>341</v>
      </c>
      <c r="B348" s="184" t="s">
        <v>219</v>
      </c>
      <c r="C348" s="182">
        <v>5000</v>
      </c>
      <c r="D348" s="182"/>
      <c r="E348" s="182"/>
      <c r="F348" s="353">
        <v>5000</v>
      </c>
    </row>
    <row r="349" spans="1:6" s="421" customFormat="1" ht="19.5">
      <c r="A349" s="807">
        <v>342</v>
      </c>
      <c r="B349" s="349" t="s">
        <v>630</v>
      </c>
      <c r="C349" s="350"/>
      <c r="D349" s="350"/>
      <c r="E349" s="350"/>
      <c r="F349" s="354"/>
    </row>
    <row r="350" spans="1:6" s="658" customFormat="1" ht="18">
      <c r="A350" s="807">
        <v>343</v>
      </c>
      <c r="B350" s="348" t="s">
        <v>219</v>
      </c>
      <c r="C350" s="181">
        <f>SUM(C348:C349)</f>
        <v>5000</v>
      </c>
      <c r="D350" s="181">
        <f>SUM(D348:D349)</f>
        <v>0</v>
      </c>
      <c r="E350" s="181">
        <f>SUM(E348:E349)</f>
        <v>0</v>
      </c>
      <c r="F350" s="355">
        <f>SUM(F348:F349)</f>
        <v>5000</v>
      </c>
    </row>
    <row r="351" spans="1:6" s="657" customFormat="1" ht="27.75" customHeight="1">
      <c r="A351" s="807">
        <v>344</v>
      </c>
      <c r="B351" s="927" t="s">
        <v>272</v>
      </c>
      <c r="C351" s="928"/>
      <c r="D351" s="928"/>
      <c r="E351" s="928"/>
      <c r="F351" s="929"/>
    </row>
    <row r="352" spans="1:6" ht="18">
      <c r="A352" s="807">
        <v>345</v>
      </c>
      <c r="B352" s="184" t="s">
        <v>219</v>
      </c>
      <c r="C352" s="182">
        <v>10000</v>
      </c>
      <c r="D352" s="182"/>
      <c r="E352" s="182"/>
      <c r="F352" s="353">
        <v>10000</v>
      </c>
    </row>
    <row r="353" spans="1:6" s="421" customFormat="1" ht="19.5">
      <c r="A353" s="807">
        <v>346</v>
      </c>
      <c r="B353" s="349" t="s">
        <v>630</v>
      </c>
      <c r="C353" s="350">
        <v>-10000</v>
      </c>
      <c r="D353" s="350"/>
      <c r="E353" s="350"/>
      <c r="F353" s="354">
        <v>-10000</v>
      </c>
    </row>
    <row r="354" spans="1:6" s="658" customFormat="1" ht="18">
      <c r="A354" s="807">
        <v>347</v>
      </c>
      <c r="B354" s="348" t="s">
        <v>219</v>
      </c>
      <c r="C354" s="181">
        <f>SUM(C352:C353)</f>
        <v>0</v>
      </c>
      <c r="D354" s="181">
        <f>SUM(D352:D353)</f>
        <v>0</v>
      </c>
      <c r="E354" s="181">
        <f>SUM(E352:E353)</f>
        <v>0</v>
      </c>
      <c r="F354" s="355">
        <f>SUM(F352:F353)</f>
        <v>0</v>
      </c>
    </row>
    <row r="355" spans="1:6" s="657" customFormat="1" ht="27.75" customHeight="1">
      <c r="A355" s="807">
        <v>348</v>
      </c>
      <c r="B355" s="927" t="s">
        <v>434</v>
      </c>
      <c r="C355" s="928"/>
      <c r="D355" s="928"/>
      <c r="E355" s="928"/>
      <c r="F355" s="929"/>
    </row>
    <row r="356" spans="1:6" ht="18">
      <c r="A356" s="807">
        <v>349</v>
      </c>
      <c r="B356" s="184" t="s">
        <v>219</v>
      </c>
      <c r="C356" s="182">
        <v>15000</v>
      </c>
      <c r="D356" s="182"/>
      <c r="E356" s="182"/>
      <c r="F356" s="353">
        <v>15000</v>
      </c>
    </row>
    <row r="357" spans="1:6" s="421" customFormat="1" ht="19.5">
      <c r="A357" s="807">
        <v>350</v>
      </c>
      <c r="B357" s="349" t="s">
        <v>630</v>
      </c>
      <c r="C357" s="350">
        <v>-15000</v>
      </c>
      <c r="D357" s="350"/>
      <c r="E357" s="350"/>
      <c r="F357" s="354">
        <v>-15000</v>
      </c>
    </row>
    <row r="358" spans="1:6" s="658" customFormat="1" ht="18">
      <c r="A358" s="807">
        <v>351</v>
      </c>
      <c r="B358" s="348" t="s">
        <v>219</v>
      </c>
      <c r="C358" s="181">
        <f>SUM(C356:C357)</f>
        <v>0</v>
      </c>
      <c r="D358" s="181">
        <f>SUM(D356:D357)</f>
        <v>0</v>
      </c>
      <c r="E358" s="181">
        <f>SUM(E356:E357)</f>
        <v>0</v>
      </c>
      <c r="F358" s="355">
        <f>SUM(F356:F357)</f>
        <v>0</v>
      </c>
    </row>
    <row r="359" spans="1:6" s="657" customFormat="1" ht="31.5" customHeight="1">
      <c r="A359" s="807">
        <v>352</v>
      </c>
      <c r="B359" s="927" t="s">
        <v>425</v>
      </c>
      <c r="C359" s="928"/>
      <c r="D359" s="928"/>
      <c r="E359" s="928"/>
      <c r="F359" s="929"/>
    </row>
    <row r="360" spans="1:6" ht="18">
      <c r="A360" s="807">
        <v>353</v>
      </c>
      <c r="B360" s="184" t="s">
        <v>219</v>
      </c>
      <c r="C360" s="182">
        <v>3000</v>
      </c>
      <c r="D360" s="182"/>
      <c r="E360" s="182"/>
      <c r="F360" s="353">
        <v>3000</v>
      </c>
    </row>
    <row r="361" spans="1:6" s="421" customFormat="1" ht="19.5">
      <c r="A361" s="807">
        <v>354</v>
      </c>
      <c r="B361" s="349" t="s">
        <v>630</v>
      </c>
      <c r="C361" s="350">
        <v>-3000</v>
      </c>
      <c r="D361" s="350"/>
      <c r="E361" s="350"/>
      <c r="F361" s="354">
        <v>-3000</v>
      </c>
    </row>
    <row r="362" spans="1:6" s="658" customFormat="1" ht="18">
      <c r="A362" s="807">
        <v>355</v>
      </c>
      <c r="B362" s="348" t="s">
        <v>219</v>
      </c>
      <c r="C362" s="181">
        <f>SUM(C360:C361)</f>
        <v>0</v>
      </c>
      <c r="D362" s="181">
        <f>SUM(D360:D361)</f>
        <v>0</v>
      </c>
      <c r="E362" s="181">
        <f>SUM(E360:E361)</f>
        <v>0</v>
      </c>
      <c r="F362" s="355">
        <f>SUM(F360:F361)</f>
        <v>0</v>
      </c>
    </row>
    <row r="363" spans="1:6" s="657" customFormat="1" ht="31.5" customHeight="1">
      <c r="A363" s="807">
        <v>356</v>
      </c>
      <c r="B363" s="927" t="s">
        <v>273</v>
      </c>
      <c r="C363" s="928"/>
      <c r="D363" s="928"/>
      <c r="E363" s="928"/>
      <c r="F363" s="929"/>
    </row>
    <row r="364" spans="1:6" ht="18">
      <c r="A364" s="807">
        <v>357</v>
      </c>
      <c r="B364" s="184" t="s">
        <v>219</v>
      </c>
      <c r="C364" s="182">
        <v>1000</v>
      </c>
      <c r="D364" s="182"/>
      <c r="E364" s="182"/>
      <c r="F364" s="353">
        <v>1000</v>
      </c>
    </row>
    <row r="365" spans="1:6" s="421" customFormat="1" ht="19.5">
      <c r="A365" s="807">
        <v>358</v>
      </c>
      <c r="B365" s="349" t="s">
        <v>630</v>
      </c>
      <c r="C365" s="350">
        <v>-1000</v>
      </c>
      <c r="D365" s="350"/>
      <c r="E365" s="350"/>
      <c r="F365" s="354">
        <v>-1000</v>
      </c>
    </row>
    <row r="366" spans="1:6" s="658" customFormat="1" ht="18">
      <c r="A366" s="807">
        <v>359</v>
      </c>
      <c r="B366" s="348" t="s">
        <v>219</v>
      </c>
      <c r="C366" s="181">
        <f>SUM(C364:C365)</f>
        <v>0</v>
      </c>
      <c r="D366" s="181">
        <f>SUM(D364:D365)</f>
        <v>0</v>
      </c>
      <c r="E366" s="181">
        <f>SUM(E364:E365)</f>
        <v>0</v>
      </c>
      <c r="F366" s="355">
        <f>SUM(F364:F365)</f>
        <v>0</v>
      </c>
    </row>
    <row r="367" spans="1:6" s="657" customFormat="1" ht="31.5" customHeight="1">
      <c r="A367" s="807">
        <v>360</v>
      </c>
      <c r="B367" s="927" t="s">
        <v>569</v>
      </c>
      <c r="C367" s="928"/>
      <c r="D367" s="928"/>
      <c r="E367" s="928"/>
      <c r="F367" s="929"/>
    </row>
    <row r="368" spans="1:6" ht="18">
      <c r="A368" s="807">
        <v>361</v>
      </c>
      <c r="B368" s="184" t="s">
        <v>219</v>
      </c>
      <c r="C368" s="182">
        <v>6000</v>
      </c>
      <c r="D368" s="182"/>
      <c r="E368" s="182"/>
      <c r="F368" s="353">
        <v>6000</v>
      </c>
    </row>
    <row r="369" spans="1:6" s="421" customFormat="1" ht="19.5">
      <c r="A369" s="807">
        <v>362</v>
      </c>
      <c r="B369" s="349" t="s">
        <v>630</v>
      </c>
      <c r="C369" s="350">
        <v>-6000</v>
      </c>
      <c r="D369" s="350"/>
      <c r="E369" s="350"/>
      <c r="F369" s="354">
        <v>-6000</v>
      </c>
    </row>
    <row r="370" spans="1:6" s="658" customFormat="1" ht="18">
      <c r="A370" s="807">
        <v>363</v>
      </c>
      <c r="B370" s="348" t="s">
        <v>219</v>
      </c>
      <c r="C370" s="181">
        <f>SUM(C368:C369)</f>
        <v>0</v>
      </c>
      <c r="D370" s="181">
        <f>SUM(D368:D369)</f>
        <v>0</v>
      </c>
      <c r="E370" s="181">
        <f>SUM(E368:E369)</f>
        <v>0</v>
      </c>
      <c r="F370" s="355">
        <f>SUM(F368:F369)</f>
        <v>0</v>
      </c>
    </row>
    <row r="371" spans="1:6" s="657" customFormat="1" ht="31.5" customHeight="1">
      <c r="A371" s="807">
        <v>364</v>
      </c>
      <c r="B371" s="927" t="s">
        <v>274</v>
      </c>
      <c r="C371" s="928"/>
      <c r="D371" s="928"/>
      <c r="E371" s="928"/>
      <c r="F371" s="929"/>
    </row>
    <row r="372" spans="1:6" ht="18">
      <c r="A372" s="807">
        <v>365</v>
      </c>
      <c r="B372" s="184" t="s">
        <v>219</v>
      </c>
      <c r="C372" s="182">
        <v>5000</v>
      </c>
      <c r="D372" s="182"/>
      <c r="E372" s="182"/>
      <c r="F372" s="353">
        <v>5000</v>
      </c>
    </row>
    <row r="373" spans="1:6" s="421" customFormat="1" ht="19.5">
      <c r="A373" s="807">
        <v>366</v>
      </c>
      <c r="B373" s="349" t="s">
        <v>630</v>
      </c>
      <c r="C373" s="350">
        <v>-5000</v>
      </c>
      <c r="D373" s="350"/>
      <c r="E373" s="350"/>
      <c r="F373" s="354">
        <v>-5000</v>
      </c>
    </row>
    <row r="374" spans="1:6" s="658" customFormat="1" ht="18">
      <c r="A374" s="807">
        <v>367</v>
      </c>
      <c r="B374" s="348" t="s">
        <v>219</v>
      </c>
      <c r="C374" s="181">
        <f>SUM(C372:C373)</f>
        <v>0</v>
      </c>
      <c r="D374" s="181">
        <f>SUM(D372:D373)</f>
        <v>0</v>
      </c>
      <c r="E374" s="181">
        <f>SUM(E372:E373)</f>
        <v>0</v>
      </c>
      <c r="F374" s="355">
        <f>SUM(F372:F373)</f>
        <v>0</v>
      </c>
    </row>
    <row r="375" spans="1:6" s="657" customFormat="1" ht="30" customHeight="1">
      <c r="A375" s="807">
        <v>368</v>
      </c>
      <c r="B375" s="927" t="s">
        <v>694</v>
      </c>
      <c r="C375" s="928"/>
      <c r="D375" s="928"/>
      <c r="E375" s="928"/>
      <c r="F375" s="929"/>
    </row>
    <row r="376" spans="1:6" ht="18">
      <c r="A376" s="807">
        <v>369</v>
      </c>
      <c r="B376" s="184" t="s">
        <v>219</v>
      </c>
      <c r="C376" s="182"/>
      <c r="D376" s="182">
        <v>350</v>
      </c>
      <c r="E376" s="182"/>
      <c r="F376" s="353">
        <v>350</v>
      </c>
    </row>
    <row r="377" spans="1:6" s="421" customFormat="1" ht="19.5">
      <c r="A377" s="807">
        <v>370</v>
      </c>
      <c r="B377" s="349" t="s">
        <v>630</v>
      </c>
      <c r="C377" s="350"/>
      <c r="D377" s="350">
        <v>-350</v>
      </c>
      <c r="E377" s="350"/>
      <c r="F377" s="354">
        <v>-350</v>
      </c>
    </row>
    <row r="378" spans="1:6" s="658" customFormat="1" ht="18">
      <c r="A378" s="807">
        <v>371</v>
      </c>
      <c r="B378" s="348" t="s">
        <v>219</v>
      </c>
      <c r="C378" s="181">
        <f>SUM(C376:C377)</f>
        <v>0</v>
      </c>
      <c r="D378" s="181">
        <f>SUM(D376:D377)</f>
        <v>0</v>
      </c>
      <c r="E378" s="181">
        <f>SUM(E376:E377)</f>
        <v>0</v>
      </c>
      <c r="F378" s="355">
        <f>SUM(F376:F377)</f>
        <v>0</v>
      </c>
    </row>
    <row r="379" spans="1:6" s="657" customFormat="1" ht="30" customHeight="1">
      <c r="A379" s="807">
        <v>372</v>
      </c>
      <c r="B379" s="927" t="s">
        <v>275</v>
      </c>
      <c r="C379" s="928"/>
      <c r="D379" s="928"/>
      <c r="E379" s="928"/>
      <c r="F379" s="929"/>
    </row>
    <row r="380" spans="1:6" ht="18">
      <c r="A380" s="807">
        <v>373</v>
      </c>
      <c r="B380" s="184" t="s">
        <v>219</v>
      </c>
      <c r="C380" s="182">
        <v>1000</v>
      </c>
      <c r="D380" s="182"/>
      <c r="E380" s="182"/>
      <c r="F380" s="353">
        <v>1000</v>
      </c>
    </row>
    <row r="381" spans="1:6" s="421" customFormat="1" ht="19.5">
      <c r="A381" s="807">
        <v>374</v>
      </c>
      <c r="B381" s="349" t="s">
        <v>630</v>
      </c>
      <c r="C381" s="350">
        <v>-1000</v>
      </c>
      <c r="D381" s="350"/>
      <c r="E381" s="350"/>
      <c r="F381" s="354">
        <v>-1000</v>
      </c>
    </row>
    <row r="382" spans="1:6" s="658" customFormat="1" ht="18">
      <c r="A382" s="807">
        <v>375</v>
      </c>
      <c r="B382" s="348" t="s">
        <v>219</v>
      </c>
      <c r="C382" s="181">
        <f>SUM(C380:C381)</f>
        <v>0</v>
      </c>
      <c r="D382" s="181">
        <f>SUM(D380:D381)</f>
        <v>0</v>
      </c>
      <c r="E382" s="181">
        <f>SUM(E380:E381)</f>
        <v>0</v>
      </c>
      <c r="F382" s="355">
        <f>SUM(F380:F381)</f>
        <v>0</v>
      </c>
    </row>
    <row r="383" spans="1:6" s="657" customFormat="1" ht="30" customHeight="1">
      <c r="A383" s="807">
        <v>376</v>
      </c>
      <c r="B383" s="927" t="s">
        <v>276</v>
      </c>
      <c r="C383" s="928"/>
      <c r="D383" s="928"/>
      <c r="E383" s="928"/>
      <c r="F383" s="929"/>
    </row>
    <row r="384" spans="1:6" ht="18">
      <c r="A384" s="807">
        <v>377</v>
      </c>
      <c r="B384" s="184" t="s">
        <v>219</v>
      </c>
      <c r="C384" s="182">
        <v>23563</v>
      </c>
      <c r="D384" s="182"/>
      <c r="E384" s="182"/>
      <c r="F384" s="353">
        <v>23563</v>
      </c>
    </row>
    <row r="385" spans="1:6" s="421" customFormat="1" ht="19.5">
      <c r="A385" s="807">
        <v>378</v>
      </c>
      <c r="B385" s="349" t="s">
        <v>630</v>
      </c>
      <c r="C385" s="350">
        <v>-23563</v>
      </c>
      <c r="D385" s="350"/>
      <c r="E385" s="350"/>
      <c r="F385" s="354">
        <v>-23563</v>
      </c>
    </row>
    <row r="386" spans="1:6" s="658" customFormat="1" ht="18">
      <c r="A386" s="807">
        <v>379</v>
      </c>
      <c r="B386" s="348" t="s">
        <v>219</v>
      </c>
      <c r="C386" s="181">
        <f>SUM(C384:C385)</f>
        <v>0</v>
      </c>
      <c r="D386" s="181">
        <f>SUM(D384:D385)</f>
        <v>0</v>
      </c>
      <c r="E386" s="181">
        <f>SUM(E384:E385)</f>
        <v>0</v>
      </c>
      <c r="F386" s="355">
        <f>SUM(F384:F385)</f>
        <v>0</v>
      </c>
    </row>
    <row r="387" spans="1:6" s="657" customFormat="1" ht="31.5" customHeight="1">
      <c r="A387" s="807">
        <v>380</v>
      </c>
      <c r="B387" s="927" t="s">
        <v>277</v>
      </c>
      <c r="C387" s="928"/>
      <c r="D387" s="928"/>
      <c r="E387" s="928"/>
      <c r="F387" s="929"/>
    </row>
    <row r="388" spans="1:6" ht="18">
      <c r="A388" s="807">
        <v>381</v>
      </c>
      <c r="B388" s="184" t="s">
        <v>219</v>
      </c>
      <c r="C388" s="182">
        <v>128</v>
      </c>
      <c r="D388" s="182"/>
      <c r="E388" s="182"/>
      <c r="F388" s="353">
        <v>128</v>
      </c>
    </row>
    <row r="389" spans="1:6" s="421" customFormat="1" ht="19.5">
      <c r="A389" s="807">
        <v>382</v>
      </c>
      <c r="B389" s="349" t="s">
        <v>630</v>
      </c>
      <c r="C389" s="350">
        <v>-128</v>
      </c>
      <c r="D389" s="350"/>
      <c r="E389" s="350"/>
      <c r="F389" s="354">
        <v>-128</v>
      </c>
    </row>
    <row r="390" spans="1:6" s="658" customFormat="1" ht="18">
      <c r="A390" s="807">
        <v>383</v>
      </c>
      <c r="B390" s="348" t="s">
        <v>219</v>
      </c>
      <c r="C390" s="181">
        <f>SUM(C388:C389)</f>
        <v>0</v>
      </c>
      <c r="D390" s="181">
        <f>SUM(D388:D389)</f>
        <v>0</v>
      </c>
      <c r="E390" s="181">
        <f>SUM(E388:E389)</f>
        <v>0</v>
      </c>
      <c r="F390" s="355">
        <f>SUM(F388:F389)</f>
        <v>0</v>
      </c>
    </row>
    <row r="391" spans="1:6" s="657" customFormat="1" ht="31.5" customHeight="1">
      <c r="A391" s="807">
        <v>384</v>
      </c>
      <c r="B391" s="927" t="s">
        <v>426</v>
      </c>
      <c r="C391" s="928"/>
      <c r="D391" s="928"/>
      <c r="E391" s="928"/>
      <c r="F391" s="929"/>
    </row>
    <row r="392" spans="1:6" ht="18">
      <c r="A392" s="807">
        <v>385</v>
      </c>
      <c r="B392" s="184" t="s">
        <v>219</v>
      </c>
      <c r="C392" s="182">
        <v>15033</v>
      </c>
      <c r="D392" s="182"/>
      <c r="E392" s="182"/>
      <c r="F392" s="353">
        <v>15033</v>
      </c>
    </row>
    <row r="393" spans="1:6" s="421" customFormat="1" ht="19.5">
      <c r="A393" s="807">
        <v>386</v>
      </c>
      <c r="B393" s="349" t="s">
        <v>630</v>
      </c>
      <c r="C393" s="350">
        <v>-15033</v>
      </c>
      <c r="D393" s="350"/>
      <c r="E393" s="350"/>
      <c r="F393" s="354">
        <v>-15033</v>
      </c>
    </row>
    <row r="394" spans="1:6" s="658" customFormat="1" ht="18">
      <c r="A394" s="807">
        <v>387</v>
      </c>
      <c r="B394" s="348" t="s">
        <v>219</v>
      </c>
      <c r="C394" s="181">
        <f>SUM(C392:C393)</f>
        <v>0</v>
      </c>
      <c r="D394" s="181">
        <f>SUM(D392:D393)</f>
        <v>0</v>
      </c>
      <c r="E394" s="181">
        <f>SUM(E392:E393)</f>
        <v>0</v>
      </c>
      <c r="F394" s="355">
        <f>SUM(F392:F393)</f>
        <v>0</v>
      </c>
    </row>
    <row r="395" spans="1:6" s="657" customFormat="1" ht="31.5" customHeight="1">
      <c r="A395" s="807">
        <v>388</v>
      </c>
      <c r="B395" s="927" t="s">
        <v>278</v>
      </c>
      <c r="C395" s="928"/>
      <c r="D395" s="928"/>
      <c r="E395" s="928"/>
      <c r="F395" s="929"/>
    </row>
    <row r="396" spans="1:6" ht="18">
      <c r="A396" s="807">
        <v>389</v>
      </c>
      <c r="B396" s="184" t="s">
        <v>219</v>
      </c>
      <c r="C396" s="182">
        <v>1800</v>
      </c>
      <c r="D396" s="182"/>
      <c r="E396" s="182"/>
      <c r="F396" s="353">
        <v>1800</v>
      </c>
    </row>
    <row r="397" spans="1:6" s="421" customFormat="1" ht="19.5">
      <c r="A397" s="807">
        <v>390</v>
      </c>
      <c r="B397" s="349" t="s">
        <v>630</v>
      </c>
      <c r="C397" s="350">
        <v>-1800</v>
      </c>
      <c r="D397" s="350"/>
      <c r="E397" s="350"/>
      <c r="F397" s="354">
        <v>-1800</v>
      </c>
    </row>
    <row r="398" spans="1:6" s="658" customFormat="1" ht="18">
      <c r="A398" s="807">
        <v>391</v>
      </c>
      <c r="B398" s="348" t="s">
        <v>219</v>
      </c>
      <c r="C398" s="181">
        <f>SUM(C396:C397)</f>
        <v>0</v>
      </c>
      <c r="D398" s="181">
        <f>SUM(D396:D397)</f>
        <v>0</v>
      </c>
      <c r="E398" s="181">
        <f>SUM(E396:E397)</f>
        <v>0</v>
      </c>
      <c r="F398" s="355">
        <f>SUM(F396:F397)</f>
        <v>0</v>
      </c>
    </row>
    <row r="399" spans="1:6" s="657" customFormat="1" ht="31.5" customHeight="1">
      <c r="A399" s="807">
        <v>392</v>
      </c>
      <c r="B399" s="927" t="s">
        <v>279</v>
      </c>
      <c r="C399" s="928"/>
      <c r="D399" s="928"/>
      <c r="E399" s="928"/>
      <c r="F399" s="929"/>
    </row>
    <row r="400" spans="1:6" ht="18">
      <c r="A400" s="807">
        <v>393</v>
      </c>
      <c r="B400" s="184" t="s">
        <v>219</v>
      </c>
      <c r="C400" s="182">
        <v>2500</v>
      </c>
      <c r="D400" s="182"/>
      <c r="E400" s="182"/>
      <c r="F400" s="353">
        <v>2500</v>
      </c>
    </row>
    <row r="401" spans="1:6" s="421" customFormat="1" ht="19.5">
      <c r="A401" s="807">
        <v>394</v>
      </c>
      <c r="B401" s="349" t="s">
        <v>780</v>
      </c>
      <c r="C401" s="350">
        <v>-2500</v>
      </c>
      <c r="D401" s="350"/>
      <c r="E401" s="350"/>
      <c r="F401" s="354">
        <v>-2500</v>
      </c>
    </row>
    <row r="402" spans="1:6" s="658" customFormat="1" ht="18">
      <c r="A402" s="807">
        <v>395</v>
      </c>
      <c r="B402" s="348" t="s">
        <v>219</v>
      </c>
      <c r="C402" s="181">
        <f>SUM(C400:C401)</f>
        <v>0</v>
      </c>
      <c r="D402" s="181">
        <f>SUM(D400:D401)</f>
        <v>0</v>
      </c>
      <c r="E402" s="181">
        <f>SUM(E400:E401)</f>
        <v>0</v>
      </c>
      <c r="F402" s="355">
        <f>SUM(F400:F401)</f>
        <v>0</v>
      </c>
    </row>
    <row r="403" spans="1:6" s="657" customFormat="1" ht="31.5" customHeight="1">
      <c r="A403" s="807">
        <v>396</v>
      </c>
      <c r="B403" s="927" t="s">
        <v>419</v>
      </c>
      <c r="C403" s="928"/>
      <c r="D403" s="928"/>
      <c r="E403" s="928"/>
      <c r="F403" s="929"/>
    </row>
    <row r="404" spans="1:6" s="421" customFormat="1" ht="19.5">
      <c r="A404" s="807">
        <v>397</v>
      </c>
      <c r="B404" s="349" t="s">
        <v>780</v>
      </c>
      <c r="C404" s="350">
        <v>2500</v>
      </c>
      <c r="D404" s="350"/>
      <c r="E404" s="350"/>
      <c r="F404" s="354">
        <v>2500</v>
      </c>
    </row>
    <row r="405" spans="1:6" s="658" customFormat="1" ht="18">
      <c r="A405" s="807">
        <v>398</v>
      </c>
      <c r="B405" s="348" t="s">
        <v>219</v>
      </c>
      <c r="C405" s="181">
        <v>2500</v>
      </c>
      <c r="D405" s="181"/>
      <c r="E405" s="181"/>
      <c r="F405" s="355">
        <v>2500</v>
      </c>
    </row>
    <row r="406" spans="1:6" s="657" customFormat="1" ht="31.5" customHeight="1">
      <c r="A406" s="807">
        <v>399</v>
      </c>
      <c r="B406" s="927" t="s">
        <v>280</v>
      </c>
      <c r="C406" s="928"/>
      <c r="D406" s="928"/>
      <c r="E406" s="928"/>
      <c r="F406" s="929"/>
    </row>
    <row r="407" spans="1:6" ht="18">
      <c r="A407" s="807">
        <v>400</v>
      </c>
      <c r="B407" s="184" t="s">
        <v>219</v>
      </c>
      <c r="C407" s="182">
        <v>500</v>
      </c>
      <c r="D407" s="182"/>
      <c r="E407" s="182"/>
      <c r="F407" s="353">
        <v>500</v>
      </c>
    </row>
    <row r="408" spans="1:6" s="421" customFormat="1" ht="19.5">
      <c r="A408" s="807">
        <v>401</v>
      </c>
      <c r="B408" s="349" t="s">
        <v>630</v>
      </c>
      <c r="C408" s="350">
        <v>-500</v>
      </c>
      <c r="D408" s="350"/>
      <c r="E408" s="350"/>
      <c r="F408" s="354">
        <v>-500</v>
      </c>
    </row>
    <row r="409" spans="1:6" s="658" customFormat="1" ht="18">
      <c r="A409" s="807">
        <v>402</v>
      </c>
      <c r="B409" s="348" t="s">
        <v>219</v>
      </c>
      <c r="C409" s="181">
        <f>SUM(C407:C408)</f>
        <v>0</v>
      </c>
      <c r="D409" s="181">
        <f>SUM(D407:D408)</f>
        <v>0</v>
      </c>
      <c r="E409" s="181">
        <f>SUM(E407:E408)</f>
        <v>0</v>
      </c>
      <c r="F409" s="355">
        <f>SUM(F407:F408)</f>
        <v>0</v>
      </c>
    </row>
    <row r="410" spans="1:6" s="657" customFormat="1" ht="31.5" customHeight="1">
      <c r="A410" s="807">
        <v>403</v>
      </c>
      <c r="B410" s="927" t="s">
        <v>574</v>
      </c>
      <c r="C410" s="928"/>
      <c r="D410" s="928"/>
      <c r="E410" s="928"/>
      <c r="F410" s="929"/>
    </row>
    <row r="411" spans="1:6" ht="18">
      <c r="A411" s="807">
        <v>404</v>
      </c>
      <c r="B411" s="184" t="s">
        <v>219</v>
      </c>
      <c r="C411" s="182"/>
      <c r="D411" s="182">
        <v>650</v>
      </c>
      <c r="E411" s="182"/>
      <c r="F411" s="353">
        <v>650</v>
      </c>
    </row>
    <row r="412" spans="1:6" s="421" customFormat="1" ht="19.5">
      <c r="A412" s="807">
        <v>405</v>
      </c>
      <c r="B412" s="349" t="s">
        <v>630</v>
      </c>
      <c r="C412" s="350"/>
      <c r="D412" s="350">
        <v>-650</v>
      </c>
      <c r="E412" s="350"/>
      <c r="F412" s="354">
        <v>-650</v>
      </c>
    </row>
    <row r="413" spans="1:6" s="658" customFormat="1" ht="18">
      <c r="A413" s="807">
        <v>406</v>
      </c>
      <c r="B413" s="348" t="s">
        <v>219</v>
      </c>
      <c r="C413" s="181">
        <f>SUM(C411:C412)</f>
        <v>0</v>
      </c>
      <c r="D413" s="181">
        <f>SUM(D411:D412)</f>
        <v>0</v>
      </c>
      <c r="E413" s="181">
        <f>SUM(E411:E412)</f>
        <v>0</v>
      </c>
      <c r="F413" s="355">
        <f>SUM(F411:F412)</f>
        <v>0</v>
      </c>
    </row>
    <row r="414" spans="1:6" s="657" customFormat="1" ht="31.5" customHeight="1">
      <c r="A414" s="807">
        <v>407</v>
      </c>
      <c r="B414" s="927" t="s">
        <v>575</v>
      </c>
      <c r="C414" s="928"/>
      <c r="D414" s="928"/>
      <c r="E414" s="928"/>
      <c r="F414" s="929"/>
    </row>
    <row r="415" spans="1:6" ht="18">
      <c r="A415" s="807">
        <v>408</v>
      </c>
      <c r="B415" s="184" t="s">
        <v>219</v>
      </c>
      <c r="C415" s="182">
        <v>2525</v>
      </c>
      <c r="D415" s="182"/>
      <c r="E415" s="182"/>
      <c r="F415" s="353">
        <v>2525</v>
      </c>
    </row>
    <row r="416" spans="1:6" s="421" customFormat="1" ht="19.5">
      <c r="A416" s="807">
        <v>409</v>
      </c>
      <c r="B416" s="349" t="s">
        <v>630</v>
      </c>
      <c r="C416" s="350">
        <v>-2525</v>
      </c>
      <c r="D416" s="350"/>
      <c r="E416" s="350"/>
      <c r="F416" s="354">
        <v>-2525</v>
      </c>
    </row>
    <row r="417" spans="1:6" s="658" customFormat="1" ht="18">
      <c r="A417" s="807">
        <v>410</v>
      </c>
      <c r="B417" s="348" t="s">
        <v>219</v>
      </c>
      <c r="C417" s="181">
        <f>SUM(C415:C416)</f>
        <v>0</v>
      </c>
      <c r="D417" s="181">
        <f>SUM(D415:D416)</f>
        <v>0</v>
      </c>
      <c r="E417" s="181">
        <f>SUM(E415:E416)</f>
        <v>0</v>
      </c>
      <c r="F417" s="355">
        <f>SUM(F415:F416)</f>
        <v>0</v>
      </c>
    </row>
    <row r="418" spans="1:6" s="657" customFormat="1" ht="31.5" customHeight="1">
      <c r="A418" s="807">
        <v>411</v>
      </c>
      <c r="B418" s="927" t="s">
        <v>282</v>
      </c>
      <c r="C418" s="928"/>
      <c r="D418" s="928"/>
      <c r="E418" s="928"/>
      <c r="F418" s="929"/>
    </row>
    <row r="419" spans="1:6" ht="18">
      <c r="A419" s="807">
        <v>412</v>
      </c>
      <c r="B419" s="184" t="s">
        <v>219</v>
      </c>
      <c r="C419" s="182">
        <v>6000</v>
      </c>
      <c r="D419" s="182"/>
      <c r="E419" s="182"/>
      <c r="F419" s="353">
        <v>6000</v>
      </c>
    </row>
    <row r="420" spans="1:6" s="421" customFormat="1" ht="19.5">
      <c r="A420" s="807">
        <v>413</v>
      </c>
      <c r="B420" s="349" t="s">
        <v>630</v>
      </c>
      <c r="C420" s="350">
        <v>-6000</v>
      </c>
      <c r="D420" s="350"/>
      <c r="E420" s="350"/>
      <c r="F420" s="354">
        <v>-6000</v>
      </c>
    </row>
    <row r="421" spans="1:6" s="658" customFormat="1" ht="18">
      <c r="A421" s="807">
        <v>414</v>
      </c>
      <c r="B421" s="348" t="s">
        <v>219</v>
      </c>
      <c r="C421" s="181">
        <f>SUM(C419:C420)</f>
        <v>0</v>
      </c>
      <c r="D421" s="181">
        <f>SUM(D419:D420)</f>
        <v>0</v>
      </c>
      <c r="E421" s="181">
        <f>SUM(E419:E420)</f>
        <v>0</v>
      </c>
      <c r="F421" s="355">
        <f>SUM(F419:F420)</f>
        <v>0</v>
      </c>
    </row>
    <row r="422" spans="1:6" s="657" customFormat="1" ht="31.5" customHeight="1">
      <c r="A422" s="807">
        <v>415</v>
      </c>
      <c r="B422" s="927" t="s">
        <v>283</v>
      </c>
      <c r="C422" s="928"/>
      <c r="D422" s="928"/>
      <c r="E422" s="928"/>
      <c r="F422" s="929"/>
    </row>
    <row r="423" spans="1:6" ht="18">
      <c r="A423" s="807">
        <v>416</v>
      </c>
      <c r="B423" s="184" t="s">
        <v>219</v>
      </c>
      <c r="C423" s="182">
        <v>6000</v>
      </c>
      <c r="D423" s="182"/>
      <c r="E423" s="182"/>
      <c r="F423" s="353">
        <v>6000</v>
      </c>
    </row>
    <row r="424" spans="1:6" s="421" customFormat="1" ht="19.5">
      <c r="A424" s="807">
        <v>417</v>
      </c>
      <c r="B424" s="349" t="s">
        <v>630</v>
      </c>
      <c r="C424" s="350">
        <v>-6000</v>
      </c>
      <c r="D424" s="350"/>
      <c r="E424" s="350"/>
      <c r="F424" s="354">
        <v>-6000</v>
      </c>
    </row>
    <row r="425" spans="1:6" s="658" customFormat="1" ht="18">
      <c r="A425" s="807">
        <v>418</v>
      </c>
      <c r="B425" s="348" t="s">
        <v>219</v>
      </c>
      <c r="C425" s="181">
        <f>SUM(C423:C424)</f>
        <v>0</v>
      </c>
      <c r="D425" s="181">
        <f>SUM(D423:D424)</f>
        <v>0</v>
      </c>
      <c r="E425" s="181">
        <f>SUM(E423:E424)</f>
        <v>0</v>
      </c>
      <c r="F425" s="355">
        <f>SUM(F423:F424)</f>
        <v>0</v>
      </c>
    </row>
    <row r="426" spans="1:6" s="657" customFormat="1" ht="31.5" customHeight="1">
      <c r="A426" s="807">
        <v>419</v>
      </c>
      <c r="B426" s="927" t="s">
        <v>285</v>
      </c>
      <c r="C426" s="928"/>
      <c r="D426" s="928"/>
      <c r="E426" s="928"/>
      <c r="F426" s="929"/>
    </row>
    <row r="427" spans="1:6" ht="18">
      <c r="A427" s="807">
        <v>420</v>
      </c>
      <c r="B427" s="184" t="s">
        <v>219</v>
      </c>
      <c r="C427" s="182">
        <v>4000</v>
      </c>
      <c r="D427" s="182"/>
      <c r="E427" s="182"/>
      <c r="F427" s="353">
        <v>4000</v>
      </c>
    </row>
    <row r="428" spans="1:6" s="421" customFormat="1" ht="19.5">
      <c r="A428" s="807">
        <v>421</v>
      </c>
      <c r="B428" s="349" t="s">
        <v>630</v>
      </c>
      <c r="C428" s="350">
        <v>-4000</v>
      </c>
      <c r="D428" s="350"/>
      <c r="E428" s="350"/>
      <c r="F428" s="354">
        <v>-4000</v>
      </c>
    </row>
    <row r="429" spans="1:6" s="667" customFormat="1" ht="27.75" customHeight="1">
      <c r="A429" s="806">
        <v>422</v>
      </c>
      <c r="B429" s="758" t="s">
        <v>219</v>
      </c>
      <c r="C429" s="759">
        <f>SUM(C427:C428)</f>
        <v>0</v>
      </c>
      <c r="D429" s="759">
        <f>SUM(D427:D428)</f>
        <v>0</v>
      </c>
      <c r="E429" s="759">
        <f>SUM(E427:E428)</f>
        <v>0</v>
      </c>
      <c r="F429" s="760">
        <f>SUM(F427:F428)</f>
        <v>0</v>
      </c>
    </row>
    <row r="430" spans="1:8" s="657" customFormat="1" ht="24.75" customHeight="1">
      <c r="A430" s="807">
        <v>423</v>
      </c>
      <c r="B430" s="668" t="s">
        <v>93</v>
      </c>
      <c r="C430" s="361"/>
      <c r="D430" s="362"/>
      <c r="E430" s="362"/>
      <c r="F430" s="363"/>
      <c r="H430" s="669"/>
    </row>
    <row r="431" spans="1:6" s="677" customFormat="1" ht="24.75" customHeight="1">
      <c r="A431" s="809">
        <v>424</v>
      </c>
      <c r="B431" s="186" t="s">
        <v>219</v>
      </c>
      <c r="C431" s="661">
        <f>SUM(C427,C423,C419,C415,C411,C407,C400,C396,C392,C388,C384,C380,C376,C372,C368,C364,C360,C356,C352,C348,C344)</f>
        <v>118049</v>
      </c>
      <c r="D431" s="661">
        <f>SUM(D427,D423,D419,D415,D411,D407,D400,D396,D392,D388,D384,D380,D376,D372,D368,D364,D360,D356,D352,D348,D344)</f>
        <v>1000</v>
      </c>
      <c r="E431" s="661">
        <f>SUM(E427,E423,E419,E415,E411,E407,E400,E396,E392,E388,E384,E380,E376,E372,E368,E364,E360,E356,E352,E348,E344)</f>
        <v>0</v>
      </c>
      <c r="F431" s="661">
        <f>SUM(F427,F423,F419,F415,F411,F407,F400,F396,F392,F388,F384,F380,F376,F372,F368,F364,F360,F356,F352,F348,F344)</f>
        <v>119049</v>
      </c>
    </row>
    <row r="432" spans="1:7" s="677" customFormat="1" ht="24.75" customHeight="1">
      <c r="A432" s="809">
        <v>425</v>
      </c>
      <c r="B432" s="359" t="s">
        <v>630</v>
      </c>
      <c r="C432" s="663">
        <f>SUM(C428,C424,C420,C416,C412,C408,C401,C397,C393,C389,C385,C381,C377,C373,C369,C365,C361,C357,C353,C349,C345)+C404</f>
        <v>-110549</v>
      </c>
      <c r="D432" s="663">
        <f>SUM(D428,D424,D420,D416,D412,D408,D401,D397,D393,D389,D385,D381,D377,D373,D369,D365,D361,D357,D353,D349,D345)+D404</f>
        <v>-1000</v>
      </c>
      <c r="E432" s="663">
        <f>SUM(E428,E424,E420,E416,E412,E408,E401,E397,E393,E389,E385,E381,E377,E373,E369,E365,E361,E357,E353,E349,E345)+E404</f>
        <v>0</v>
      </c>
      <c r="F432" s="663">
        <f>SUM(F428,F424,F420,F416,F412,F408,F401,F397,F393,F389,F385,F381,F377,F373,F369,F365,F361,F357,F353,F349,F345)+F404</f>
        <v>-111549</v>
      </c>
      <c r="G432" s="679"/>
    </row>
    <row r="433" spans="1:8" s="672" customFormat="1" ht="24.75" customHeight="1" thickBot="1">
      <c r="A433" s="806">
        <v>426</v>
      </c>
      <c r="B433" s="364" t="s">
        <v>219</v>
      </c>
      <c r="C433" s="670">
        <f>SUM(C431:C432)</f>
        <v>7500</v>
      </c>
      <c r="D433" s="670">
        <f>SUM(D431:D432)</f>
        <v>0</v>
      </c>
      <c r="E433" s="670">
        <f>SUM(E431:E432)</f>
        <v>0</v>
      </c>
      <c r="F433" s="671">
        <f>SUM(F431:F432)</f>
        <v>7500</v>
      </c>
      <c r="H433" s="673"/>
    </row>
    <row r="434" spans="1:6" s="654" customFormat="1" ht="24.75" customHeight="1" thickTop="1">
      <c r="A434" s="807">
        <v>427</v>
      </c>
      <c r="B434" s="674" t="s">
        <v>437</v>
      </c>
      <c r="C434" s="675"/>
      <c r="D434" s="675"/>
      <c r="E434" s="675"/>
      <c r="F434" s="676"/>
    </row>
    <row r="435" spans="1:6" s="677" customFormat="1" ht="24.75" customHeight="1">
      <c r="A435" s="809">
        <v>428</v>
      </c>
      <c r="B435" s="186" t="s">
        <v>219</v>
      </c>
      <c r="C435" s="661">
        <f>C431+C339</f>
        <v>3801120</v>
      </c>
      <c r="D435" s="661">
        <f>D431+D339</f>
        <v>14272</v>
      </c>
      <c r="E435" s="661">
        <f>E431+E339</f>
        <v>781950</v>
      </c>
      <c r="F435" s="662">
        <f>F431+F339</f>
        <v>4597342</v>
      </c>
    </row>
    <row r="436" spans="1:7" s="677" customFormat="1" ht="24.75" customHeight="1">
      <c r="A436" s="809">
        <v>429</v>
      </c>
      <c r="B436" s="359" t="s">
        <v>630</v>
      </c>
      <c r="C436" s="663">
        <f>SUM(C432,C340)</f>
        <v>2553</v>
      </c>
      <c r="D436" s="663">
        <f>SUM(D432,D340)</f>
        <v>7778</v>
      </c>
      <c r="E436" s="663">
        <f>SUM(E432,E340)</f>
        <v>0</v>
      </c>
      <c r="F436" s="678">
        <f>SUM(F432,F340)</f>
        <v>10331</v>
      </c>
      <c r="G436" s="679"/>
    </row>
    <row r="437" spans="1:6" s="667" customFormat="1" ht="24.75" customHeight="1" thickBot="1">
      <c r="A437" s="806">
        <v>430</v>
      </c>
      <c r="B437" s="356" t="s">
        <v>219</v>
      </c>
      <c r="C437" s="680">
        <f>SUM(C435:C436)</f>
        <v>3803673</v>
      </c>
      <c r="D437" s="680">
        <f>SUM(D435:D436)</f>
        <v>22050</v>
      </c>
      <c r="E437" s="680">
        <f>SUM(E435:E436)</f>
        <v>781950</v>
      </c>
      <c r="F437" s="681">
        <f>SUM(F435:F436)</f>
        <v>4607673</v>
      </c>
    </row>
  </sheetData>
  <sheetProtection/>
  <mergeCells count="117">
    <mergeCell ref="B329:F329"/>
    <mergeCell ref="B332:F332"/>
    <mergeCell ref="B292:F292"/>
    <mergeCell ref="B295:F295"/>
    <mergeCell ref="B42:F42"/>
    <mergeCell ref="B335:F335"/>
    <mergeCell ref="B257:F257"/>
    <mergeCell ref="B251:F251"/>
    <mergeCell ref="B245:F245"/>
    <mergeCell ref="B254:F254"/>
    <mergeCell ref="B316:F316"/>
    <mergeCell ref="B320:F320"/>
    <mergeCell ref="B221:F221"/>
    <mergeCell ref="B225:F225"/>
    <mergeCell ref="B229:F229"/>
    <mergeCell ref="B268:F268"/>
    <mergeCell ref="B248:F248"/>
    <mergeCell ref="B233:F233"/>
    <mergeCell ref="B260:F260"/>
    <mergeCell ref="B264:F264"/>
    <mergeCell ref="B205:F205"/>
    <mergeCell ref="B197:F197"/>
    <mergeCell ref="B201:F201"/>
    <mergeCell ref="B213:F213"/>
    <mergeCell ref="B161:F161"/>
    <mergeCell ref="B169:F169"/>
    <mergeCell ref="B173:F173"/>
    <mergeCell ref="B189:F189"/>
    <mergeCell ref="B177:F177"/>
    <mergeCell ref="B193:F193"/>
    <mergeCell ref="B280:F280"/>
    <mergeCell ref="B125:F125"/>
    <mergeCell ref="B129:F129"/>
    <mergeCell ref="B165:F165"/>
    <mergeCell ref="B133:F133"/>
    <mergeCell ref="B137:F137"/>
    <mergeCell ref="B141:F141"/>
    <mergeCell ref="B145:F145"/>
    <mergeCell ref="B149:F149"/>
    <mergeCell ref="B153:F153"/>
    <mergeCell ref="B157:F157"/>
    <mergeCell ref="B18:F18"/>
    <mergeCell ref="B93:F93"/>
    <mergeCell ref="B30:F30"/>
    <mergeCell ref="B34:F34"/>
    <mergeCell ref="B38:F38"/>
    <mergeCell ref="B45:F45"/>
    <mergeCell ref="B49:F49"/>
    <mergeCell ref="B53:F53"/>
    <mergeCell ref="B101:F101"/>
    <mergeCell ref="B26:F26"/>
    <mergeCell ref="A1:B1"/>
    <mergeCell ref="B6:B7"/>
    <mergeCell ref="B2:F2"/>
    <mergeCell ref="B10:F10"/>
    <mergeCell ref="B14:F14"/>
    <mergeCell ref="B22:F22"/>
    <mergeCell ref="B3:F3"/>
    <mergeCell ref="B8:F8"/>
    <mergeCell ref="F6:F7"/>
    <mergeCell ref="C6:D6"/>
    <mergeCell ref="E6:E7"/>
    <mergeCell ref="B351:F351"/>
    <mergeCell ref="B85:F85"/>
    <mergeCell ref="B181:F181"/>
    <mergeCell ref="B185:F185"/>
    <mergeCell ref="B57:F57"/>
    <mergeCell ref="B61:F61"/>
    <mergeCell ref="B81:F81"/>
    <mergeCell ref="B65:F65"/>
    <mergeCell ref="B355:F355"/>
    <mergeCell ref="B359:F359"/>
    <mergeCell ref="B363:F363"/>
    <mergeCell ref="B109:F109"/>
    <mergeCell ref="B113:F113"/>
    <mergeCell ref="B117:F117"/>
    <mergeCell ref="B121:F121"/>
    <mergeCell ref="B237:F237"/>
    <mergeCell ref="B241:F241"/>
    <mergeCell ref="B383:F383"/>
    <mergeCell ref="B395:F395"/>
    <mergeCell ref="B399:F399"/>
    <mergeCell ref="B367:F367"/>
    <mergeCell ref="B387:F387"/>
    <mergeCell ref="B391:F391"/>
    <mergeCell ref="B371:F371"/>
    <mergeCell ref="B375:F375"/>
    <mergeCell ref="B426:F426"/>
    <mergeCell ref="B343:F343"/>
    <mergeCell ref="B347:F347"/>
    <mergeCell ref="B410:F410"/>
    <mergeCell ref="B414:F414"/>
    <mergeCell ref="B418:F418"/>
    <mergeCell ref="B403:F403"/>
    <mergeCell ref="B422:F422"/>
    <mergeCell ref="B406:F406"/>
    <mergeCell ref="B379:F379"/>
    <mergeCell ref="B326:F326"/>
    <mergeCell ref="B272:F272"/>
    <mergeCell ref="B276:F276"/>
    <mergeCell ref="B69:F69"/>
    <mergeCell ref="B73:F73"/>
    <mergeCell ref="B77:F77"/>
    <mergeCell ref="B217:F217"/>
    <mergeCell ref="B89:F89"/>
    <mergeCell ref="B105:F105"/>
    <mergeCell ref="B210:F210"/>
    <mergeCell ref="B323:F323"/>
    <mergeCell ref="B283:F283"/>
    <mergeCell ref="B307:F307"/>
    <mergeCell ref="B313:F313"/>
    <mergeCell ref="B298:F298"/>
    <mergeCell ref="B301:F301"/>
    <mergeCell ref="B304:F304"/>
    <mergeCell ref="B310:F310"/>
    <mergeCell ref="B286:F286"/>
    <mergeCell ref="B289:F289"/>
  </mergeCells>
  <printOptions horizontalCentered="1"/>
  <pageMargins left="0" right="0" top="0.7874015748031497" bottom="0.7874015748031497" header="0.5118110236220472" footer="0.5118110236220472"/>
  <pageSetup fitToHeight="10" horizontalDpi="600" verticalDpi="600" orientation="portrait" paperSize="9" scale="71" r:id="rId1"/>
  <rowBreaks count="1" manualBreakCount="1">
    <brk id="34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.00390625" style="357" bestFit="1" customWidth="1"/>
    <col min="2" max="2" width="55.75390625" style="75" customWidth="1"/>
    <col min="3" max="3" width="15.75390625" style="161" customWidth="1"/>
    <col min="4" max="4" width="15.75390625" style="369" customWidth="1"/>
    <col min="5" max="5" width="15.75390625" style="722" customWidth="1"/>
    <col min="6" max="7" width="9.125" style="176" customWidth="1"/>
    <col min="8" max="8" width="10.125" style="176" bestFit="1" customWidth="1"/>
    <col min="9" max="16384" width="9.125" style="176" customWidth="1"/>
  </cols>
  <sheetData>
    <row r="1" spans="1:2" ht="15">
      <c r="A1" s="948" t="s">
        <v>238</v>
      </c>
      <c r="B1" s="948"/>
    </row>
    <row r="2" spans="2:5" ht="17.25">
      <c r="B2" s="953" t="s">
        <v>764</v>
      </c>
      <c r="C2" s="953"/>
      <c r="D2" s="953"/>
      <c r="E2" s="953"/>
    </row>
    <row r="3" spans="2:8" ht="17.25">
      <c r="B3" s="953" t="s">
        <v>463</v>
      </c>
      <c r="C3" s="953"/>
      <c r="D3" s="953"/>
      <c r="E3" s="953"/>
      <c r="F3" s="683"/>
      <c r="G3" s="683"/>
      <c r="H3" s="683"/>
    </row>
    <row r="4" spans="4:5" ht="15">
      <c r="D4" s="373"/>
      <c r="E4" s="161" t="s">
        <v>101</v>
      </c>
    </row>
    <row r="5" spans="1:5" s="71" customFormat="1" ht="15.75" thickBot="1">
      <c r="A5" s="357"/>
      <c r="B5" s="149" t="s">
        <v>350</v>
      </c>
      <c r="C5" s="31" t="s">
        <v>351</v>
      </c>
      <c r="D5" s="31" t="s">
        <v>352</v>
      </c>
      <c r="E5" s="31" t="s">
        <v>353</v>
      </c>
    </row>
    <row r="6" spans="1:5" s="71" customFormat="1" ht="16.5">
      <c r="A6" s="357"/>
      <c r="B6" s="951" t="s">
        <v>102</v>
      </c>
      <c r="C6" s="949" t="s">
        <v>576</v>
      </c>
      <c r="D6" s="949"/>
      <c r="E6" s="950"/>
    </row>
    <row r="7" spans="2:5" ht="35.25" thickBot="1">
      <c r="B7" s="952"/>
      <c r="C7" s="365" t="s">
        <v>199</v>
      </c>
      <c r="D7" s="370" t="s">
        <v>305</v>
      </c>
      <c r="E7" s="367" t="s">
        <v>199</v>
      </c>
    </row>
    <row r="8" spans="1:5" s="74" customFormat="1" ht="21.75" customHeight="1">
      <c r="A8" s="357">
        <v>1</v>
      </c>
      <c r="B8" s="684" t="s">
        <v>565</v>
      </c>
      <c r="C8" s="685"/>
      <c r="D8" s="686"/>
      <c r="E8" s="723"/>
    </row>
    <row r="9" spans="1:5" s="74" customFormat="1" ht="21.75" customHeight="1">
      <c r="A9" s="357">
        <v>2</v>
      </c>
      <c r="B9" s="415" t="s">
        <v>614</v>
      </c>
      <c r="C9" s="724">
        <v>386</v>
      </c>
      <c r="D9" s="725"/>
      <c r="E9" s="413">
        <f aca="true" t="shared" si="0" ref="E9:E17">SUM(C9:D9)</f>
        <v>386</v>
      </c>
    </row>
    <row r="10" spans="1:5" s="177" customFormat="1" ht="30">
      <c r="A10" s="357">
        <v>3</v>
      </c>
      <c r="B10" s="187" t="s">
        <v>616</v>
      </c>
      <c r="C10" s="726">
        <v>6467</v>
      </c>
      <c r="D10" s="727"/>
      <c r="E10" s="368">
        <f t="shared" si="0"/>
        <v>6467</v>
      </c>
    </row>
    <row r="11" spans="1:5" ht="45">
      <c r="A11" s="357">
        <v>4</v>
      </c>
      <c r="B11" s="187" t="s">
        <v>615</v>
      </c>
      <c r="C11" s="188">
        <v>5000</v>
      </c>
      <c r="D11" s="371"/>
      <c r="E11" s="368">
        <f t="shared" si="0"/>
        <v>5000</v>
      </c>
    </row>
    <row r="12" spans="1:5" ht="15">
      <c r="A12" s="357">
        <v>5</v>
      </c>
      <c r="B12" s="682" t="s">
        <v>480</v>
      </c>
      <c r="C12" s="188">
        <v>4500</v>
      </c>
      <c r="D12" s="371"/>
      <c r="E12" s="368">
        <f t="shared" si="0"/>
        <v>4500</v>
      </c>
    </row>
    <row r="13" spans="1:5" ht="30">
      <c r="A13" s="357">
        <v>6</v>
      </c>
      <c r="B13" s="187" t="s">
        <v>661</v>
      </c>
      <c r="C13" s="188">
        <v>2000</v>
      </c>
      <c r="D13" s="371"/>
      <c r="E13" s="368">
        <f t="shared" si="0"/>
        <v>2000</v>
      </c>
    </row>
    <row r="14" spans="1:5" ht="30">
      <c r="A14" s="357">
        <v>7</v>
      </c>
      <c r="B14" s="687" t="s">
        <v>660</v>
      </c>
      <c r="C14" s="688">
        <v>3000</v>
      </c>
      <c r="D14" s="689"/>
      <c r="E14" s="690">
        <f t="shared" si="0"/>
        <v>3000</v>
      </c>
    </row>
    <row r="15" spans="1:5" s="74" customFormat="1" ht="15">
      <c r="A15" s="357">
        <v>8</v>
      </c>
      <c r="B15" s="414" t="s">
        <v>570</v>
      </c>
      <c r="C15" s="179">
        <v>0</v>
      </c>
      <c r="D15" s="372">
        <v>17000</v>
      </c>
      <c r="E15" s="413">
        <f t="shared" si="0"/>
        <v>17000</v>
      </c>
    </row>
    <row r="16" spans="1:5" ht="45">
      <c r="A16" s="357">
        <v>9</v>
      </c>
      <c r="B16" s="187" t="s">
        <v>493</v>
      </c>
      <c r="C16" s="188">
        <v>0</v>
      </c>
      <c r="D16" s="371">
        <v>15000</v>
      </c>
      <c r="E16" s="368">
        <f t="shared" si="0"/>
        <v>15000</v>
      </c>
    </row>
    <row r="17" spans="1:5" ht="30">
      <c r="A17" s="357">
        <v>10</v>
      </c>
      <c r="B17" s="187" t="s">
        <v>641</v>
      </c>
      <c r="C17" s="188">
        <v>0</v>
      </c>
      <c r="D17" s="371">
        <v>30000</v>
      </c>
      <c r="E17" s="368">
        <f t="shared" si="0"/>
        <v>30000</v>
      </c>
    </row>
    <row r="18" spans="1:5" s="74" customFormat="1" ht="21.75" customHeight="1">
      <c r="A18" s="357">
        <v>11</v>
      </c>
      <c r="B18" s="699" t="s">
        <v>765</v>
      </c>
      <c r="C18" s="179"/>
      <c r="D18" s="372"/>
      <c r="E18" s="413"/>
    </row>
    <row r="19" spans="1:5" s="74" customFormat="1" ht="15">
      <c r="A19" s="357">
        <v>12</v>
      </c>
      <c r="B19" s="700" t="s">
        <v>545</v>
      </c>
      <c r="C19" s="701">
        <v>0</v>
      </c>
      <c r="D19" s="702">
        <v>6000</v>
      </c>
      <c r="E19" s="413">
        <f>SUM(C19:D19)</f>
        <v>6000</v>
      </c>
    </row>
    <row r="20" spans="1:5" s="74" customFormat="1" ht="21.75" customHeight="1">
      <c r="A20" s="357">
        <v>13</v>
      </c>
      <c r="B20" s="707" t="s">
        <v>475</v>
      </c>
      <c r="C20" s="179"/>
      <c r="D20" s="372"/>
      <c r="E20" s="413"/>
    </row>
    <row r="21" spans="1:5" s="74" customFormat="1" ht="21.75" customHeight="1">
      <c r="A21" s="357">
        <v>14</v>
      </c>
      <c r="B21" s="699" t="s">
        <v>191</v>
      </c>
      <c r="C21" s="179"/>
      <c r="D21" s="372"/>
      <c r="E21" s="413"/>
    </row>
    <row r="22" spans="1:5" s="74" customFormat="1" ht="15">
      <c r="A22" s="357">
        <v>15</v>
      </c>
      <c r="B22" s="700" t="s">
        <v>531</v>
      </c>
      <c r="C22" s="705">
        <v>0</v>
      </c>
      <c r="D22" s="706">
        <v>34348</v>
      </c>
      <c r="E22" s="413">
        <f>SUM(C22:D22)</f>
        <v>34348</v>
      </c>
    </row>
    <row r="23" spans="1:5" s="74" customFormat="1" ht="21.75" customHeight="1">
      <c r="A23" s="357">
        <v>16</v>
      </c>
      <c r="B23" s="707" t="s">
        <v>153</v>
      </c>
      <c r="C23" s="179"/>
      <c r="D23" s="372"/>
      <c r="E23" s="413"/>
    </row>
    <row r="24" spans="1:5" s="74" customFormat="1" ht="21.75" customHeight="1">
      <c r="A24" s="357">
        <v>17</v>
      </c>
      <c r="B24" s="699" t="s">
        <v>533</v>
      </c>
      <c r="C24" s="179"/>
      <c r="D24" s="372"/>
      <c r="E24" s="413"/>
    </row>
    <row r="25" spans="1:5" s="74" customFormat="1" ht="15">
      <c r="A25" s="357">
        <v>18</v>
      </c>
      <c r="B25" s="700" t="s">
        <v>534</v>
      </c>
      <c r="C25" s="705">
        <v>0</v>
      </c>
      <c r="D25" s="706">
        <v>1220</v>
      </c>
      <c r="E25" s="413">
        <f aca="true" t="shared" si="1" ref="E25:E32">SUM(C25:D25)</f>
        <v>1220</v>
      </c>
    </row>
    <row r="26" spans="1:5" s="74" customFormat="1" ht="30">
      <c r="A26" s="357">
        <v>19</v>
      </c>
      <c r="B26" s="810" t="s">
        <v>411</v>
      </c>
      <c r="C26" s="705"/>
      <c r="D26" s="706"/>
      <c r="E26" s="413"/>
    </row>
    <row r="27" spans="1:5" s="74" customFormat="1" ht="15">
      <c r="A27" s="357">
        <v>20</v>
      </c>
      <c r="B27" s="700" t="s">
        <v>599</v>
      </c>
      <c r="C27" s="705"/>
      <c r="D27" s="706">
        <v>408</v>
      </c>
      <c r="E27" s="413">
        <f>SUM(C27:D27)</f>
        <v>408</v>
      </c>
    </row>
    <row r="28" spans="1:5" s="74" customFormat="1" ht="21.75" customHeight="1">
      <c r="A28" s="357">
        <v>21</v>
      </c>
      <c r="B28" s="708" t="s">
        <v>287</v>
      </c>
      <c r="C28" s="179">
        <v>0</v>
      </c>
      <c r="D28" s="372">
        <v>25000</v>
      </c>
      <c r="E28" s="413">
        <f t="shared" si="1"/>
        <v>25000</v>
      </c>
    </row>
    <row r="29" spans="1:5" s="74" customFormat="1" ht="21.75" customHeight="1">
      <c r="A29" s="357">
        <v>22</v>
      </c>
      <c r="B29" s="709" t="s">
        <v>567</v>
      </c>
      <c r="C29" s="179">
        <v>0</v>
      </c>
      <c r="D29" s="372">
        <v>5000</v>
      </c>
      <c r="E29" s="413">
        <f t="shared" si="1"/>
        <v>5000</v>
      </c>
    </row>
    <row r="30" spans="1:5" s="74" customFormat="1" ht="21.75" customHeight="1">
      <c r="A30" s="357">
        <v>23</v>
      </c>
      <c r="B30" s="416" t="s">
        <v>566</v>
      </c>
      <c r="C30" s="179">
        <v>0</v>
      </c>
      <c r="D30" s="372">
        <v>5000</v>
      </c>
      <c r="E30" s="413">
        <f t="shared" si="1"/>
        <v>5000</v>
      </c>
    </row>
    <row r="31" spans="1:5" s="74" customFormat="1" ht="21.75" customHeight="1">
      <c r="A31" s="357">
        <v>24</v>
      </c>
      <c r="B31" s="416" t="s">
        <v>479</v>
      </c>
      <c r="C31" s="179">
        <v>0</v>
      </c>
      <c r="D31" s="372">
        <v>3000</v>
      </c>
      <c r="E31" s="413">
        <f t="shared" si="1"/>
        <v>3000</v>
      </c>
    </row>
    <row r="32" spans="1:5" s="74" customFormat="1" ht="21.75" customHeight="1" thickBot="1">
      <c r="A32" s="357">
        <v>25</v>
      </c>
      <c r="B32" s="710" t="s">
        <v>481</v>
      </c>
      <c r="C32" s="711">
        <v>0</v>
      </c>
      <c r="D32" s="712">
        <v>900</v>
      </c>
      <c r="E32" s="713">
        <f t="shared" si="1"/>
        <v>900</v>
      </c>
    </row>
    <row r="33" spans="1:5" s="366" customFormat="1" ht="15.75" thickBot="1">
      <c r="A33" s="357">
        <v>26</v>
      </c>
      <c r="B33" s="692" t="s">
        <v>78</v>
      </c>
      <c r="C33" s="693">
        <f>SUM(C8:C32)</f>
        <v>21353</v>
      </c>
      <c r="D33" s="693">
        <f>SUM(D8:D32)</f>
        <v>142876</v>
      </c>
      <c r="E33" s="693">
        <f>SUM(E8:E32)</f>
        <v>164229</v>
      </c>
    </row>
    <row r="34" spans="1:5" s="74" customFormat="1" ht="21.75" customHeight="1" thickTop="1">
      <c r="A34" s="357">
        <v>27</v>
      </c>
      <c r="B34" s="691" t="s">
        <v>483</v>
      </c>
      <c r="C34" s="728"/>
      <c r="D34" s="729"/>
      <c r="E34" s="730"/>
    </row>
    <row r="35" spans="1:5" s="74" customFormat="1" ht="15">
      <c r="A35" s="357">
        <v>28</v>
      </c>
      <c r="B35" s="414" t="s">
        <v>570</v>
      </c>
      <c r="C35" s="179">
        <v>17000</v>
      </c>
      <c r="D35" s="372">
        <v>-17000</v>
      </c>
      <c r="E35" s="413">
        <f>SUM(C35:D35)</f>
        <v>0</v>
      </c>
    </row>
    <row r="36" spans="1:5" ht="45">
      <c r="A36" s="357">
        <v>29</v>
      </c>
      <c r="B36" s="187" t="s">
        <v>493</v>
      </c>
      <c r="C36" s="188">
        <v>15000</v>
      </c>
      <c r="D36" s="371">
        <v>-15000</v>
      </c>
      <c r="E36" s="368">
        <f>SUM(C36:D36)</f>
        <v>0</v>
      </c>
    </row>
    <row r="37" spans="1:5" ht="45.75" customHeight="1">
      <c r="A37" s="357">
        <v>30</v>
      </c>
      <c r="B37" s="187" t="s">
        <v>530</v>
      </c>
      <c r="C37" s="188">
        <v>5000</v>
      </c>
      <c r="D37" s="371"/>
      <c r="E37" s="368">
        <f>SUM(C37:D37)</f>
        <v>5000</v>
      </c>
    </row>
    <row r="38" spans="1:5" s="74" customFormat="1" ht="15">
      <c r="A38" s="357">
        <v>31</v>
      </c>
      <c r="B38" s="414" t="s">
        <v>695</v>
      </c>
      <c r="C38" s="179">
        <v>10000</v>
      </c>
      <c r="D38" s="372"/>
      <c r="E38" s="413">
        <f>SUM(C38:D38)</f>
        <v>10000</v>
      </c>
    </row>
    <row r="39" spans="1:5" ht="30">
      <c r="A39" s="357">
        <v>32</v>
      </c>
      <c r="B39" s="187" t="s">
        <v>641</v>
      </c>
      <c r="C39" s="188">
        <v>30000</v>
      </c>
      <c r="D39" s="371">
        <v>-30000</v>
      </c>
      <c r="E39" s="368">
        <f>SUM(C39:D39)</f>
        <v>0</v>
      </c>
    </row>
    <row r="40" spans="1:5" s="74" customFormat="1" ht="18" customHeight="1">
      <c r="A40" s="357">
        <v>33</v>
      </c>
      <c r="B40" s="699" t="s">
        <v>473</v>
      </c>
      <c r="C40" s="701"/>
      <c r="D40" s="702"/>
      <c r="E40" s="413"/>
    </row>
    <row r="41" spans="1:5" s="74" customFormat="1" ht="15">
      <c r="A41" s="357">
        <v>34</v>
      </c>
      <c r="B41" s="700" t="s">
        <v>541</v>
      </c>
      <c r="C41" s="179">
        <v>1000</v>
      </c>
      <c r="D41" s="372">
        <v>-1000</v>
      </c>
      <c r="E41" s="413">
        <f>SUM(C41:D41)</f>
        <v>0</v>
      </c>
    </row>
    <row r="42" spans="1:5" s="74" customFormat="1" ht="18" customHeight="1">
      <c r="A42" s="357">
        <v>35</v>
      </c>
      <c r="B42" s="699" t="s">
        <v>553</v>
      </c>
      <c r="C42" s="701"/>
      <c r="D42" s="702"/>
      <c r="E42" s="413"/>
    </row>
    <row r="43" spans="1:5" s="178" customFormat="1" ht="15">
      <c r="A43" s="357">
        <v>36</v>
      </c>
      <c r="B43" s="700" t="s">
        <v>539</v>
      </c>
      <c r="C43" s="701">
        <v>1050</v>
      </c>
      <c r="D43" s="702">
        <v>-1050</v>
      </c>
      <c r="E43" s="413">
        <f>SUM(C43:D43)</f>
        <v>0</v>
      </c>
    </row>
    <row r="44" spans="1:5" s="177" customFormat="1" ht="45">
      <c r="A44" s="357">
        <v>37</v>
      </c>
      <c r="B44" s="700" t="s">
        <v>540</v>
      </c>
      <c r="C44" s="703">
        <v>3000</v>
      </c>
      <c r="D44" s="704">
        <v>-3000</v>
      </c>
      <c r="E44" s="368">
        <f>SUM(C44:D44)</f>
        <v>0</v>
      </c>
    </row>
    <row r="45" spans="1:5" s="74" customFormat="1" ht="18" customHeight="1">
      <c r="A45" s="357">
        <v>38</v>
      </c>
      <c r="B45" s="699" t="s">
        <v>306</v>
      </c>
      <c r="C45" s="701"/>
      <c r="D45" s="702"/>
      <c r="E45" s="413"/>
    </row>
    <row r="46" spans="1:5" s="74" customFormat="1" ht="15">
      <c r="A46" s="357">
        <v>39</v>
      </c>
      <c r="B46" s="700" t="s">
        <v>538</v>
      </c>
      <c r="C46" s="705">
        <v>600</v>
      </c>
      <c r="D46" s="706">
        <v>-600</v>
      </c>
      <c r="E46" s="413">
        <f>SUM(C46:D46)</f>
        <v>0</v>
      </c>
    </row>
    <row r="47" spans="1:5" s="74" customFormat="1" ht="18" customHeight="1">
      <c r="A47" s="357">
        <v>40</v>
      </c>
      <c r="B47" s="699" t="s">
        <v>482</v>
      </c>
      <c r="C47" s="701"/>
      <c r="D47" s="702"/>
      <c r="E47" s="413"/>
    </row>
    <row r="48" spans="1:5" s="74" customFormat="1" ht="15">
      <c r="A48" s="357">
        <v>41</v>
      </c>
      <c r="B48" s="700" t="s">
        <v>436</v>
      </c>
      <c r="C48" s="705">
        <v>500</v>
      </c>
      <c r="D48" s="706">
        <v>-500</v>
      </c>
      <c r="E48" s="413">
        <f>SUM(C48:D48)</f>
        <v>0</v>
      </c>
    </row>
    <row r="49" spans="1:5" s="74" customFormat="1" ht="18" customHeight="1">
      <c r="A49" s="357">
        <v>42</v>
      </c>
      <c r="B49" s="699" t="s">
        <v>307</v>
      </c>
      <c r="C49" s="179"/>
      <c r="D49" s="372"/>
      <c r="E49" s="413"/>
    </row>
    <row r="50" spans="1:5" s="74" customFormat="1" ht="15">
      <c r="A50" s="357">
        <v>43</v>
      </c>
      <c r="B50" s="700" t="s">
        <v>435</v>
      </c>
      <c r="C50" s="701">
        <v>480</v>
      </c>
      <c r="D50" s="702">
        <v>-480</v>
      </c>
      <c r="E50" s="413">
        <f>SUM(C50:D50)</f>
        <v>0</v>
      </c>
    </row>
    <row r="51" spans="1:5" s="74" customFormat="1" ht="21.75" customHeight="1">
      <c r="A51" s="357">
        <v>44</v>
      </c>
      <c r="B51" s="699" t="s">
        <v>765</v>
      </c>
      <c r="C51" s="179"/>
      <c r="D51" s="372"/>
      <c r="E51" s="413"/>
    </row>
    <row r="52" spans="1:5" s="74" customFormat="1" ht="15">
      <c r="A52" s="357">
        <v>45</v>
      </c>
      <c r="B52" s="700" t="s">
        <v>545</v>
      </c>
      <c r="C52" s="701">
        <v>6000</v>
      </c>
      <c r="D52" s="702">
        <v>-6000</v>
      </c>
      <c r="E52" s="413">
        <f>SUM(C52:D52)</f>
        <v>0</v>
      </c>
    </row>
    <row r="53" spans="1:5" s="74" customFormat="1" ht="15">
      <c r="A53" s="357">
        <v>46</v>
      </c>
      <c r="B53" s="700" t="s">
        <v>474</v>
      </c>
      <c r="C53" s="701">
        <v>2195</v>
      </c>
      <c r="D53" s="702">
        <v>-2195</v>
      </c>
      <c r="E53" s="413">
        <f>SUM(C53:D53)</f>
        <v>0</v>
      </c>
    </row>
    <row r="54" spans="1:5" s="74" customFormat="1" ht="21.75" customHeight="1">
      <c r="A54" s="357">
        <v>47</v>
      </c>
      <c r="B54" s="699" t="s">
        <v>308</v>
      </c>
      <c r="C54" s="179"/>
      <c r="D54" s="372"/>
      <c r="E54" s="413"/>
    </row>
    <row r="55" spans="1:5" s="74" customFormat="1" ht="15">
      <c r="A55" s="357">
        <v>48</v>
      </c>
      <c r="B55" s="700" t="s">
        <v>542</v>
      </c>
      <c r="C55" s="701">
        <v>4500</v>
      </c>
      <c r="D55" s="702">
        <v>-4500</v>
      </c>
      <c r="E55" s="413">
        <f>SUM(C55:D55)</f>
        <v>0</v>
      </c>
    </row>
    <row r="56" spans="1:5" s="74" customFormat="1" ht="21.75" customHeight="1">
      <c r="A56" s="357">
        <v>49</v>
      </c>
      <c r="B56" s="699" t="s">
        <v>543</v>
      </c>
      <c r="C56" s="701"/>
      <c r="D56" s="702"/>
      <c r="E56" s="413"/>
    </row>
    <row r="57" spans="1:6" s="178" customFormat="1" ht="15">
      <c r="A57" s="357">
        <v>50</v>
      </c>
      <c r="B57" s="700" t="s">
        <v>544</v>
      </c>
      <c r="C57" s="701">
        <v>1060</v>
      </c>
      <c r="D57" s="702">
        <v>-1060</v>
      </c>
      <c r="E57" s="413">
        <f>SUM(C57:D57)</f>
        <v>0</v>
      </c>
      <c r="F57" s="695"/>
    </row>
    <row r="58" spans="1:5" s="74" customFormat="1" ht="21.75" customHeight="1">
      <c r="A58" s="357">
        <v>51</v>
      </c>
      <c r="B58" s="707" t="s">
        <v>475</v>
      </c>
      <c r="C58" s="179"/>
      <c r="D58" s="372"/>
      <c r="E58" s="413"/>
    </row>
    <row r="59" spans="1:5" s="74" customFormat="1" ht="15">
      <c r="A59" s="357">
        <v>52</v>
      </c>
      <c r="B59" s="699" t="s">
        <v>476</v>
      </c>
      <c r="C59" s="179"/>
      <c r="D59" s="372"/>
      <c r="E59" s="413"/>
    </row>
    <row r="60" spans="1:5" s="74" customFormat="1" ht="15">
      <c r="A60" s="357">
        <v>53</v>
      </c>
      <c r="B60" s="700" t="s">
        <v>477</v>
      </c>
      <c r="C60" s="705">
        <v>370</v>
      </c>
      <c r="D60" s="706">
        <v>-370</v>
      </c>
      <c r="E60" s="413">
        <f>SUM(C60:D60)</f>
        <v>0</v>
      </c>
    </row>
    <row r="61" spans="1:5" s="74" customFormat="1" ht="21.75" customHeight="1">
      <c r="A61" s="357">
        <v>54</v>
      </c>
      <c r="B61" s="699" t="s">
        <v>191</v>
      </c>
      <c r="C61" s="179"/>
      <c r="D61" s="372"/>
      <c r="E61" s="413"/>
    </row>
    <row r="62" spans="1:5" s="74" customFormat="1" ht="15">
      <c r="A62" s="357">
        <v>55</v>
      </c>
      <c r="B62" s="700" t="s">
        <v>531</v>
      </c>
      <c r="C62" s="705">
        <v>10000</v>
      </c>
      <c r="D62" s="706">
        <v>-10000</v>
      </c>
      <c r="E62" s="413">
        <f>SUM(C62:D62)</f>
        <v>0</v>
      </c>
    </row>
    <row r="63" spans="1:5" s="74" customFormat="1" ht="21.75" customHeight="1">
      <c r="A63" s="357">
        <v>56</v>
      </c>
      <c r="B63" s="699" t="s">
        <v>478</v>
      </c>
      <c r="C63" s="179"/>
      <c r="D63" s="372"/>
      <c r="E63" s="413"/>
    </row>
    <row r="64" spans="1:5" s="74" customFormat="1" ht="15">
      <c r="A64" s="357">
        <v>57</v>
      </c>
      <c r="B64" s="700" t="s">
        <v>532</v>
      </c>
      <c r="C64" s="705">
        <v>9707</v>
      </c>
      <c r="D64" s="706">
        <v>-9707</v>
      </c>
      <c r="E64" s="413">
        <f>SUM(C64:D64)</f>
        <v>0</v>
      </c>
    </row>
    <row r="65" spans="1:5" s="74" customFormat="1" ht="21.75" customHeight="1">
      <c r="A65" s="357">
        <v>58</v>
      </c>
      <c r="B65" s="707" t="s">
        <v>153</v>
      </c>
      <c r="C65" s="179"/>
      <c r="D65" s="372"/>
      <c r="E65" s="413"/>
    </row>
    <row r="66" spans="1:5" s="74" customFormat="1" ht="15">
      <c r="A66" s="357">
        <v>59</v>
      </c>
      <c r="B66" s="699" t="s">
        <v>533</v>
      </c>
      <c r="C66" s="179"/>
      <c r="D66" s="372"/>
      <c r="E66" s="413"/>
    </row>
    <row r="67" spans="1:5" s="74" customFormat="1" ht="15">
      <c r="A67" s="357">
        <v>60</v>
      </c>
      <c r="B67" s="700" t="s">
        <v>534</v>
      </c>
      <c r="C67" s="705">
        <v>1220</v>
      </c>
      <c r="D67" s="706">
        <v>-1220</v>
      </c>
      <c r="E67" s="413">
        <f aca="true" t="shared" si="2" ref="E67:E73">SUM(C67:D67)</f>
        <v>0</v>
      </c>
    </row>
    <row r="68" spans="1:5" s="74" customFormat="1" ht="15">
      <c r="A68" s="357">
        <v>61</v>
      </c>
      <c r="B68" s="708" t="s">
        <v>287</v>
      </c>
      <c r="C68" s="179">
        <v>25000</v>
      </c>
      <c r="D68" s="372">
        <v>-25000</v>
      </c>
      <c r="E68" s="413">
        <f t="shared" si="2"/>
        <v>0</v>
      </c>
    </row>
    <row r="69" spans="1:5" s="74" customFormat="1" ht="21.75" customHeight="1">
      <c r="A69" s="357">
        <v>62</v>
      </c>
      <c r="B69" s="709" t="s">
        <v>567</v>
      </c>
      <c r="C69" s="179">
        <v>5000</v>
      </c>
      <c r="D69" s="372">
        <v>-5000</v>
      </c>
      <c r="E69" s="413">
        <f t="shared" si="2"/>
        <v>0</v>
      </c>
    </row>
    <row r="70" spans="1:5" s="74" customFormat="1" ht="21.75" customHeight="1">
      <c r="A70" s="357">
        <v>63</v>
      </c>
      <c r="B70" s="416" t="s">
        <v>376</v>
      </c>
      <c r="C70" s="179">
        <v>95000</v>
      </c>
      <c r="D70" s="372"/>
      <c r="E70" s="413">
        <f t="shared" si="2"/>
        <v>95000</v>
      </c>
    </row>
    <row r="71" spans="1:5" s="74" customFormat="1" ht="21.75" customHeight="1">
      <c r="A71" s="357">
        <v>64</v>
      </c>
      <c r="B71" s="416" t="s">
        <v>566</v>
      </c>
      <c r="C71" s="179">
        <v>5000</v>
      </c>
      <c r="D71" s="372">
        <v>-5000</v>
      </c>
      <c r="E71" s="413">
        <f t="shared" si="2"/>
        <v>0</v>
      </c>
    </row>
    <row r="72" spans="1:5" s="74" customFormat="1" ht="21.75" customHeight="1">
      <c r="A72" s="357">
        <v>65</v>
      </c>
      <c r="B72" s="416" t="s">
        <v>479</v>
      </c>
      <c r="C72" s="179">
        <v>3000</v>
      </c>
      <c r="D72" s="372">
        <v>-3000</v>
      </c>
      <c r="E72" s="413">
        <f t="shared" si="2"/>
        <v>0</v>
      </c>
    </row>
    <row r="73" spans="1:5" s="74" customFormat="1" ht="21.75" customHeight="1" thickBot="1">
      <c r="A73" s="357">
        <v>66</v>
      </c>
      <c r="B73" s="710" t="s">
        <v>481</v>
      </c>
      <c r="C73" s="711">
        <v>900</v>
      </c>
      <c r="D73" s="712">
        <v>-900</v>
      </c>
      <c r="E73" s="713">
        <f t="shared" si="2"/>
        <v>0</v>
      </c>
    </row>
    <row r="74" spans="1:5" s="366" customFormat="1" ht="15.75" thickBot="1">
      <c r="A74" s="357">
        <v>67</v>
      </c>
      <c r="B74" s="692" t="s">
        <v>79</v>
      </c>
      <c r="C74" s="693">
        <f>SUM(C35:C73)</f>
        <v>252582</v>
      </c>
      <c r="D74" s="693">
        <f>SUM(D35:D73)</f>
        <v>-142582</v>
      </c>
      <c r="E74" s="694">
        <f>SUM(E35:E73)</f>
        <v>110000</v>
      </c>
    </row>
    <row r="75" spans="1:8" s="74" customFormat="1" ht="21.75" customHeight="1" thickBot="1" thickTop="1">
      <c r="A75" s="357">
        <v>68</v>
      </c>
      <c r="B75" s="189" t="s">
        <v>546</v>
      </c>
      <c r="C75" s="412">
        <f>SUM(C74,C33)</f>
        <v>273935</v>
      </c>
      <c r="D75" s="412">
        <f>SUM(D74,D33)</f>
        <v>294</v>
      </c>
      <c r="E75" s="565">
        <f>SUM(E74,E33)</f>
        <v>274229</v>
      </c>
      <c r="H75" s="72"/>
    </row>
  </sheetData>
  <sheetProtection/>
  <mergeCells count="5">
    <mergeCell ref="A1:B1"/>
    <mergeCell ref="C6:E6"/>
    <mergeCell ref="B6:B7"/>
    <mergeCell ref="B2:E2"/>
    <mergeCell ref="B3:E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375" style="50" bestFit="1" customWidth="1"/>
    <col min="2" max="2" width="3.75390625" style="376" customWidth="1"/>
    <col min="3" max="3" width="30.625" style="377" bestFit="1" customWidth="1"/>
    <col min="4" max="4" width="7.75390625" style="377" bestFit="1" customWidth="1"/>
    <col min="5" max="5" width="6.375" style="377" bestFit="1" customWidth="1"/>
    <col min="6" max="6" width="7.00390625" style="377" bestFit="1" customWidth="1"/>
    <col min="7" max="7" width="11.375" style="377" bestFit="1" customWidth="1"/>
    <col min="8" max="8" width="10.125" style="377" bestFit="1" customWidth="1"/>
    <col min="9" max="9" width="11.00390625" style="377" bestFit="1" customWidth="1"/>
    <col min="10" max="10" width="12.625" style="377" bestFit="1" customWidth="1"/>
    <col min="11" max="11" width="6.25390625" style="377" bestFit="1" customWidth="1"/>
    <col min="12" max="12" width="6.25390625" style="377" customWidth="1"/>
    <col min="13" max="13" width="12.75390625" style="377" bestFit="1" customWidth="1"/>
    <col min="14" max="14" width="12.125" style="377" bestFit="1" customWidth="1"/>
    <col min="15" max="15" width="10.875" style="377" customWidth="1"/>
    <col min="16" max="16" width="9.25390625" style="377" customWidth="1"/>
    <col min="17" max="17" width="10.375" style="377" bestFit="1" customWidth="1"/>
    <col min="18" max="18" width="10.25390625" style="377" customWidth="1"/>
    <col min="19" max="16384" width="9.125" style="377" customWidth="1"/>
  </cols>
  <sheetData>
    <row r="1" spans="1:17" s="374" customFormat="1" ht="31.5" customHeight="1">
      <c r="A1" s="85"/>
      <c r="B1" s="956" t="s">
        <v>455</v>
      </c>
      <c r="C1" s="956"/>
      <c r="D1" s="956"/>
      <c r="E1" s="956"/>
      <c r="F1" s="956"/>
      <c r="G1" s="956"/>
      <c r="H1" s="956"/>
      <c r="I1" s="956"/>
      <c r="N1" s="961"/>
      <c r="O1" s="961"/>
      <c r="P1" s="961"/>
      <c r="Q1" s="961"/>
    </row>
    <row r="2" spans="1:17" s="375" customFormat="1" ht="24.75" customHeight="1">
      <c r="A2" s="134"/>
      <c r="B2" s="962" t="s">
        <v>609</v>
      </c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</row>
    <row r="3" spans="1:17" s="375" customFormat="1" ht="24.75" customHeight="1">
      <c r="A3" s="134"/>
      <c r="B3" s="962" t="s">
        <v>458</v>
      </c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</row>
    <row r="4" spans="15:17" ht="17.25">
      <c r="O4" s="967" t="s">
        <v>101</v>
      </c>
      <c r="P4" s="967"/>
      <c r="Q4" s="967"/>
    </row>
    <row r="5" spans="1:17" s="378" customFormat="1" ht="17.25" thickBot="1">
      <c r="A5" s="50"/>
      <c r="B5" s="957" t="s">
        <v>350</v>
      </c>
      <c r="C5" s="957"/>
      <c r="D5" s="378" t="s">
        <v>351</v>
      </c>
      <c r="E5" s="378" t="s">
        <v>352</v>
      </c>
      <c r="F5" s="378" t="s">
        <v>353</v>
      </c>
      <c r="G5" s="378" t="s">
        <v>354</v>
      </c>
      <c r="H5" s="378" t="s">
        <v>355</v>
      </c>
      <c r="I5" s="378" t="s">
        <v>356</v>
      </c>
      <c r="J5" s="378" t="s">
        <v>357</v>
      </c>
      <c r="K5" s="378" t="s">
        <v>358</v>
      </c>
      <c r="L5" s="378" t="s">
        <v>359</v>
      </c>
      <c r="M5" s="378" t="s">
        <v>360</v>
      </c>
      <c r="N5" s="378" t="s">
        <v>361</v>
      </c>
      <c r="O5" s="378" t="s">
        <v>362</v>
      </c>
      <c r="P5" s="378" t="s">
        <v>363</v>
      </c>
      <c r="Q5" s="378" t="s">
        <v>429</v>
      </c>
    </row>
    <row r="6" spans="1:17" s="255" customFormat="1" ht="24.75" customHeight="1" thickBot="1">
      <c r="A6" s="958"/>
      <c r="B6" s="963" t="s">
        <v>577</v>
      </c>
      <c r="C6" s="964"/>
      <c r="D6" s="959" t="s">
        <v>578</v>
      </c>
      <c r="E6" s="959" t="s">
        <v>579</v>
      </c>
      <c r="F6" s="380" t="s">
        <v>580</v>
      </c>
      <c r="G6" s="959" t="s">
        <v>581</v>
      </c>
      <c r="H6" s="379" t="s">
        <v>582</v>
      </c>
      <c r="I6" s="379" t="s">
        <v>583</v>
      </c>
      <c r="J6" s="379" t="s">
        <v>584</v>
      </c>
      <c r="K6" s="379" t="s">
        <v>585</v>
      </c>
      <c r="L6" s="379" t="s">
        <v>586</v>
      </c>
      <c r="M6" s="379" t="s">
        <v>587</v>
      </c>
      <c r="N6" s="380" t="s">
        <v>588</v>
      </c>
      <c r="O6" s="954" t="s">
        <v>322</v>
      </c>
      <c r="P6" s="955"/>
      <c r="Q6" s="959" t="s">
        <v>93</v>
      </c>
    </row>
    <row r="7" spans="1:17" s="255" customFormat="1" ht="24.75" customHeight="1" thickBot="1">
      <c r="A7" s="958"/>
      <c r="B7" s="965"/>
      <c r="C7" s="966"/>
      <c r="D7" s="960"/>
      <c r="E7" s="960"/>
      <c r="F7" s="382" t="s">
        <v>589</v>
      </c>
      <c r="G7" s="960"/>
      <c r="H7" s="381" t="s">
        <v>590</v>
      </c>
      <c r="I7" s="381" t="s">
        <v>591</v>
      </c>
      <c r="J7" s="381" t="s">
        <v>592</v>
      </c>
      <c r="K7" s="381" t="s">
        <v>593</v>
      </c>
      <c r="L7" s="381"/>
      <c r="M7" s="381" t="s">
        <v>594</v>
      </c>
      <c r="N7" s="382" t="s">
        <v>595</v>
      </c>
      <c r="O7" s="383" t="s">
        <v>596</v>
      </c>
      <c r="P7" s="383" t="s">
        <v>597</v>
      </c>
      <c r="Q7" s="960"/>
    </row>
    <row r="8" spans="1:17" s="228" customFormat="1" ht="34.5" customHeight="1">
      <c r="A8" s="384">
        <v>1</v>
      </c>
      <c r="B8" s="376" t="s">
        <v>598</v>
      </c>
      <c r="C8" s="228" t="s">
        <v>219</v>
      </c>
      <c r="D8" s="262"/>
      <c r="E8" s="262"/>
      <c r="F8" s="262">
        <v>43</v>
      </c>
      <c r="G8" s="262">
        <v>50</v>
      </c>
      <c r="H8" s="262"/>
      <c r="I8" s="262">
        <v>777</v>
      </c>
      <c r="J8" s="262"/>
      <c r="K8" s="262">
        <v>200</v>
      </c>
      <c r="L8" s="262"/>
      <c r="M8" s="262"/>
      <c r="N8" s="262">
        <v>830</v>
      </c>
      <c r="O8" s="262">
        <v>544</v>
      </c>
      <c r="P8" s="262">
        <v>0</v>
      </c>
      <c r="Q8" s="262">
        <f aca="true" t="shared" si="0" ref="Q8:Q43">SUM(D8:P8)</f>
        <v>2444</v>
      </c>
    </row>
    <row r="9" spans="1:17" s="232" customFormat="1" ht="18" customHeight="1">
      <c r="A9" s="384">
        <v>2</v>
      </c>
      <c r="B9" s="385"/>
      <c r="C9" s="232" t="s">
        <v>599</v>
      </c>
      <c r="D9" s="386"/>
      <c r="E9" s="386"/>
      <c r="F9" s="386"/>
      <c r="G9" s="386"/>
      <c r="H9" s="386"/>
      <c r="I9" s="386">
        <v>3</v>
      </c>
      <c r="J9" s="386"/>
      <c r="K9" s="386"/>
      <c r="L9" s="386"/>
      <c r="M9" s="386">
        <v>100</v>
      </c>
      <c r="N9" s="386"/>
      <c r="O9" s="386">
        <v>-103</v>
      </c>
      <c r="P9" s="386"/>
      <c r="Q9" s="386">
        <f t="shared" si="0"/>
        <v>0</v>
      </c>
    </row>
    <row r="10" spans="1:17" s="376" customFormat="1" ht="18" customHeight="1">
      <c r="A10" s="50">
        <v>3</v>
      </c>
      <c r="C10" s="387" t="s">
        <v>219</v>
      </c>
      <c r="D10" s="388">
        <f aca="true" t="shared" si="1" ref="D10:P10">SUM(D8:D9)</f>
        <v>0</v>
      </c>
      <c r="E10" s="388">
        <f t="shared" si="1"/>
        <v>0</v>
      </c>
      <c r="F10" s="388">
        <f t="shared" si="1"/>
        <v>43</v>
      </c>
      <c r="G10" s="388">
        <f t="shared" si="1"/>
        <v>50</v>
      </c>
      <c r="H10" s="388">
        <f t="shared" si="1"/>
        <v>0</v>
      </c>
      <c r="I10" s="388">
        <f t="shared" si="1"/>
        <v>780</v>
      </c>
      <c r="J10" s="388">
        <f t="shared" si="1"/>
        <v>0</v>
      </c>
      <c r="K10" s="388">
        <f t="shared" si="1"/>
        <v>200</v>
      </c>
      <c r="L10" s="388">
        <f t="shared" si="1"/>
        <v>0</v>
      </c>
      <c r="M10" s="388">
        <f t="shared" si="1"/>
        <v>100</v>
      </c>
      <c r="N10" s="388">
        <f t="shared" si="1"/>
        <v>830</v>
      </c>
      <c r="O10" s="388">
        <f t="shared" si="1"/>
        <v>441</v>
      </c>
      <c r="P10" s="388">
        <f t="shared" si="1"/>
        <v>0</v>
      </c>
      <c r="Q10" s="388">
        <f t="shared" si="0"/>
        <v>2444</v>
      </c>
    </row>
    <row r="11" spans="1:17" s="228" customFormat="1" ht="34.5" customHeight="1">
      <c r="A11" s="384">
        <v>4</v>
      </c>
      <c r="B11" s="376" t="s">
        <v>145</v>
      </c>
      <c r="C11" s="228" t="s">
        <v>219</v>
      </c>
      <c r="D11" s="262"/>
      <c r="E11" s="262"/>
      <c r="F11" s="262"/>
      <c r="G11" s="262">
        <v>50</v>
      </c>
      <c r="H11" s="262"/>
      <c r="I11" s="262">
        <v>30</v>
      </c>
      <c r="J11" s="262"/>
      <c r="K11" s="262"/>
      <c r="L11" s="262"/>
      <c r="M11" s="262">
        <v>600</v>
      </c>
      <c r="N11" s="262"/>
      <c r="O11" s="262">
        <v>2000</v>
      </c>
      <c r="P11" s="262">
        <v>815</v>
      </c>
      <c r="Q11" s="262">
        <f t="shared" si="0"/>
        <v>3495</v>
      </c>
    </row>
    <row r="12" spans="1:17" s="232" customFormat="1" ht="18" customHeight="1">
      <c r="A12" s="50">
        <v>5</v>
      </c>
      <c r="B12" s="385"/>
      <c r="C12" s="232" t="s">
        <v>599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>
        <v>100</v>
      </c>
      <c r="N12" s="386"/>
      <c r="O12" s="386"/>
      <c r="P12" s="262">
        <v>-100</v>
      </c>
      <c r="Q12" s="386">
        <f t="shared" si="0"/>
        <v>0</v>
      </c>
    </row>
    <row r="13" spans="1:17" s="376" customFormat="1" ht="18" customHeight="1">
      <c r="A13" s="384">
        <v>6</v>
      </c>
      <c r="C13" s="387" t="s">
        <v>219</v>
      </c>
      <c r="D13" s="388">
        <f aca="true" t="shared" si="2" ref="D13:P13">SUM(D11:D12)</f>
        <v>0</v>
      </c>
      <c r="E13" s="388">
        <f t="shared" si="2"/>
        <v>0</v>
      </c>
      <c r="F13" s="388">
        <f t="shared" si="2"/>
        <v>0</v>
      </c>
      <c r="G13" s="388">
        <f t="shared" si="2"/>
        <v>50</v>
      </c>
      <c r="H13" s="388">
        <f t="shared" si="2"/>
        <v>0</v>
      </c>
      <c r="I13" s="388">
        <f t="shared" si="2"/>
        <v>30</v>
      </c>
      <c r="J13" s="388">
        <f t="shared" si="2"/>
        <v>0</v>
      </c>
      <c r="K13" s="388">
        <f t="shared" si="2"/>
        <v>0</v>
      </c>
      <c r="L13" s="388">
        <f t="shared" si="2"/>
        <v>0</v>
      </c>
      <c r="M13" s="388">
        <f t="shared" si="2"/>
        <v>700</v>
      </c>
      <c r="N13" s="388">
        <f t="shared" si="2"/>
        <v>0</v>
      </c>
      <c r="O13" s="388">
        <f t="shared" si="2"/>
        <v>2000</v>
      </c>
      <c r="P13" s="388">
        <f t="shared" si="2"/>
        <v>715</v>
      </c>
      <c r="Q13" s="388">
        <f t="shared" si="0"/>
        <v>3495</v>
      </c>
    </row>
    <row r="14" spans="1:17" s="228" customFormat="1" ht="34.5" customHeight="1">
      <c r="A14" s="50">
        <v>7</v>
      </c>
      <c r="B14" s="376" t="s">
        <v>600</v>
      </c>
      <c r="C14" s="228" t="s">
        <v>219</v>
      </c>
      <c r="D14" s="262">
        <v>200</v>
      </c>
      <c r="E14" s="262"/>
      <c r="F14" s="262"/>
      <c r="G14" s="262">
        <v>450</v>
      </c>
      <c r="H14" s="262"/>
      <c r="I14" s="262">
        <v>30</v>
      </c>
      <c r="J14" s="262"/>
      <c r="K14" s="262"/>
      <c r="L14" s="262"/>
      <c r="M14" s="262">
        <v>801</v>
      </c>
      <c r="N14" s="262">
        <v>230</v>
      </c>
      <c r="O14" s="262">
        <v>989</v>
      </c>
      <c r="P14" s="262">
        <v>0</v>
      </c>
      <c r="Q14" s="262">
        <f t="shared" si="0"/>
        <v>2700</v>
      </c>
    </row>
    <row r="15" spans="1:17" s="232" customFormat="1" ht="18" customHeight="1">
      <c r="A15" s="384">
        <v>8</v>
      </c>
      <c r="B15" s="385"/>
      <c r="C15" s="232" t="s">
        <v>599</v>
      </c>
      <c r="D15" s="386"/>
      <c r="E15" s="386"/>
      <c r="F15" s="386"/>
      <c r="G15" s="386"/>
      <c r="H15" s="386"/>
      <c r="I15" s="386"/>
      <c r="J15" s="386"/>
      <c r="K15" s="386"/>
      <c r="L15" s="386"/>
      <c r="M15" s="386">
        <v>100</v>
      </c>
      <c r="N15" s="386"/>
      <c r="O15" s="386">
        <v>-100</v>
      </c>
      <c r="P15" s="262"/>
      <c r="Q15" s="386">
        <f t="shared" si="0"/>
        <v>0</v>
      </c>
    </row>
    <row r="16" spans="1:17" s="376" customFormat="1" ht="18" customHeight="1">
      <c r="A16" s="50">
        <v>9</v>
      </c>
      <c r="C16" s="387" t="s">
        <v>219</v>
      </c>
      <c r="D16" s="388">
        <f aca="true" t="shared" si="3" ref="D16:P16">SUM(D14:D15)</f>
        <v>200</v>
      </c>
      <c r="E16" s="388">
        <f t="shared" si="3"/>
        <v>0</v>
      </c>
      <c r="F16" s="388">
        <f t="shared" si="3"/>
        <v>0</v>
      </c>
      <c r="G16" s="388">
        <f t="shared" si="3"/>
        <v>450</v>
      </c>
      <c r="H16" s="388">
        <f t="shared" si="3"/>
        <v>0</v>
      </c>
      <c r="I16" s="388">
        <f t="shared" si="3"/>
        <v>30</v>
      </c>
      <c r="J16" s="388">
        <f t="shared" si="3"/>
        <v>0</v>
      </c>
      <c r="K16" s="388">
        <f t="shared" si="3"/>
        <v>0</v>
      </c>
      <c r="L16" s="388">
        <f t="shared" si="3"/>
        <v>0</v>
      </c>
      <c r="M16" s="388">
        <f t="shared" si="3"/>
        <v>901</v>
      </c>
      <c r="N16" s="388">
        <f t="shared" si="3"/>
        <v>230</v>
      </c>
      <c r="O16" s="388">
        <f t="shared" si="3"/>
        <v>889</v>
      </c>
      <c r="P16" s="388">
        <f t="shared" si="3"/>
        <v>0</v>
      </c>
      <c r="Q16" s="388">
        <f t="shared" si="0"/>
        <v>2700</v>
      </c>
    </row>
    <row r="17" spans="1:17" s="228" customFormat="1" ht="34.5" customHeight="1">
      <c r="A17" s="384">
        <v>10</v>
      </c>
      <c r="B17" s="376" t="s">
        <v>601</v>
      </c>
      <c r="C17" s="228" t="s">
        <v>219</v>
      </c>
      <c r="D17" s="262">
        <v>100</v>
      </c>
      <c r="E17" s="262"/>
      <c r="F17" s="262"/>
      <c r="G17" s="262">
        <v>50</v>
      </c>
      <c r="H17" s="262"/>
      <c r="I17" s="262">
        <v>800</v>
      </c>
      <c r="J17" s="262"/>
      <c r="K17" s="262"/>
      <c r="L17" s="262"/>
      <c r="M17" s="262">
        <v>370</v>
      </c>
      <c r="N17" s="262">
        <v>90</v>
      </c>
      <c r="O17" s="262">
        <v>1941</v>
      </c>
      <c r="P17" s="262">
        <v>0</v>
      </c>
      <c r="Q17" s="262">
        <f t="shared" si="0"/>
        <v>3351</v>
      </c>
    </row>
    <row r="18" spans="1:17" s="232" customFormat="1" ht="18" customHeight="1">
      <c r="A18" s="50">
        <v>11</v>
      </c>
      <c r="B18" s="385"/>
      <c r="C18" s="232" t="s">
        <v>599</v>
      </c>
      <c r="D18" s="386"/>
      <c r="E18" s="386"/>
      <c r="F18" s="386"/>
      <c r="G18" s="386"/>
      <c r="H18" s="386"/>
      <c r="I18" s="386"/>
      <c r="J18" s="386"/>
      <c r="K18" s="386"/>
      <c r="L18" s="386"/>
      <c r="M18" s="386">
        <v>100</v>
      </c>
      <c r="N18" s="386"/>
      <c r="O18" s="386">
        <v>-100</v>
      </c>
      <c r="P18" s="262"/>
      <c r="Q18" s="386">
        <f t="shared" si="0"/>
        <v>0</v>
      </c>
    </row>
    <row r="19" spans="1:17" s="376" customFormat="1" ht="18" customHeight="1">
      <c r="A19" s="384">
        <v>12</v>
      </c>
      <c r="C19" s="387" t="s">
        <v>219</v>
      </c>
      <c r="D19" s="388">
        <f aca="true" t="shared" si="4" ref="D19:P19">SUM(D17:D18)</f>
        <v>100</v>
      </c>
      <c r="E19" s="388">
        <f t="shared" si="4"/>
        <v>0</v>
      </c>
      <c r="F19" s="388">
        <f t="shared" si="4"/>
        <v>0</v>
      </c>
      <c r="G19" s="388">
        <f t="shared" si="4"/>
        <v>50</v>
      </c>
      <c r="H19" s="388">
        <f t="shared" si="4"/>
        <v>0</v>
      </c>
      <c r="I19" s="388">
        <f t="shared" si="4"/>
        <v>800</v>
      </c>
      <c r="J19" s="388">
        <f t="shared" si="4"/>
        <v>0</v>
      </c>
      <c r="K19" s="388">
        <f t="shared" si="4"/>
        <v>0</v>
      </c>
      <c r="L19" s="388">
        <f t="shared" si="4"/>
        <v>0</v>
      </c>
      <c r="M19" s="388">
        <f t="shared" si="4"/>
        <v>470</v>
      </c>
      <c r="N19" s="388">
        <f t="shared" si="4"/>
        <v>90</v>
      </c>
      <c r="O19" s="388">
        <f t="shared" si="4"/>
        <v>1841</v>
      </c>
      <c r="P19" s="388">
        <f t="shared" si="4"/>
        <v>0</v>
      </c>
      <c r="Q19" s="388">
        <f t="shared" si="0"/>
        <v>3351</v>
      </c>
    </row>
    <row r="20" spans="1:18" s="228" customFormat="1" ht="34.5" customHeight="1">
      <c r="A20" s="50">
        <v>13</v>
      </c>
      <c r="B20" s="376" t="s">
        <v>602</v>
      </c>
      <c r="C20" s="228" t="s">
        <v>219</v>
      </c>
      <c r="D20" s="262">
        <v>100</v>
      </c>
      <c r="E20" s="262"/>
      <c r="F20" s="262"/>
      <c r="G20" s="262">
        <v>50</v>
      </c>
      <c r="H20" s="262"/>
      <c r="I20" s="262">
        <v>30</v>
      </c>
      <c r="J20" s="262"/>
      <c r="K20" s="262"/>
      <c r="L20" s="262"/>
      <c r="M20" s="262">
        <v>310</v>
      </c>
      <c r="N20" s="262">
        <v>572</v>
      </c>
      <c r="O20" s="262">
        <v>1629</v>
      </c>
      <c r="P20" s="262">
        <v>0</v>
      </c>
      <c r="Q20" s="262">
        <f t="shared" si="0"/>
        <v>2691</v>
      </c>
      <c r="R20" s="389"/>
    </row>
    <row r="21" spans="1:17" s="232" customFormat="1" ht="18" customHeight="1">
      <c r="A21" s="384">
        <v>14</v>
      </c>
      <c r="B21" s="385"/>
      <c r="C21" s="232" t="s">
        <v>599</v>
      </c>
      <c r="D21" s="386"/>
      <c r="E21" s="386"/>
      <c r="F21" s="386"/>
      <c r="G21" s="386"/>
      <c r="H21" s="386"/>
      <c r="I21" s="386"/>
      <c r="J21" s="386"/>
      <c r="K21" s="386"/>
      <c r="L21" s="386"/>
      <c r="M21" s="386">
        <v>100</v>
      </c>
      <c r="N21" s="386"/>
      <c r="O21" s="386">
        <v>-100</v>
      </c>
      <c r="P21" s="262"/>
      <c r="Q21" s="386">
        <f t="shared" si="0"/>
        <v>0</v>
      </c>
    </row>
    <row r="22" spans="1:17" s="376" customFormat="1" ht="18" customHeight="1">
      <c r="A22" s="50">
        <v>15</v>
      </c>
      <c r="C22" s="387" t="s">
        <v>219</v>
      </c>
      <c r="D22" s="390">
        <f aca="true" t="shared" si="5" ref="D22:P22">SUM(D20:D21)</f>
        <v>100</v>
      </c>
      <c r="E22" s="390">
        <f t="shared" si="5"/>
        <v>0</v>
      </c>
      <c r="F22" s="390">
        <f t="shared" si="5"/>
        <v>0</v>
      </c>
      <c r="G22" s="390">
        <f t="shared" si="5"/>
        <v>50</v>
      </c>
      <c r="H22" s="390">
        <f t="shared" si="5"/>
        <v>0</v>
      </c>
      <c r="I22" s="390">
        <f t="shared" si="5"/>
        <v>30</v>
      </c>
      <c r="J22" s="390">
        <f t="shared" si="5"/>
        <v>0</v>
      </c>
      <c r="K22" s="390">
        <f t="shared" si="5"/>
        <v>0</v>
      </c>
      <c r="L22" s="390">
        <f t="shared" si="5"/>
        <v>0</v>
      </c>
      <c r="M22" s="390">
        <f t="shared" si="5"/>
        <v>410</v>
      </c>
      <c r="N22" s="390">
        <f t="shared" si="5"/>
        <v>572</v>
      </c>
      <c r="O22" s="390">
        <f t="shared" si="5"/>
        <v>1529</v>
      </c>
      <c r="P22" s="390">
        <f t="shared" si="5"/>
        <v>0</v>
      </c>
      <c r="Q22" s="388">
        <f t="shared" si="0"/>
        <v>2691</v>
      </c>
    </row>
    <row r="23" spans="1:17" s="228" customFormat="1" ht="34.5" customHeight="1">
      <c r="A23" s="384">
        <v>16</v>
      </c>
      <c r="B23" s="376" t="s">
        <v>603</v>
      </c>
      <c r="C23" s="228" t="s">
        <v>219</v>
      </c>
      <c r="D23" s="262">
        <v>1583</v>
      </c>
      <c r="E23" s="262"/>
      <c r="F23" s="262"/>
      <c r="G23" s="262">
        <v>1633</v>
      </c>
      <c r="H23" s="262"/>
      <c r="I23" s="262">
        <v>50</v>
      </c>
      <c r="J23" s="262"/>
      <c r="K23" s="262"/>
      <c r="L23" s="262"/>
      <c r="M23" s="262">
        <v>250</v>
      </c>
      <c r="N23" s="262">
        <v>220</v>
      </c>
      <c r="O23" s="262">
        <v>375</v>
      </c>
      <c r="P23" s="262">
        <v>0</v>
      </c>
      <c r="Q23" s="262">
        <f t="shared" si="0"/>
        <v>4111</v>
      </c>
    </row>
    <row r="24" spans="1:17" s="232" customFormat="1" ht="18" customHeight="1">
      <c r="A24" s="50">
        <v>17</v>
      </c>
      <c r="B24" s="385"/>
      <c r="C24" s="232" t="s">
        <v>599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262"/>
      <c r="Q24" s="386">
        <f t="shared" si="0"/>
        <v>0</v>
      </c>
    </row>
    <row r="25" spans="1:17" s="376" customFormat="1" ht="18" customHeight="1">
      <c r="A25" s="384">
        <v>18</v>
      </c>
      <c r="C25" s="387" t="s">
        <v>219</v>
      </c>
      <c r="D25" s="390">
        <f aca="true" t="shared" si="6" ref="D25:P25">SUM(D23:D24)</f>
        <v>1583</v>
      </c>
      <c r="E25" s="390">
        <f t="shared" si="6"/>
        <v>0</v>
      </c>
      <c r="F25" s="390">
        <f t="shared" si="6"/>
        <v>0</v>
      </c>
      <c r="G25" s="390">
        <f t="shared" si="6"/>
        <v>1633</v>
      </c>
      <c r="H25" s="390">
        <f t="shared" si="6"/>
        <v>0</v>
      </c>
      <c r="I25" s="390">
        <f t="shared" si="6"/>
        <v>50</v>
      </c>
      <c r="J25" s="390">
        <f t="shared" si="6"/>
        <v>0</v>
      </c>
      <c r="K25" s="390">
        <f t="shared" si="6"/>
        <v>0</v>
      </c>
      <c r="L25" s="390">
        <f t="shared" si="6"/>
        <v>0</v>
      </c>
      <c r="M25" s="390">
        <f t="shared" si="6"/>
        <v>250</v>
      </c>
      <c r="N25" s="390">
        <f t="shared" si="6"/>
        <v>220</v>
      </c>
      <c r="O25" s="390">
        <f t="shared" si="6"/>
        <v>375</v>
      </c>
      <c r="P25" s="390">
        <f t="shared" si="6"/>
        <v>0</v>
      </c>
      <c r="Q25" s="388">
        <f t="shared" si="0"/>
        <v>4111</v>
      </c>
    </row>
    <row r="26" spans="1:17" s="228" customFormat="1" ht="34.5" customHeight="1">
      <c r="A26" s="50">
        <v>19</v>
      </c>
      <c r="B26" s="376" t="s">
        <v>604</v>
      </c>
      <c r="C26" s="228" t="s">
        <v>219</v>
      </c>
      <c r="D26" s="262">
        <v>100</v>
      </c>
      <c r="E26" s="262"/>
      <c r="F26" s="262"/>
      <c r="G26" s="262">
        <v>50</v>
      </c>
      <c r="H26" s="262"/>
      <c r="I26" s="262"/>
      <c r="J26" s="262"/>
      <c r="K26" s="262"/>
      <c r="L26" s="262"/>
      <c r="M26" s="262">
        <v>40</v>
      </c>
      <c r="N26" s="262"/>
      <c r="O26" s="262">
        <v>2000</v>
      </c>
      <c r="P26" s="262">
        <v>989</v>
      </c>
      <c r="Q26" s="262">
        <f t="shared" si="0"/>
        <v>3179</v>
      </c>
    </row>
    <row r="27" spans="1:17" s="232" customFormat="1" ht="18" customHeight="1">
      <c r="A27" s="384">
        <v>20</v>
      </c>
      <c r="B27" s="385"/>
      <c r="C27" s="232" t="s">
        <v>599</v>
      </c>
      <c r="D27" s="386"/>
      <c r="E27" s="386"/>
      <c r="F27" s="386"/>
      <c r="G27" s="386"/>
      <c r="H27" s="386"/>
      <c r="I27" s="386"/>
      <c r="J27" s="386"/>
      <c r="K27" s="386"/>
      <c r="L27" s="386"/>
      <c r="M27" s="386">
        <v>100</v>
      </c>
      <c r="N27" s="386"/>
      <c r="O27" s="386"/>
      <c r="P27" s="262">
        <v>-100</v>
      </c>
      <c r="Q27" s="386">
        <f t="shared" si="0"/>
        <v>0</v>
      </c>
    </row>
    <row r="28" spans="1:17" s="376" customFormat="1" ht="18" customHeight="1">
      <c r="A28" s="50">
        <v>21</v>
      </c>
      <c r="C28" s="387" t="s">
        <v>219</v>
      </c>
      <c r="D28" s="391">
        <f aca="true" t="shared" si="7" ref="D28:P28">SUM(D26:D27)</f>
        <v>100</v>
      </c>
      <c r="E28" s="391">
        <f t="shared" si="7"/>
        <v>0</v>
      </c>
      <c r="F28" s="391">
        <f t="shared" si="7"/>
        <v>0</v>
      </c>
      <c r="G28" s="391">
        <f t="shared" si="7"/>
        <v>50</v>
      </c>
      <c r="H28" s="391">
        <f t="shared" si="7"/>
        <v>0</v>
      </c>
      <c r="I28" s="391">
        <f t="shared" si="7"/>
        <v>0</v>
      </c>
      <c r="J28" s="391">
        <f t="shared" si="7"/>
        <v>0</v>
      </c>
      <c r="K28" s="391">
        <f t="shared" si="7"/>
        <v>0</v>
      </c>
      <c r="L28" s="391">
        <f t="shared" si="7"/>
        <v>0</v>
      </c>
      <c r="M28" s="391">
        <f t="shared" si="7"/>
        <v>140</v>
      </c>
      <c r="N28" s="391">
        <f t="shared" si="7"/>
        <v>0</v>
      </c>
      <c r="O28" s="391">
        <f t="shared" si="7"/>
        <v>2000</v>
      </c>
      <c r="P28" s="391">
        <f t="shared" si="7"/>
        <v>889</v>
      </c>
      <c r="Q28" s="388">
        <f t="shared" si="0"/>
        <v>3179</v>
      </c>
    </row>
    <row r="29" spans="1:17" s="228" customFormat="1" ht="34.5" customHeight="1">
      <c r="A29" s="384">
        <v>22</v>
      </c>
      <c r="B29" s="376" t="s">
        <v>605</v>
      </c>
      <c r="C29" s="228" t="s">
        <v>219</v>
      </c>
      <c r="D29" s="262">
        <v>100</v>
      </c>
      <c r="E29" s="262"/>
      <c r="F29" s="262"/>
      <c r="G29" s="262">
        <v>100</v>
      </c>
      <c r="H29" s="262"/>
      <c r="I29" s="262"/>
      <c r="J29" s="262"/>
      <c r="K29" s="262"/>
      <c r="L29" s="262"/>
      <c r="M29" s="262">
        <v>100</v>
      </c>
      <c r="N29" s="262"/>
      <c r="O29" s="262">
        <v>2000</v>
      </c>
      <c r="P29" s="262">
        <v>509</v>
      </c>
      <c r="Q29" s="262">
        <f t="shared" si="0"/>
        <v>2809</v>
      </c>
    </row>
    <row r="30" spans="1:17" s="232" customFormat="1" ht="18" customHeight="1">
      <c r="A30" s="50">
        <v>23</v>
      </c>
      <c r="B30" s="385"/>
      <c r="C30" s="232" t="s">
        <v>599</v>
      </c>
      <c r="D30" s="386"/>
      <c r="E30" s="386"/>
      <c r="F30" s="386"/>
      <c r="G30" s="386"/>
      <c r="H30" s="386"/>
      <c r="I30" s="386"/>
      <c r="J30" s="386"/>
      <c r="K30" s="386"/>
      <c r="L30" s="386"/>
      <c r="M30" s="386">
        <v>150</v>
      </c>
      <c r="N30" s="386"/>
      <c r="O30" s="386"/>
      <c r="P30" s="262">
        <v>-150</v>
      </c>
      <c r="Q30" s="386">
        <f t="shared" si="0"/>
        <v>0</v>
      </c>
    </row>
    <row r="31" spans="1:17" s="376" customFormat="1" ht="18" customHeight="1">
      <c r="A31" s="384">
        <v>24</v>
      </c>
      <c r="C31" s="387" t="s">
        <v>219</v>
      </c>
      <c r="D31" s="388">
        <f aca="true" t="shared" si="8" ref="D31:P31">SUM(D29:D30)</f>
        <v>100</v>
      </c>
      <c r="E31" s="388">
        <f t="shared" si="8"/>
        <v>0</v>
      </c>
      <c r="F31" s="388">
        <f t="shared" si="8"/>
        <v>0</v>
      </c>
      <c r="G31" s="388">
        <f t="shared" si="8"/>
        <v>100</v>
      </c>
      <c r="H31" s="388">
        <f t="shared" si="8"/>
        <v>0</v>
      </c>
      <c r="I31" s="388">
        <f t="shared" si="8"/>
        <v>0</v>
      </c>
      <c r="J31" s="388">
        <f t="shared" si="8"/>
        <v>0</v>
      </c>
      <c r="K31" s="388">
        <f t="shared" si="8"/>
        <v>0</v>
      </c>
      <c r="L31" s="388">
        <f t="shared" si="8"/>
        <v>0</v>
      </c>
      <c r="M31" s="388">
        <f t="shared" si="8"/>
        <v>250</v>
      </c>
      <c r="N31" s="388">
        <f t="shared" si="8"/>
        <v>0</v>
      </c>
      <c r="O31" s="388">
        <f t="shared" si="8"/>
        <v>2000</v>
      </c>
      <c r="P31" s="388">
        <f t="shared" si="8"/>
        <v>359</v>
      </c>
      <c r="Q31" s="388">
        <f t="shared" si="0"/>
        <v>2809</v>
      </c>
    </row>
    <row r="32" spans="1:17" s="228" customFormat="1" ht="36" customHeight="1">
      <c r="A32" s="50">
        <v>25</v>
      </c>
      <c r="B32" s="376" t="s">
        <v>606</v>
      </c>
      <c r="C32" s="228" t="s">
        <v>219</v>
      </c>
      <c r="D32" s="262">
        <v>100</v>
      </c>
      <c r="E32" s="262"/>
      <c r="F32" s="262"/>
      <c r="G32" s="262">
        <v>144</v>
      </c>
      <c r="H32" s="262"/>
      <c r="I32" s="262"/>
      <c r="J32" s="262"/>
      <c r="K32" s="262"/>
      <c r="L32" s="262"/>
      <c r="M32" s="262">
        <v>550</v>
      </c>
      <c r="N32" s="262"/>
      <c r="O32" s="262">
        <v>1920</v>
      </c>
      <c r="P32" s="262">
        <v>0</v>
      </c>
      <c r="Q32" s="262">
        <f t="shared" si="0"/>
        <v>2714</v>
      </c>
    </row>
    <row r="33" spans="1:17" s="232" customFormat="1" ht="18" customHeight="1">
      <c r="A33" s="384">
        <v>26</v>
      </c>
      <c r="B33" s="385"/>
      <c r="C33" s="232" t="s">
        <v>599</v>
      </c>
      <c r="D33" s="386"/>
      <c r="E33" s="386"/>
      <c r="F33" s="386"/>
      <c r="G33" s="386"/>
      <c r="H33" s="386"/>
      <c r="I33" s="386"/>
      <c r="J33" s="386"/>
      <c r="K33" s="386"/>
      <c r="L33" s="386"/>
      <c r="M33" s="386">
        <v>100</v>
      </c>
      <c r="N33" s="386"/>
      <c r="O33" s="386">
        <v>-100</v>
      </c>
      <c r="P33" s="262"/>
      <c r="Q33" s="386">
        <f t="shared" si="0"/>
        <v>0</v>
      </c>
    </row>
    <row r="34" spans="1:17" s="376" customFormat="1" ht="18" customHeight="1">
      <c r="A34" s="50">
        <v>27</v>
      </c>
      <c r="C34" s="387" t="s">
        <v>219</v>
      </c>
      <c r="D34" s="388">
        <f aca="true" t="shared" si="9" ref="D34:P34">SUM(D32:D33)</f>
        <v>100</v>
      </c>
      <c r="E34" s="388">
        <f t="shared" si="9"/>
        <v>0</v>
      </c>
      <c r="F34" s="388">
        <f t="shared" si="9"/>
        <v>0</v>
      </c>
      <c r="G34" s="388">
        <f t="shared" si="9"/>
        <v>144</v>
      </c>
      <c r="H34" s="388">
        <f t="shared" si="9"/>
        <v>0</v>
      </c>
      <c r="I34" s="388">
        <f t="shared" si="9"/>
        <v>0</v>
      </c>
      <c r="J34" s="388">
        <f t="shared" si="9"/>
        <v>0</v>
      </c>
      <c r="K34" s="388">
        <f t="shared" si="9"/>
        <v>0</v>
      </c>
      <c r="L34" s="388">
        <f t="shared" si="9"/>
        <v>0</v>
      </c>
      <c r="M34" s="388">
        <f t="shared" si="9"/>
        <v>650</v>
      </c>
      <c r="N34" s="388">
        <f t="shared" si="9"/>
        <v>0</v>
      </c>
      <c r="O34" s="388">
        <f t="shared" si="9"/>
        <v>1820</v>
      </c>
      <c r="P34" s="388">
        <f t="shared" si="9"/>
        <v>0</v>
      </c>
      <c r="Q34" s="388">
        <f t="shared" si="0"/>
        <v>2714</v>
      </c>
    </row>
    <row r="35" spans="1:17" s="228" customFormat="1" ht="36" customHeight="1">
      <c r="A35" s="384">
        <v>28</v>
      </c>
      <c r="B35" s="376" t="s">
        <v>607</v>
      </c>
      <c r="C35" s="228" t="s">
        <v>219</v>
      </c>
      <c r="D35" s="262">
        <v>150</v>
      </c>
      <c r="E35" s="262"/>
      <c r="F35" s="262"/>
      <c r="G35" s="262">
        <v>50</v>
      </c>
      <c r="H35" s="262"/>
      <c r="I35" s="262">
        <v>148</v>
      </c>
      <c r="J35" s="262"/>
      <c r="K35" s="262"/>
      <c r="L35" s="262"/>
      <c r="M35" s="262">
        <v>220</v>
      </c>
      <c r="N35" s="262"/>
      <c r="O35" s="262">
        <v>1940</v>
      </c>
      <c r="P35" s="262">
        <v>0</v>
      </c>
      <c r="Q35" s="262">
        <f t="shared" si="0"/>
        <v>2508</v>
      </c>
    </row>
    <row r="36" spans="1:17" s="232" customFormat="1" ht="18" customHeight="1">
      <c r="A36" s="50">
        <v>29</v>
      </c>
      <c r="B36" s="385"/>
      <c r="C36" s="232" t="s">
        <v>599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>
        <v>240</v>
      </c>
      <c r="N36" s="386"/>
      <c r="O36" s="386">
        <v>-240</v>
      </c>
      <c r="P36" s="262"/>
      <c r="Q36" s="386">
        <f t="shared" si="0"/>
        <v>0</v>
      </c>
    </row>
    <row r="37" spans="1:17" s="376" customFormat="1" ht="18" customHeight="1">
      <c r="A37" s="384">
        <v>30</v>
      </c>
      <c r="C37" s="387" t="s">
        <v>219</v>
      </c>
      <c r="D37" s="390">
        <f aca="true" t="shared" si="10" ref="D37:P37">SUM(D35:D36)</f>
        <v>150</v>
      </c>
      <c r="E37" s="390">
        <f t="shared" si="10"/>
        <v>0</v>
      </c>
      <c r="F37" s="390">
        <f t="shared" si="10"/>
        <v>0</v>
      </c>
      <c r="G37" s="390">
        <f t="shared" si="10"/>
        <v>50</v>
      </c>
      <c r="H37" s="390">
        <f t="shared" si="10"/>
        <v>0</v>
      </c>
      <c r="I37" s="390">
        <f t="shared" si="10"/>
        <v>148</v>
      </c>
      <c r="J37" s="390">
        <f t="shared" si="10"/>
        <v>0</v>
      </c>
      <c r="K37" s="390">
        <f t="shared" si="10"/>
        <v>0</v>
      </c>
      <c r="L37" s="390">
        <f t="shared" si="10"/>
        <v>0</v>
      </c>
      <c r="M37" s="390">
        <f t="shared" si="10"/>
        <v>460</v>
      </c>
      <c r="N37" s="390">
        <f t="shared" si="10"/>
        <v>0</v>
      </c>
      <c r="O37" s="390">
        <f t="shared" si="10"/>
        <v>1700</v>
      </c>
      <c r="P37" s="390">
        <f t="shared" si="10"/>
        <v>0</v>
      </c>
      <c r="Q37" s="388">
        <f t="shared" si="0"/>
        <v>2508</v>
      </c>
    </row>
    <row r="38" spans="1:17" s="228" customFormat="1" ht="36" customHeight="1">
      <c r="A38" s="50">
        <v>31</v>
      </c>
      <c r="B38" s="376" t="s">
        <v>149</v>
      </c>
      <c r="C38" s="228" t="s">
        <v>219</v>
      </c>
      <c r="D38" s="262">
        <v>1050</v>
      </c>
      <c r="E38" s="262"/>
      <c r="F38" s="262"/>
      <c r="G38" s="262">
        <v>50</v>
      </c>
      <c r="H38" s="262"/>
      <c r="I38" s="262">
        <v>30</v>
      </c>
      <c r="J38" s="262"/>
      <c r="K38" s="262"/>
      <c r="L38" s="262"/>
      <c r="M38" s="262">
        <v>470</v>
      </c>
      <c r="N38" s="262">
        <v>60</v>
      </c>
      <c r="O38" s="262">
        <v>2000</v>
      </c>
      <c r="P38" s="262">
        <v>47</v>
      </c>
      <c r="Q38" s="262">
        <f t="shared" si="0"/>
        <v>3707</v>
      </c>
    </row>
    <row r="39" spans="1:17" s="232" customFormat="1" ht="18" customHeight="1">
      <c r="A39" s="384">
        <v>32</v>
      </c>
      <c r="B39" s="385"/>
      <c r="C39" s="232" t="s">
        <v>599</v>
      </c>
      <c r="D39" s="386"/>
      <c r="E39" s="386"/>
      <c r="F39" s="386"/>
      <c r="G39" s="386"/>
      <c r="H39" s="386"/>
      <c r="I39" s="386">
        <v>600</v>
      </c>
      <c r="J39" s="386"/>
      <c r="K39" s="386"/>
      <c r="L39" s="386"/>
      <c r="M39" s="386">
        <v>150</v>
      </c>
      <c r="N39" s="386"/>
      <c r="O39" s="386">
        <v>-703</v>
      </c>
      <c r="P39" s="262">
        <v>-47</v>
      </c>
      <c r="Q39" s="386">
        <f t="shared" si="0"/>
        <v>0</v>
      </c>
    </row>
    <row r="40" spans="1:17" s="376" customFormat="1" ht="18" customHeight="1">
      <c r="A40" s="50">
        <v>33</v>
      </c>
      <c r="C40" s="387" t="s">
        <v>219</v>
      </c>
      <c r="D40" s="390">
        <f aca="true" t="shared" si="11" ref="D40:P40">SUM(D38:D39)</f>
        <v>1050</v>
      </c>
      <c r="E40" s="390">
        <f t="shared" si="11"/>
        <v>0</v>
      </c>
      <c r="F40" s="390">
        <f t="shared" si="11"/>
        <v>0</v>
      </c>
      <c r="G40" s="390">
        <f t="shared" si="11"/>
        <v>50</v>
      </c>
      <c r="H40" s="390">
        <f t="shared" si="11"/>
        <v>0</v>
      </c>
      <c r="I40" s="390">
        <f t="shared" si="11"/>
        <v>630</v>
      </c>
      <c r="J40" s="390">
        <f t="shared" si="11"/>
        <v>0</v>
      </c>
      <c r="K40" s="390">
        <f t="shared" si="11"/>
        <v>0</v>
      </c>
      <c r="L40" s="390">
        <f t="shared" si="11"/>
        <v>0</v>
      </c>
      <c r="M40" s="390">
        <f t="shared" si="11"/>
        <v>620</v>
      </c>
      <c r="N40" s="390">
        <f t="shared" si="11"/>
        <v>60</v>
      </c>
      <c r="O40" s="390">
        <f t="shared" si="11"/>
        <v>1297</v>
      </c>
      <c r="P40" s="390">
        <f t="shared" si="11"/>
        <v>0</v>
      </c>
      <c r="Q40" s="388">
        <f t="shared" si="0"/>
        <v>3707</v>
      </c>
    </row>
    <row r="41" spans="1:17" s="228" customFormat="1" ht="36" customHeight="1">
      <c r="A41" s="384">
        <v>34</v>
      </c>
      <c r="B41" s="376" t="s">
        <v>150</v>
      </c>
      <c r="C41" s="228" t="s">
        <v>219</v>
      </c>
      <c r="D41" s="262">
        <v>100</v>
      </c>
      <c r="E41" s="262"/>
      <c r="F41" s="262"/>
      <c r="G41" s="262">
        <v>50</v>
      </c>
      <c r="H41" s="262"/>
      <c r="I41" s="262"/>
      <c r="J41" s="262"/>
      <c r="K41" s="262"/>
      <c r="L41" s="262"/>
      <c r="M41" s="262">
        <v>917</v>
      </c>
      <c r="N41" s="262">
        <v>750</v>
      </c>
      <c r="O41" s="262">
        <v>576</v>
      </c>
      <c r="P41" s="262">
        <v>0</v>
      </c>
      <c r="Q41" s="262">
        <f t="shared" si="0"/>
        <v>2393</v>
      </c>
    </row>
    <row r="42" spans="1:17" s="232" customFormat="1" ht="18" customHeight="1">
      <c r="A42" s="50">
        <v>35</v>
      </c>
      <c r="B42" s="385"/>
      <c r="C42" s="232" t="s">
        <v>599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262"/>
      <c r="Q42" s="386">
        <f t="shared" si="0"/>
        <v>0</v>
      </c>
    </row>
    <row r="43" spans="1:17" s="393" customFormat="1" ht="36" customHeight="1" thickBot="1">
      <c r="A43" s="392">
        <v>36</v>
      </c>
      <c r="C43" s="393" t="s">
        <v>219</v>
      </c>
      <c r="D43" s="394">
        <f aca="true" t="shared" si="12" ref="D43:P43">SUM(D41:D42)</f>
        <v>100</v>
      </c>
      <c r="E43" s="394">
        <f t="shared" si="12"/>
        <v>0</v>
      </c>
      <c r="F43" s="394">
        <f t="shared" si="12"/>
        <v>0</v>
      </c>
      <c r="G43" s="394">
        <f t="shared" si="12"/>
        <v>50</v>
      </c>
      <c r="H43" s="394">
        <f t="shared" si="12"/>
        <v>0</v>
      </c>
      <c r="I43" s="394">
        <f t="shared" si="12"/>
        <v>0</v>
      </c>
      <c r="J43" s="394">
        <f t="shared" si="12"/>
        <v>0</v>
      </c>
      <c r="K43" s="394">
        <f t="shared" si="12"/>
        <v>0</v>
      </c>
      <c r="L43" s="394">
        <f t="shared" si="12"/>
        <v>0</v>
      </c>
      <c r="M43" s="394">
        <f t="shared" si="12"/>
        <v>917</v>
      </c>
      <c r="N43" s="394">
        <f t="shared" si="12"/>
        <v>750</v>
      </c>
      <c r="O43" s="394">
        <f t="shared" si="12"/>
        <v>576</v>
      </c>
      <c r="P43" s="394">
        <f t="shared" si="12"/>
        <v>0</v>
      </c>
      <c r="Q43" s="395">
        <f t="shared" si="0"/>
        <v>2393</v>
      </c>
    </row>
    <row r="44" spans="1:17" s="228" customFormat="1" ht="24.75" customHeight="1">
      <c r="A44" s="50">
        <v>37</v>
      </c>
      <c r="B44" s="396"/>
      <c r="C44" s="397" t="s">
        <v>219</v>
      </c>
      <c r="D44" s="398">
        <f aca="true" t="shared" si="13" ref="D44:Q44">SUM(D41,D38,D35,D32,D29,D26,D23,D20,D17,D14,D11,D8)</f>
        <v>3583</v>
      </c>
      <c r="E44" s="398">
        <f t="shared" si="13"/>
        <v>0</v>
      </c>
      <c r="F44" s="398">
        <f t="shared" si="13"/>
        <v>43</v>
      </c>
      <c r="G44" s="398">
        <f t="shared" si="13"/>
        <v>2727</v>
      </c>
      <c r="H44" s="398">
        <f t="shared" si="13"/>
        <v>0</v>
      </c>
      <c r="I44" s="398">
        <f t="shared" si="13"/>
        <v>1895</v>
      </c>
      <c r="J44" s="398">
        <f t="shared" si="13"/>
        <v>0</v>
      </c>
      <c r="K44" s="398">
        <f t="shared" si="13"/>
        <v>200</v>
      </c>
      <c r="L44" s="398">
        <f t="shared" si="13"/>
        <v>0</v>
      </c>
      <c r="M44" s="398">
        <f t="shared" si="13"/>
        <v>4628</v>
      </c>
      <c r="N44" s="398">
        <f t="shared" si="13"/>
        <v>2752</v>
      </c>
      <c r="O44" s="398">
        <f t="shared" si="13"/>
        <v>17914</v>
      </c>
      <c r="P44" s="398">
        <f t="shared" si="13"/>
        <v>2360</v>
      </c>
      <c r="Q44" s="399">
        <f t="shared" si="13"/>
        <v>36102</v>
      </c>
    </row>
    <row r="45" spans="1:17" s="232" customFormat="1" ht="24.75" customHeight="1">
      <c r="A45" s="384">
        <v>38</v>
      </c>
      <c r="B45" s="400"/>
      <c r="C45" s="232" t="s">
        <v>599</v>
      </c>
      <c r="D45" s="386">
        <f>SUM(D42,D39,D36,D33,D30,D27,D24,D21,D18,D15,D12,D9)</f>
        <v>0</v>
      </c>
      <c r="E45" s="386">
        <f aca="true" t="shared" si="14" ref="E45:Q45">SUM(E42,E39,E36,E33,E30,E27,E24,E21,E18,E15,E12,E9)</f>
        <v>0</v>
      </c>
      <c r="F45" s="386">
        <f t="shared" si="14"/>
        <v>0</v>
      </c>
      <c r="G45" s="386">
        <f t="shared" si="14"/>
        <v>0</v>
      </c>
      <c r="H45" s="386">
        <f t="shared" si="14"/>
        <v>0</v>
      </c>
      <c r="I45" s="386">
        <f t="shared" si="14"/>
        <v>603</v>
      </c>
      <c r="J45" s="386">
        <f t="shared" si="14"/>
        <v>0</v>
      </c>
      <c r="K45" s="386">
        <f t="shared" si="14"/>
        <v>0</v>
      </c>
      <c r="L45" s="386">
        <f t="shared" si="14"/>
        <v>0</v>
      </c>
      <c r="M45" s="386">
        <f t="shared" si="14"/>
        <v>1240</v>
      </c>
      <c r="N45" s="386">
        <f t="shared" si="14"/>
        <v>0</v>
      </c>
      <c r="O45" s="386">
        <f t="shared" si="14"/>
        <v>-1446</v>
      </c>
      <c r="P45" s="386">
        <f t="shared" si="14"/>
        <v>-397</v>
      </c>
      <c r="Q45" s="401">
        <f t="shared" si="14"/>
        <v>0</v>
      </c>
    </row>
    <row r="46" spans="1:17" s="376" customFormat="1" ht="24.75" customHeight="1" thickBot="1">
      <c r="A46" s="50">
        <v>39</v>
      </c>
      <c r="B46" s="402"/>
      <c r="C46" s="403" t="s">
        <v>608</v>
      </c>
      <c r="D46" s="404">
        <f aca="true" t="shared" si="15" ref="D46:P46">SUM(D44:D45)</f>
        <v>3583</v>
      </c>
      <c r="E46" s="404">
        <f t="shared" si="15"/>
        <v>0</v>
      </c>
      <c r="F46" s="404">
        <f t="shared" si="15"/>
        <v>43</v>
      </c>
      <c r="G46" s="404">
        <f t="shared" si="15"/>
        <v>2727</v>
      </c>
      <c r="H46" s="404">
        <f t="shared" si="15"/>
        <v>0</v>
      </c>
      <c r="I46" s="404">
        <f t="shared" si="15"/>
        <v>2498</v>
      </c>
      <c r="J46" s="404">
        <f t="shared" si="15"/>
        <v>0</v>
      </c>
      <c r="K46" s="404">
        <f t="shared" si="15"/>
        <v>200</v>
      </c>
      <c r="L46" s="404">
        <f t="shared" si="15"/>
        <v>0</v>
      </c>
      <c r="M46" s="404">
        <f t="shared" si="15"/>
        <v>5868</v>
      </c>
      <c r="N46" s="404">
        <f t="shared" si="15"/>
        <v>2752</v>
      </c>
      <c r="O46" s="404">
        <f t="shared" si="15"/>
        <v>16468</v>
      </c>
      <c r="P46" s="404">
        <f t="shared" si="15"/>
        <v>1963</v>
      </c>
      <c r="Q46" s="405">
        <f>SUM(D46:P46)</f>
        <v>36102</v>
      </c>
    </row>
    <row r="47" spans="4:17" ht="17.25"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</row>
    <row r="48" spans="4:17" ht="17.25"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</row>
    <row r="49" spans="4:17" ht="17.25"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</row>
    <row r="50" spans="4:17" ht="17.25"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</row>
    <row r="51" spans="4:17" ht="17.25"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</row>
    <row r="52" spans="4:17" ht="17.25"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</row>
    <row r="53" spans="3:17" ht="17.25">
      <c r="C53" s="37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</row>
    <row r="54" spans="4:17" ht="17.25"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8"/>
      <c r="P54" s="408"/>
      <c r="Q54" s="407"/>
    </row>
    <row r="55" spans="4:17" ht="17.25"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9"/>
      <c r="O55" s="409"/>
      <c r="P55" s="409"/>
      <c r="Q55" s="409"/>
    </row>
    <row r="56" spans="3:17" ht="17.25"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9"/>
      <c r="N56" s="409"/>
      <c r="O56" s="409"/>
      <c r="P56" s="409"/>
      <c r="Q56" s="406"/>
    </row>
    <row r="57" spans="4:17" ht="17.25">
      <c r="D57" s="406"/>
      <c r="E57" s="406"/>
      <c r="F57" s="406"/>
      <c r="G57" s="406"/>
      <c r="H57" s="406"/>
      <c r="I57" s="406"/>
      <c r="J57" s="406"/>
      <c r="K57" s="406"/>
      <c r="L57" s="406"/>
      <c r="M57" s="409"/>
      <c r="N57" s="409"/>
      <c r="O57" s="409"/>
      <c r="P57" s="409"/>
      <c r="Q57" s="406"/>
    </row>
    <row r="58" spans="4:17" ht="17.25"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</row>
  </sheetData>
  <sheetProtection/>
  <mergeCells count="13">
    <mergeCell ref="Q6:Q7"/>
    <mergeCell ref="N1:Q1"/>
    <mergeCell ref="B2:Q2"/>
    <mergeCell ref="B3:Q3"/>
    <mergeCell ref="G6:G7"/>
    <mergeCell ref="E6:E7"/>
    <mergeCell ref="D6:D7"/>
    <mergeCell ref="B6:C7"/>
    <mergeCell ref="O4:Q4"/>
    <mergeCell ref="O6:P6"/>
    <mergeCell ref="B1:I1"/>
    <mergeCell ref="B5:C5"/>
    <mergeCell ref="A6:A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cskakuk</cp:lastModifiedBy>
  <cp:lastPrinted>2013-09-13T05:30:44Z</cp:lastPrinted>
  <dcterms:created xsi:type="dcterms:W3CDTF">1999-09-13T08:01:55Z</dcterms:created>
  <dcterms:modified xsi:type="dcterms:W3CDTF">2013-09-13T05:31:34Z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