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tabRatio="722" activeTab="8"/>
  </bookViews>
  <sheets>
    <sheet name="1. összefoglaló" sheetId="1" r:id="rId1"/>
    <sheet name="2.onbe" sheetId="2" r:id="rId2"/>
    <sheet name="3.onki" sheetId="3" r:id="rId3"/>
    <sheet name="4.inbe" sheetId="4" r:id="rId4"/>
    <sheet name="5.inki" sheetId="5" r:id="rId5"/>
    <sheet name="6.Önk.kiad." sheetId="6" r:id="rId6"/>
    <sheet name="7.Beruh" sheetId="7" r:id="rId7"/>
    <sheet name="8.Felúj" sheetId="8" r:id="rId8"/>
    <sheet name="9. létszám" sheetId="9" r:id="rId9"/>
  </sheets>
  <definedNames>
    <definedName name="_4._sz._sor_részletezése">#REF!</definedName>
    <definedName name="_xlnm.Print_Titles" localSheetId="0">'1. összefoglaló'!$5:$7</definedName>
    <definedName name="_xlnm.Print_Titles" localSheetId="1">'2.onbe'!$5:$7</definedName>
    <definedName name="_xlnm.Print_Titles" localSheetId="2">'3.onki'!$5:$7</definedName>
    <definedName name="_xlnm.Print_Titles" localSheetId="3">'4.inbe'!$6:$9</definedName>
    <definedName name="_xlnm.Print_Titles" localSheetId="4">'5.inki'!$6:$12</definedName>
    <definedName name="_xlnm.Print_Titles" localSheetId="5">'6.Önk.kiad.'!$3:$7</definedName>
    <definedName name="_xlnm.Print_Titles" localSheetId="6">'7.Beruh'!$4:$7</definedName>
    <definedName name="_xlnm.Print_Titles" localSheetId="7">'8.Felúj'!$4:$7</definedName>
    <definedName name="_xlnm.Print_Titles" localSheetId="8">'9. létszám'!$5:$5</definedName>
    <definedName name="_xlnm.Print_Area" localSheetId="0">'1. összefoglaló'!$A$1:$E$254</definedName>
    <definedName name="_xlnm.Print_Area" localSheetId="1">'2.onbe'!$A$1:$J$84</definedName>
    <definedName name="_xlnm.Print_Area" localSheetId="2">'3.onki'!$A$1:$I$54</definedName>
    <definedName name="_xlnm.Print_Area" localSheetId="3">'4.inbe'!$A$1:$O$153</definedName>
    <definedName name="_xlnm.Print_Area" localSheetId="4">'5.inki'!$A$1:$M$244</definedName>
    <definedName name="_xlnm.Print_Area" localSheetId="5">'6.Önk.kiad.'!$A$1:$L$535</definedName>
    <definedName name="_xlnm.Print_Area" localSheetId="6">'7.Beruh'!$A$1:$F$416</definedName>
    <definedName name="_xlnm.Print_Area" localSheetId="7">'8.Felúj'!$A$1:$E$38</definedName>
    <definedName name="_xlnm.Print_Area" localSheetId="8">'9. létszám'!$A$1:$F$29</definedName>
  </definedNames>
  <calcPr fullCalcOnLoad="1"/>
</workbook>
</file>

<file path=xl/sharedStrings.xml><?xml version="1.0" encoding="utf-8"?>
<sst xmlns="http://schemas.openxmlformats.org/spreadsheetml/2006/main" count="1973" uniqueCount="793">
  <si>
    <t>Működési költségvetés</t>
  </si>
  <si>
    <t>Átvett pénzeszköz</t>
  </si>
  <si>
    <t>Felhalmozási bevétel</t>
  </si>
  <si>
    <t>Előir. csop. szám</t>
  </si>
  <si>
    <t>Kie-melt előir. szám</t>
  </si>
  <si>
    <t>VMJV Önkormányzata</t>
  </si>
  <si>
    <t>Támogatási kölcsönök nyújtása és törlesztése</t>
  </si>
  <si>
    <t>VMJV Polgármesteri Hivatala</t>
  </si>
  <si>
    <t>Egyéb sajátos bevételek</t>
  </si>
  <si>
    <t>2013. december 20-31.</t>
  </si>
  <si>
    <t>2013. évi bevételeinek módosítása - 2013. december 20-31.</t>
  </si>
  <si>
    <t>2013. évi kiadásainak módosítása - 2013. december 20-31.</t>
  </si>
  <si>
    <t>Önkormányzati feladatok és egyéb kötelezettségek 2013. évi kiadásainak módosítása - 2013. december 20-31.</t>
  </si>
  <si>
    <t>Beruházások és egyéb felhalmozási kiadások módosítása - 2013. december 20-31.</t>
  </si>
  <si>
    <t>Felújítási kiadásainak módosítása - 2013. december 20-31.</t>
  </si>
  <si>
    <t>Kamat és hozam bevételek</t>
  </si>
  <si>
    <t>Ingatlan értékesítésből származó bevételek</t>
  </si>
  <si>
    <t>Pénzügyi befektetések bevétele</t>
  </si>
  <si>
    <t>Tárgyi eszközök, immateriális javak értékesítése</t>
  </si>
  <si>
    <t>Kölcsönök (kapott kölcsönök, nyújtott kölcsönök visszatérülése)</t>
  </si>
  <si>
    <t>Költségvetési bevételek összesen</t>
  </si>
  <si>
    <t>Költségvetési egyenleg összege:</t>
  </si>
  <si>
    <t>Működési célú Pénzmaradvány igénybevétele</t>
  </si>
  <si>
    <t>Felhalmozási célú Pénzmaradvány igénybevétele</t>
  </si>
  <si>
    <t>I.</t>
  </si>
  <si>
    <t>II.</t>
  </si>
  <si>
    <t>Helyi adók</t>
  </si>
  <si>
    <t>Illetékek</t>
  </si>
  <si>
    <t>Átvett pénzeszközök</t>
  </si>
  <si>
    <t>Összesen:</t>
  </si>
  <si>
    <t xml:space="preserve">Cím  </t>
  </si>
  <si>
    <t xml:space="preserve"> </t>
  </si>
  <si>
    <t>Felhalmozási kiadások</t>
  </si>
  <si>
    <t>Céltartalékok:</t>
  </si>
  <si>
    <t>Általános tartalék</t>
  </si>
  <si>
    <t>MINDÖSSZESEN:</t>
  </si>
  <si>
    <t>2013. évi előirányzat</t>
  </si>
  <si>
    <t>Bursa Hungarica</t>
  </si>
  <si>
    <t>Sportpálya fenntartás, ill. fenntartói tám.</t>
  </si>
  <si>
    <t>Hittudományi Főiskola támogatása</t>
  </si>
  <si>
    <t>Lakásalap kiadása</t>
  </si>
  <si>
    <t>Lakásfenntartási támogatás</t>
  </si>
  <si>
    <t>Vetési Albert Gimnázium</t>
  </si>
  <si>
    <t xml:space="preserve"> - Polgármesteri Hivatal</t>
  </si>
  <si>
    <t xml:space="preserve"> - Intézményi</t>
  </si>
  <si>
    <t>Lakásalap</t>
  </si>
  <si>
    <t>Városi kiemelt fesztiválok</t>
  </si>
  <si>
    <t xml:space="preserve"> - Civil -iroda működési költsége</t>
  </si>
  <si>
    <t>2013. évi bevételeinek módosítása</t>
  </si>
  <si>
    <t>Módosított előirányzat</t>
  </si>
  <si>
    <t>ÖSSZEFOGLALÓ TÁBLA</t>
  </si>
  <si>
    <t>a bevételi és kiadási előirányzatok módosításáról</t>
  </si>
  <si>
    <t xml:space="preserve">                </t>
  </si>
  <si>
    <t>BEVÉTELEK</t>
  </si>
  <si>
    <t>BEVÉTELEK ÖSSZESEN:</t>
  </si>
  <si>
    <t>KIADÁSOK</t>
  </si>
  <si>
    <t>VMJV Önkormányzata működési kiadás összesen</t>
  </si>
  <si>
    <t>Felhalmozási kiadások összesen:</t>
  </si>
  <si>
    <t>INTÉZMÉNYI KIADÁSOK</t>
  </si>
  <si>
    <t>Céltartalékok</t>
  </si>
  <si>
    <t>Céltartalék összesen</t>
  </si>
  <si>
    <t>Kiadások összesen</t>
  </si>
  <si>
    <t>2013. évi kiadásainak módosítása</t>
  </si>
  <si>
    <t>Vadvirág Körzeti Óvoda (Csillagvár Waldorf Tagóvoda, Vadvirág Óvoda)</t>
  </si>
  <si>
    <t xml:space="preserve">módosítás - </t>
  </si>
  <si>
    <t>módosított előirányzat</t>
  </si>
  <si>
    <t xml:space="preserve">Beruházási kiadások </t>
  </si>
  <si>
    <t>Beruházási kiadások mindösszesen</t>
  </si>
  <si>
    <t xml:space="preserve">Intézmények bérkompenzációja </t>
  </si>
  <si>
    <t>Szerkezetátalakítási tartalék - közösségi közlekedés támogatása</t>
  </si>
  <si>
    <t>Önkormányzatok felhalmozáci célú támogatása - adósságkonszolidáció</t>
  </si>
  <si>
    <t>Bóbita Körzeti Óvoda (Hársfa Tagóvoda, Bóbita Óvoda)</t>
  </si>
  <si>
    <t>Ringató Körzeti Óvoda (Ringató Óvoda, Erdei Tagóvoda, Kuckó Tagóvoda)</t>
  </si>
  <si>
    <t>Egry úti Körzeti Óvoda (Egry ltp. Óvoda, Nárcisz Tagóvoda)</t>
  </si>
  <si>
    <t>Csillag úti Körzeti Óvoda (Csillag úti Óvoda, Cholnoky ltp. Óvoda)</t>
  </si>
  <si>
    <t>Kastélykert Körzeti Óvoda Kastélykert Óvoda, Ficánka Óvoda)</t>
  </si>
  <si>
    <t xml:space="preserve">módostás - </t>
  </si>
  <si>
    <t>2 db. pergola kihelyezése</t>
  </si>
  <si>
    <t>Kastélykert Körzeti Óvoda (Kastélykert Óvoda, Ficánka Óvoda)</t>
  </si>
  <si>
    <t>régészeti bevétel</t>
  </si>
  <si>
    <t>módosítás -nem nyertes pályázat</t>
  </si>
  <si>
    <t>régészeti bevételből</t>
  </si>
  <si>
    <t>módosítás - nem nyertes pályázat</t>
  </si>
  <si>
    <t>régészetből származó bevétel dologi kiadásokra</t>
  </si>
  <si>
    <t xml:space="preserve"> - Ifjúsági információs feladatok</t>
  </si>
  <si>
    <t>Beruházási kiadások</t>
  </si>
  <si>
    <t>Természettudományos közoktatatási laboratórium kialakítása a veszprémi Ipari Szakközépiskola és Gimnáziumban 
TÁMOP-3.1.3-11/2-2012-0061</t>
  </si>
  <si>
    <t>Hitel rendelkezésre tartásának lejárata</t>
  </si>
  <si>
    <t>TÁMOP-3.2.4.A-11/1-2012-0035 Eötvös Károly Megyei Könyvtár</t>
  </si>
  <si>
    <t>Vámosi úti temető bővítése 1,3 Ha</t>
  </si>
  <si>
    <t>Jutasi u. - Pápai u. belső körút szakasz</t>
  </si>
  <si>
    <t>Gyalogátkelőhelyek kijelölése</t>
  </si>
  <si>
    <t>Cholnoky-szobor</t>
  </si>
  <si>
    <t>Térinformatikai adatbázis energetikai adatainak feltöltéséhez blokk nyitása, kialakítása</t>
  </si>
  <si>
    <t>Veszprém Kazán, Sorompó u. járda tervezés, engedélyezés</t>
  </si>
  <si>
    <t>Méhes u-i támfalépítés</t>
  </si>
  <si>
    <t>Műhelyház céljára ingatlan vásárlása</t>
  </si>
  <si>
    <t>Karacs T. u. járdaépítés</t>
  </si>
  <si>
    <t>Járda, közvilágítás Magyar Nagyasszonyok Templom mögött</t>
  </si>
  <si>
    <t>Kolostorok és Kertek KDOP-2.1.1A-2008-0005</t>
  </si>
  <si>
    <t>Belterületi utak fejlesztése sóvédelem</t>
  </si>
  <si>
    <t>Színházak támogatása</t>
  </si>
  <si>
    <t>Kertészeti felújítások</t>
  </si>
  <si>
    <t>VKSZ Zrt. Intézményüzemeltetés járulékos költségei</t>
  </si>
  <si>
    <t>Intézményüzemeltetési szolgáltatások díja</t>
  </si>
  <si>
    <t>Intézményüzemeltetéssel kapcsolatos kiadások (továbbszámlázott)</t>
  </si>
  <si>
    <t>Nem lakáscélú helységek üzemeltetési költségei</t>
  </si>
  <si>
    <t>Veszprémi Hősi Kapu Rekonstrukciója turisztikai vonzerő fejlesztés céljából KDOP-2.1.1/B-09-2011-0024.</t>
  </si>
  <si>
    <t>Verseny és élsport</t>
  </si>
  <si>
    <t>Rendsz. gyermekvéd. tám. (Kieg. csal. pótlék)</t>
  </si>
  <si>
    <t>Rendkívüli gyermekvéd. tám.</t>
  </si>
  <si>
    <t>Rendszeres szoc. segély</t>
  </si>
  <si>
    <t>Időskorúak járadéka (rendszeres szoc. segély)</t>
  </si>
  <si>
    <t>Átmeneti szoc. segély</t>
  </si>
  <si>
    <t>április módosított</t>
  </si>
  <si>
    <t>Sportcélok és feladatok (sportigazgatás)</t>
  </si>
  <si>
    <t>Eseti rendezvények</t>
  </si>
  <si>
    <t>Szabadidő- és diáksport</t>
  </si>
  <si>
    <t>Óvodáztatási támogatás</t>
  </si>
  <si>
    <t>Máltai Szeretetszolgálatnak pénzeszköz átadás (ellátási szerződés)</t>
  </si>
  <si>
    <t>Módosítás</t>
  </si>
  <si>
    <t>Kastélykert Körzeti Óvoda</t>
  </si>
  <si>
    <t>Kertek és Kolostorok működtetése</t>
  </si>
  <si>
    <t>Kiegyenlítő, függő, átfutó</t>
  </si>
  <si>
    <t>VMJV Eü. Alapellátási Intézmény</t>
  </si>
  <si>
    <t>VMJV Egyesített Bölcsődéje</t>
  </si>
  <si>
    <t>Veszprémi Programiroda Kft. törzstőke befizetés 1. részlet</t>
  </si>
  <si>
    <t>Családsegítő Szolgálat, Gyermekjóléti Központ és Családok Átmeneti Otthona</t>
  </si>
  <si>
    <t>Önkormányzat működési célú támogatás Áht-on belülről</t>
  </si>
  <si>
    <t>Városi Művelődési Központ és Könyvtár</t>
  </si>
  <si>
    <t>Kabóca Bábszínház és Gyermek Közművelődési Intézmény</t>
  </si>
  <si>
    <t>Bevételi főösszeg</t>
  </si>
  <si>
    <t>Kiadási főösszeg</t>
  </si>
  <si>
    <t>VMJV Egészségügyi Alapellátási Intézmény</t>
  </si>
  <si>
    <t>Díszkivilágítás törlesztés</t>
  </si>
  <si>
    <t>Többfunkciós csarnok szolgált. vásárlás</t>
  </si>
  <si>
    <t>Tartalék</t>
  </si>
  <si>
    <t>Gyulafirátót ÉNY-i városrész belterületi csapadékvíz elvezetésének fejlesztése (KDOP-4.1.1/E-11)</t>
  </si>
  <si>
    <t>Belváros komplett gazdasági, szociális, épített örökségvédelmi rehabilitációja és városfejlesztési stratégia elkészítése KDOP-3.1.1/D-2010-0001</t>
  </si>
  <si>
    <t>Kulturális szakemberek továbbképzése a szolgálatfejlesztés érdekében TÁMOP-3.2.12-12/1-2012-0021</t>
  </si>
  <si>
    <t>A gyermekvédelmi szolgáltatások fejlesztése Veszprémben TIOP-3.4.1.B-11/1-2012-0005</t>
  </si>
  <si>
    <t>Szociális városrehabilitáció Veszprémben KDOP-3.1.1/D2-12-k1-2012-0001</t>
  </si>
  <si>
    <t>Fenntartható városfejlesztési programok előkészítése KDOP-3.1.1/E-13</t>
  </si>
  <si>
    <t>TÁMOP-3.2.4.A-11/1-2012-0035. Okt. kapcs. szövegért. fejl. pr. digitális írástudás jegyében</t>
  </si>
  <si>
    <t>TÁMOP-3.2.13.12/1-2012-0121. Tanórán kívüli nevelés, szakkörök és témahét megvalósítása</t>
  </si>
  <si>
    <t>TÁMOP-3.2.1.12-12/1-2012-0037. Kulturális szakemberek továbbképzése</t>
  </si>
  <si>
    <t>TÁMOP-3.2.12-12/1-2012-0002. Virtualitás és többnyelvűség a megújuló múzeumpedagógiában</t>
  </si>
  <si>
    <t>TÁMOP-3.2.13-12/1-2012-0130. Történelmi, irodalmi, néprajzi értékeink nyomában</t>
  </si>
  <si>
    <t>TÁMOP-3.2.13-12/1. Ünnepek és hétköznapok a Bakonyi Házban</t>
  </si>
  <si>
    <t>TÁMOP-3.1.3.10/2-2010-0002 (Vetési G. Természettud.Labor)</t>
  </si>
  <si>
    <t>Kolostorok és kertek működtetése - áramdíj továbbszámlázása</t>
  </si>
  <si>
    <t>Művészetek Háza - könyv értékesítés, jegybevétel</t>
  </si>
  <si>
    <t>Vadvirág Körzeti Óvoda - III. negyedévi áfa bevétel elmaradás</t>
  </si>
  <si>
    <t>egyéb működési kiadásokra 17 eFt, ellátottak pénzügyi juttatásaira 30 eFt</t>
  </si>
  <si>
    <r>
      <t>Áfa kiadásokról</t>
    </r>
    <r>
      <rPr>
        <sz val="11"/>
        <rFont val="Palatino Linotype"/>
        <family val="1"/>
      </rPr>
      <t xml:space="preserve"> átcsoportosítás intézményüzemeltetési kiadásokra</t>
    </r>
  </si>
  <si>
    <r>
      <t>Bérlakások üzemeltetési hozzájárulás</t>
    </r>
    <r>
      <rPr>
        <sz val="11"/>
        <rFont val="Palatino Linotype"/>
        <family val="1"/>
      </rPr>
      <t xml:space="preserve"> feladatokról átcsoportosítás intézményüzemeltetési kiadásokra</t>
    </r>
  </si>
  <si>
    <r>
      <t>ÁROP-1.A.5-2013-2013-0070 Szervezetfejlesztés a Veszprémi Önkormányzatnál</t>
    </r>
    <r>
      <rPr>
        <sz val="11"/>
        <rFont val="Palatino Linotype"/>
        <family val="1"/>
      </rPr>
      <t xml:space="preserve"> pályázat előlege - dologi kiadásokra</t>
    </r>
  </si>
  <si>
    <r>
      <t xml:space="preserve">Veszprém Megyei Jogú Város Egészségre nevelő és szemléletformáló programjai </t>
    </r>
    <r>
      <rPr>
        <sz val="11"/>
        <rFont val="Palatino Linotype"/>
        <family val="1"/>
      </rPr>
      <t xml:space="preserve">TÁMOP-6.1.2-11/1-2012-1626 </t>
    </r>
  </si>
  <si>
    <r>
      <t>Fenntartható városfejlesztés Veszprémben</t>
    </r>
    <r>
      <rPr>
        <sz val="11"/>
        <rFont val="Palatino Linotype"/>
        <family val="1"/>
      </rPr>
      <t xml:space="preserve"> KDOP-3.1.1/E-13 - átnevezés</t>
    </r>
  </si>
  <si>
    <r>
      <t>Fenntartható városfejlesztés Veszprémben</t>
    </r>
    <r>
      <rPr>
        <sz val="11"/>
        <rFont val="Palatino Linotype"/>
        <family val="1"/>
      </rPr>
      <t xml:space="preserve"> KDOP-3.1.1./E-13-2013-0002 - átnevezés</t>
    </r>
  </si>
  <si>
    <r>
      <t>Fenntartható városfejlesztés Veszprémben</t>
    </r>
    <r>
      <rPr>
        <sz val="11"/>
        <rFont val="Palatino Linotype"/>
        <family val="1"/>
      </rPr>
      <t xml:space="preserve"> KDOP-3.1.1./E-13-2013-0002 - átcsoportosítás felhalmozási kiadásokra</t>
    </r>
  </si>
  <si>
    <r>
      <t>A gyermekvédelmi szolgáltatások fejlesztése Veszprémben</t>
    </r>
    <r>
      <rPr>
        <sz val="12"/>
        <rFont val="Palatino Linotype"/>
        <family val="1"/>
      </rPr>
      <t xml:space="preserve"> TIOP-3.4.1.B-11/1-2012-0005 - átcsoportosítás dologi kiadásokról</t>
    </r>
  </si>
  <si>
    <t>személyi kiadásokra 3.478 eFt, járulékok kiadásaira 939 eFt</t>
  </si>
  <si>
    <t>1. melléklet a 4/2014. (II.27.) Önkormányzati rendelethez</t>
  </si>
  <si>
    <t>2. melléklet a 4/2014. (II.27.) Önkormányzati rendelethez</t>
  </si>
  <si>
    <t>3. melléklet a 4/2014. (II.27.) Önkormányzati rendelethez</t>
  </si>
  <si>
    <t>4. melléklet a 4/2014. (II.27.) Önkormányzati rendelethez</t>
  </si>
  <si>
    <t>5. melléklet a 4/2014. (II.27.) Önkormányzati rendelethez</t>
  </si>
  <si>
    <t>6. melléklet a 4/2014. (II.27.) Önkormányzati rendelethez</t>
  </si>
  <si>
    <t>7. melléklet a 4/2014. (II.27.) Önkormányzati rendelethez</t>
  </si>
  <si>
    <t>8. melléklet a 4/2014. (II.27.) Önkormányzati rendelethez</t>
  </si>
  <si>
    <t>9. melléklet a 4/2014. (II.27.) Önkormányzati rendelethez</t>
  </si>
  <si>
    <r>
      <t>Sziveri János Intézet működtetése</t>
    </r>
    <r>
      <rPr>
        <sz val="11"/>
        <rFont val="Palatino Linotype"/>
        <family val="1"/>
      </rPr>
      <t xml:space="preserve"> - átcsoportosítás Városi rendezvények keretre</t>
    </r>
  </si>
  <si>
    <r>
      <t>Marketing tevékenység</t>
    </r>
    <r>
      <rPr>
        <sz val="11"/>
        <rFont val="Palatino Linotype"/>
        <family val="1"/>
      </rPr>
      <t xml:space="preserve"> - Idősbarát Önkormányzat díja - 500 eFt dologi kiadásokról</t>
    </r>
  </si>
  <si>
    <t>eseti rendezvények keretről dologi kiadásokra 940 eFt</t>
  </si>
  <si>
    <r>
      <t>Eseti rendezvények</t>
    </r>
    <r>
      <rPr>
        <sz val="11"/>
        <rFont val="Palatino Linotype"/>
        <family val="1"/>
      </rPr>
      <t xml:space="preserve"> - átcsoportosítás - Közművelődési szolgáltatás - 720 eFt, Marketing tevékenység - 940 eFt</t>
    </r>
  </si>
  <si>
    <r>
      <t>Közművelődési szolgáltatás</t>
    </r>
    <r>
      <rPr>
        <sz val="12"/>
        <rFont val="Palatino Linotype"/>
        <family val="1"/>
      </rPr>
      <t xml:space="preserve"> - átcsoportosítás eseti rendezvények keretről</t>
    </r>
  </si>
  <si>
    <r>
      <t>Közutak-hidak fenntartása</t>
    </r>
    <r>
      <rPr>
        <sz val="12"/>
        <rFont val="Palatino Linotype"/>
        <family val="1"/>
      </rPr>
      <t xml:space="preserve"> - kárigényből</t>
    </r>
  </si>
  <si>
    <r>
      <t>Kolostorok és kertek működtetése</t>
    </r>
    <r>
      <rPr>
        <sz val="12"/>
        <rFont val="Palatino Linotype"/>
        <family val="1"/>
      </rPr>
      <t xml:space="preserve"> - áramdíj továbbszámlázásából</t>
    </r>
  </si>
  <si>
    <r>
      <t>Parkfenntartás</t>
    </r>
    <r>
      <rPr>
        <sz val="12"/>
        <rFont val="Palatino Linotype"/>
        <family val="1"/>
      </rPr>
      <t xml:space="preserve"> - zöldkár befizetésből</t>
    </r>
  </si>
  <si>
    <r>
      <t>Gizella napok keret</t>
    </r>
    <r>
      <rPr>
        <sz val="11"/>
        <rFont val="Palatino Linotype"/>
        <family val="1"/>
      </rPr>
      <t xml:space="preserve"> - átcsoportosítás Városi rendezvények kiadásaira</t>
    </r>
  </si>
  <si>
    <r>
      <t>Pályázati keret</t>
    </r>
    <r>
      <rPr>
        <sz val="11"/>
        <rFont val="Palatino Linotype"/>
        <family val="1"/>
      </rPr>
      <t xml:space="preserve"> - átcsoportosítás dologi kiadásokról</t>
    </r>
  </si>
  <si>
    <r>
      <t>Nemzeti ünnepek</t>
    </r>
    <r>
      <rPr>
        <sz val="11"/>
        <rFont val="Palatino Linotype"/>
        <family val="1"/>
      </rPr>
      <t xml:space="preserve"> - egyéb működési  kiadásról átcsoportosítás</t>
    </r>
  </si>
  <si>
    <r>
      <t>Kulturális kínálat</t>
    </r>
    <r>
      <rPr>
        <sz val="11"/>
        <rFont val="Palatino Linotype"/>
        <family val="1"/>
      </rPr>
      <t xml:space="preserve"> - dologi kiadásokról átcsoportosítás</t>
    </r>
  </si>
  <si>
    <r>
      <t>Mihály napi búcsú keret</t>
    </r>
    <r>
      <rPr>
        <sz val="11"/>
        <rFont val="Palatino Linotype"/>
        <family val="1"/>
      </rPr>
      <t xml:space="preserve"> - átcsoportosítás Városi rendezvények  kiadásaira</t>
    </r>
  </si>
  <si>
    <r>
      <t>Közcélú és közhasznú foglalkoztatás</t>
    </r>
    <r>
      <rPr>
        <sz val="11"/>
        <rFont val="Palatino Linotype"/>
        <family val="1"/>
      </rPr>
      <t xml:space="preserve"> - személyi kiadásokról átcsoportosítás</t>
    </r>
  </si>
  <si>
    <r>
      <t>Peres ügyek, kártérítés</t>
    </r>
    <r>
      <rPr>
        <sz val="11"/>
        <rFont val="Palatino Linotype"/>
        <family val="1"/>
      </rPr>
      <t xml:space="preserve"> - átcsoportosítás egyéb működési kiadásokról</t>
    </r>
  </si>
  <si>
    <r>
      <t>Munkavédelmi feladatok</t>
    </r>
    <r>
      <rPr>
        <sz val="11"/>
        <rFont val="Palatino Linotype"/>
        <family val="1"/>
      </rPr>
      <t xml:space="preserve"> - átcsoportosítás peres ügyek, kártérítés kiadásairól</t>
    </r>
  </si>
  <si>
    <r>
      <t>Természettudományos közoktatási laboratórium kialakítása</t>
    </r>
    <r>
      <rPr>
        <sz val="12"/>
        <rFont val="Palatino Linotype"/>
        <family val="1"/>
      </rPr>
      <t xml:space="preserve"> a veszprémi Ipari Szakközépiskola és Gimnáziumban TÁMOP-3.1.3-11/2-2012-0061 - dologi kiadásokról átcsoportosítás</t>
    </r>
  </si>
  <si>
    <r>
      <t xml:space="preserve">Városgazdálkodási szolgáltatás </t>
    </r>
    <r>
      <rPr>
        <sz val="11"/>
        <rFont val="Palatino Linotype"/>
        <family val="1"/>
      </rPr>
      <t>- dologi kiadásokról átcsoportosítás felhalmozási kiadásokra</t>
    </r>
  </si>
  <si>
    <r>
      <t>Balaton Volán Zrt. helyi közösségi közlekedés</t>
    </r>
    <r>
      <rPr>
        <sz val="12"/>
        <rFont val="Palatino Linotype"/>
        <family val="1"/>
      </rPr>
      <t xml:space="preserve"> közszolgáltatás támogatása (veszteségkiegyenlítés 2013)</t>
    </r>
  </si>
  <si>
    <r>
      <t>Rendszeres gyermekvédelmi támogatás</t>
    </r>
    <r>
      <rPr>
        <sz val="12"/>
        <rFont val="Palatino Linotype"/>
        <family val="1"/>
      </rPr>
      <t xml:space="preserve"> (Kiegészítő családi pótlék) - átcsoportosítás ellátottak pénzügyi juttatásairól </t>
    </r>
  </si>
  <si>
    <r>
      <t>Veszprémi Hősi Kapu Rekonstrukciója</t>
    </r>
    <r>
      <rPr>
        <sz val="12"/>
        <rFont val="Palatino Linotype"/>
        <family val="1"/>
      </rPr>
      <t xml:space="preserve"> turisztikai vonzerő fejlesztés céljából KDOP-2.1.1/B-09-2011-0024. - átcsoportosítás dologi kiadásokról</t>
    </r>
  </si>
  <si>
    <r>
      <t>Működési célú pénzmaradvány igénybevétele -</t>
    </r>
    <r>
      <rPr>
        <sz val="12"/>
        <rFont val="Palatino Linotype"/>
        <family val="1"/>
      </rPr>
      <t xml:space="preserve"> Családsegítő Szolgálat, Gyermekjóléti Központ és Családok Átmeneti Otthona -fenntartó változás</t>
    </r>
  </si>
  <si>
    <r>
      <t>Intézményüzemeltetéssel kapcsolatos kiadások</t>
    </r>
    <r>
      <rPr>
        <sz val="11"/>
        <rFont val="Palatino Linotype"/>
        <family val="1"/>
      </rPr>
      <t xml:space="preserve"> </t>
    </r>
  </si>
  <si>
    <r>
      <t>Verseny és élsport</t>
    </r>
    <r>
      <rPr>
        <sz val="11"/>
        <rFont val="Palatino Linotype"/>
        <family val="1"/>
      </rPr>
      <t xml:space="preserve"> - átcsoportosítás személyi kiadásokról 182 eFt, járulékokról 61 eFt, egyéb működési kiadásokról 9.590 eFt</t>
    </r>
  </si>
  <si>
    <r>
      <t>Közüzemi Zrt. Jutaléka</t>
    </r>
    <r>
      <rPr>
        <sz val="12"/>
        <rFont val="Palatino Linotype"/>
        <family val="1"/>
      </rPr>
      <t xml:space="preserve"> - átcsoportosítás verseny és élsport feladatokra</t>
    </r>
  </si>
  <si>
    <r>
      <t xml:space="preserve">Veszprém Város Intermodális pályaudvar kialakítása </t>
    </r>
    <r>
      <rPr>
        <sz val="11"/>
        <rFont val="Palatino Linotype"/>
        <family val="1"/>
      </rPr>
      <t>és kapcsolódó közösségi közlekedési fejlesztések KÖZOP-5.5.0-09-11 - személyi kiadásokra 270 eFt, járulékok kiadásaira 66 eFt</t>
    </r>
  </si>
  <si>
    <t>Tőkeemelés, tőketartalékba helyezés</t>
  </si>
  <si>
    <t>Séd Coop Zrt. Ingatlan vásárlás</t>
  </si>
  <si>
    <t>Vetési kő visszahelyezése a Vár utcába</t>
  </si>
  <si>
    <t>Kerékpárút Belvárostól - Déli Intézményközpontig KDOP-4.2.2-2007-0017 (ingatlanrendezés 2011. évben)</t>
  </si>
  <si>
    <t>Vetési Albert Gimnázium telefonközpont cseréje</t>
  </si>
  <si>
    <t>Középiskolai Kollégium telefonközpont cseréje</t>
  </si>
  <si>
    <t>Budapest út-Bajcsy Zs. u.-Mártírok útja-Brusznyai u. jelzőlámpás közlekedési csomópont körforgalmú csomóponttá történő átalakításának tervezése, engedélyezése</t>
  </si>
  <si>
    <t>Vízgazd.szóló 1995. LVII.tv.16.§.Helyi Önk. szóló 1990. LXV.tv.8.§.(1),bek.alapján Árkok műszaki tervei</t>
  </si>
  <si>
    <t>Vízgazd.szóló 1995. LVII.tv.16.§.Helyi Önk. szóló 1990. LXV.tv.8.§.(1),bek.alapján Árkok felújítása (Látóhegyi árok)</t>
  </si>
  <si>
    <t>nem nyertes pályázat TÁMOP-3.2.13-12/1. Ünnepek és hétköznapok a Bakonyi házban - személyi kiadásokról -7.995 eFt, járulékokról -2.054 eFt, dologi kiadásokról -4.923 eFt</t>
  </si>
  <si>
    <t>saját bevételből - személyi kiadásokra 4.500 eFt, járulékok kiadásaira 1.212 eFt, dologi kiadásokra 830 eFt</t>
  </si>
  <si>
    <t>saját bevételből dologi kiadásokra 331 eFt, átcsoportosításbó 3.620 eFt</t>
  </si>
  <si>
    <t>átcsoportosítás személyi kiadásokról 2.380 eFt, járulékokról 1.240 eFt</t>
  </si>
  <si>
    <t>átcsoportosítás - személyi kiadásokról 775 eFt, járulékokról 854 eFt</t>
  </si>
  <si>
    <t>átcsoportosítás - személyi kiadásokról 1.000 eFt, járulékokról 1.000 eFt</t>
  </si>
  <si>
    <t>saját bevételből személyi kiadásokra 5.016 eFt, járulékok kiadásaira 1.500 eFt, dologi kiadásokra 15.255 eFt</t>
  </si>
  <si>
    <t>átcsoportosítás személyi kiadásokról 600 eFt dologi kiadásokra, 44 eFt járulékok kiadásaira</t>
  </si>
  <si>
    <t>fenntartó változás miatt átvezetés - személyi kiadások -44.026 eFt, járulékok -11.245 eFt, dologi kiadások -6.171 eFt</t>
  </si>
  <si>
    <t>Eötvös Károly Megyei Könyvtár - immateriális javak, ügyviteli gépek, AT berendezés</t>
  </si>
  <si>
    <t>átcsoportosítás Mihály napi búcsú keretről 280 eFt, Gizella napok keretről 1.000 eFt, Nemzetközi kapcsolatok keretről 900 eFt, a Fesztiváliroda r.elutalt rendezvények fedezetére</t>
  </si>
  <si>
    <r>
      <t xml:space="preserve">Önkormányzat igazgatási tevékenysége </t>
    </r>
    <r>
      <rPr>
        <sz val="12"/>
        <rFont val="Palatino Linotype"/>
        <family val="1"/>
      </rPr>
      <t>(megbízási díjak, tagdíjak, vagyonbizt.)</t>
    </r>
  </si>
  <si>
    <t>módosítás - bérkompenzáció, saját bevétel</t>
  </si>
  <si>
    <t>módosítás - bérkompenzáció, saját bevétel, OEP finanszírozás, támogatás</t>
  </si>
  <si>
    <t>módosítás - bérkompenzáció, saját bevétel, ÁFA visszatérülés</t>
  </si>
  <si>
    <t>módosítás - bérkompenzáció, saját bevétel, OEP finanszírozás, támogatás, ÁFA visszatérülés, átcsoportosítás</t>
  </si>
  <si>
    <t>módosítás - bérkompenzáció, saját bevétel, átcsoportosítás, bevétel elmaradás</t>
  </si>
  <si>
    <t>módosítás - bérkompenzáció, saját bevétel, OEP finanszírozás, támogatás, átcsoportosítás</t>
  </si>
  <si>
    <t>módosítás - átcsoportosítás, eszközbeszerzés, bérkompenzáció</t>
  </si>
  <si>
    <t>módosítás - bérkompenzáció, saját bevétel, átcsoportosítás, bevétel elmaradás, eszközbeszerzés</t>
  </si>
  <si>
    <t>módosítás - átcsoportosítás, finanszírozás</t>
  </si>
  <si>
    <t>módosítás - átcsoportosítás, átnevezés</t>
  </si>
  <si>
    <t>Pénzmaradvány igénybevétele</t>
  </si>
  <si>
    <t>Dologi és egyéb folyó kiadások</t>
  </si>
  <si>
    <t>tak. pü.</t>
  </si>
  <si>
    <t>Költségvetési kiadások összesen:</t>
  </si>
  <si>
    <t>Finanszírozási kiadások</t>
  </si>
  <si>
    <t>Működési bevétel</t>
  </si>
  <si>
    <t>Intézményi működési bevétel</t>
  </si>
  <si>
    <t>Felhalmozási bevételek</t>
  </si>
  <si>
    <t>Irányító szervtől kapott támogatás</t>
  </si>
  <si>
    <t>Előző évi pénzma-radvány</t>
  </si>
  <si>
    <t>Intézményi működési kiadások</t>
  </si>
  <si>
    <t>módosítás -  hitel rendelkezésre tartás lejárat</t>
  </si>
  <si>
    <t>módosítás - hitel rendelkezésre tartás lejárat</t>
  </si>
  <si>
    <t>Előző évi hitelszerződésen alapuló felvétel</t>
  </si>
  <si>
    <t xml:space="preserve"> - Iparosított és nem ip. tech. lakások felújítás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</si>
  <si>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</si>
  <si>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</si>
  <si>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</si>
  <si>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</si>
  <si>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</si>
  <si>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</si>
  <si>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</si>
  <si>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</si>
  <si>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</si>
  <si>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</si>
  <si>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</si>
  <si>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</si>
  <si>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</si>
  <si>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</si>
  <si>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Közhatalmi bevételek</t>
  </si>
  <si>
    <t>Központosított előirányzat és egyéb állami támogatás</t>
  </si>
  <si>
    <t>SZJA helyben maradó része</t>
  </si>
  <si>
    <t>ÁFA bevételek, visszatérülések</t>
  </si>
  <si>
    <t xml:space="preserve">VMJV EÜ. Alapellátási Intézmény </t>
  </si>
  <si>
    <t xml:space="preserve">Vadvirág Körzeti Óvoda </t>
  </si>
  <si>
    <t xml:space="preserve">Egységben az erő! - Óvodafejlesztés Veszprémben TÁMOP-3.1.11.12/2-2012-0026 </t>
  </si>
  <si>
    <t>Egyéb pótlékok, bírságok</t>
  </si>
  <si>
    <t>Finanszírozási bevételek</t>
  </si>
  <si>
    <t>Pénzforgalom nélküli bevételek</t>
  </si>
  <si>
    <t>Beruházási hitelfelvétel</t>
  </si>
  <si>
    <t>Előző évi hitelszerződéseken alapuló felvétel</t>
  </si>
  <si>
    <t>Nemzetiségi Önkormányzatok</t>
  </si>
  <si>
    <t>Intézmények</t>
  </si>
  <si>
    <t>Nagyfelületű útfelújítások</t>
  </si>
  <si>
    <t>Bérkompenzáció átcsoportosítás</t>
  </si>
  <si>
    <t>Önkormányzatok felhalmozási célú költségvetési támogatása - átcsoportosítás</t>
  </si>
  <si>
    <t>Városi rendezvények, kitüntetések</t>
  </si>
  <si>
    <t>Szaléziánum támogatása</t>
  </si>
  <si>
    <t>Foglalkoztatást helyettesítő támogatás</t>
  </si>
  <si>
    <t>Települési Szilárdhulladék szállítás ártámogatás</t>
  </si>
  <si>
    <t>Városi TV közszolgálati műsorok támogatása</t>
  </si>
  <si>
    <t>Közmű nyilvántartás</t>
  </si>
  <si>
    <t>Működési céltartalékok:</t>
  </si>
  <si>
    <t>Felhalmozási céltartalékok:</t>
  </si>
  <si>
    <t>Működési finanszírozási kiadások:</t>
  </si>
  <si>
    <t>Felhalmozási finanszírozási kiadások</t>
  </si>
  <si>
    <t>Működési célú támo-gatás Áht-on belülről</t>
  </si>
  <si>
    <t>Felhalmozási célú támogatás Áht.-on belülről</t>
  </si>
  <si>
    <t>Személyi juttatás</t>
  </si>
  <si>
    <t>Munka-adót terhelő járulék</t>
  </si>
  <si>
    <t>Közvilágítás bővítések</t>
  </si>
  <si>
    <t>Veszprém külterület 0231-8. hrsz-ú reptér melletti ingatlan ipari c. hasznosítás érdekében</t>
  </si>
  <si>
    <t>Beruházások</t>
  </si>
  <si>
    <t>Egyéb eszköz beszerzés</t>
  </si>
  <si>
    <t>VMJV EÜ.Alapellátás - DIPLOMAT Consul DC170 fogászati kezelőegység és tartozékai</t>
  </si>
  <si>
    <t>A veszprémi Hősi kapu rekonstrukciója turisztikai vonzerőfejlesztés céljából KDOP 2.1.1/B-09-2010-0024 - Laczkó Dezső Múzeum Vár u. 2-4 Látogatóközpont feltételeinek biztosítására</t>
  </si>
  <si>
    <t>Intézmények beruházási kiadása</t>
  </si>
  <si>
    <t>Kolostorok és Kertek projekt terület villamos mérőhely áthelyezés</t>
  </si>
  <si>
    <t>Vetési Albert Gimnázium telefon központ cseréje</t>
  </si>
  <si>
    <t>Középiskolai Kollégium telefon központ cseréje</t>
  </si>
  <si>
    <t>Jutaspuszta, Major utca csapadékvíz elvezetés tervezés, engedélyezés</t>
  </si>
  <si>
    <t>Veszprémvölgyi u. út tervezés, engedélyezés</t>
  </si>
  <si>
    <t>Veszprém közösségi élettér létrehozása és közpark rendezése (Bakonyalja városrész)</t>
  </si>
  <si>
    <t>Varga u. - Kalmár tér parkoló építése</t>
  </si>
  <si>
    <t>Kapott támogatás</t>
  </si>
  <si>
    <t>Önkormányzati sajátos felhalmozási és tőkebevételek</t>
  </si>
  <si>
    <t>Kittenberger K. Növény- és Vadaspark KHT működéséhez hozzájárulás</t>
  </si>
  <si>
    <t>Bírságok, díjak és más fizetési kötelezettségek bevételei</t>
  </si>
  <si>
    <t>Közterülethasznosítás</t>
  </si>
  <si>
    <t>Egyéb önkormányzati saját bevételek</t>
  </si>
  <si>
    <t>Játszótérépítések</t>
  </si>
  <si>
    <t>Kamatfizetés és egyéb hitelhez kapcs. kiadások</t>
  </si>
  <si>
    <t>Nemzetiségi önkormányzatok kiadásai:</t>
  </si>
  <si>
    <t>Német Nemzetiségi Önkormányzat</t>
  </si>
  <si>
    <t>Örmény Nemzetiségi Önkormányzat</t>
  </si>
  <si>
    <t>Lengyel Nemzetiségi Önkormányzat</t>
  </si>
  <si>
    <t>Ukrán Nemzetiségi Önkormányzat</t>
  </si>
  <si>
    <t>ebből: - Veszprémi Ünnepi Játékok</t>
  </si>
  <si>
    <t>ebből: - Mendelssohn Kamarazenekar</t>
  </si>
  <si>
    <t>Sziveri János Intézet működtetése</t>
  </si>
  <si>
    <t>Közutak, hidak fenntart.</t>
  </si>
  <si>
    <t>Működési célú támogatás TB-től</t>
  </si>
  <si>
    <t>Állatotthon létesítése - területvásárlás</t>
  </si>
  <si>
    <t>Radnóti tér telekalakításhoz kapcsolódó ingatlancsere</t>
  </si>
  <si>
    <t>Eötvös Károly Megyei Könyvtár - számítástechnikai eszközök beszerzése - Kistelepülési Könyvtári és Közművelődési célú támogatás</t>
  </si>
  <si>
    <t>Bérleményekkel, haszonbérletekkel kapcs. feladatok</t>
  </si>
  <si>
    <t>TDM Irodától szolgáltatás vásárlása</t>
  </si>
  <si>
    <t>Önkormányzat igazgatási tevékenysége (megbízási díjak, tagdíjak, vagyonbiztosítás)</t>
  </si>
  <si>
    <t>gépjárművek felújítása</t>
  </si>
  <si>
    <t>Műhelyház felújítás</t>
  </si>
  <si>
    <t>Petőfi Színház - színpadtechnikai berendezések, számítástechnikai eszközök, egyéb eszközbeszerzések</t>
  </si>
  <si>
    <t xml:space="preserve">Önkormányzati bérlakások felújítása </t>
  </si>
  <si>
    <t>A Gábor Áron u. 2. Társasház felújításához történő hozzájárulás</t>
  </si>
  <si>
    <t>Jókai u. 4. tetőfelújítás</t>
  </si>
  <si>
    <t>Közcélú és közhasznú foglalkoztatás</t>
  </si>
  <si>
    <t>1-5.</t>
  </si>
  <si>
    <t>VMJV Önkormányzata és VMJV Polgármesteri Hivatala</t>
  </si>
  <si>
    <t>Önkormányzat (Vetési G. Természett.Labor)</t>
  </si>
  <si>
    <t>Önkormányzati intézmények felhalmozási bevétele</t>
  </si>
  <si>
    <r>
      <t xml:space="preserve"> ebből: </t>
    </r>
    <r>
      <rPr>
        <sz val="12"/>
        <rFont val="Palatino Linotype"/>
        <family val="1"/>
      </rPr>
      <t>Roma Nemzetiségi Önkormányzat</t>
    </r>
  </si>
  <si>
    <t>TÁMOP-2.4.5-12/7-2012-0474 Rugalmas foglalkoztatási lehetőségek megvalósítása Veszprém Megyei Jogú Város Polgármesteri Hivatalában</t>
  </si>
  <si>
    <t>Intézményi Szolgáltató Szervezet intézményei</t>
  </si>
  <si>
    <t>Göllesz Viktor Fogyatékos Személyek Nappali Intézménye</t>
  </si>
  <si>
    <t>Intézményi Szolgáltató Szervezet</t>
  </si>
  <si>
    <t>Eötvös Károly Megyei Könyvtár</t>
  </si>
  <si>
    <t>Laczkó Dezső Múzeum</t>
  </si>
  <si>
    <t>Intézmények összesen:</t>
  </si>
  <si>
    <t>Önkormányzat működési célú támogatása Áht-on belülről</t>
  </si>
  <si>
    <t>Önkormányzat felhalmozási célú támogatása Áht-on belülről</t>
  </si>
  <si>
    <t>Vis maior</t>
  </si>
  <si>
    <t xml:space="preserve">Egry úti Óvoda </t>
  </si>
  <si>
    <t>Kádártai Közösségi Ház</t>
  </si>
  <si>
    <t>Agóra Veszprém - TIOP-1.2.1/A-12/1-2013-0001</t>
  </si>
  <si>
    <t>Önkormányzati Intézmények működési támogatása Áht-on belülről</t>
  </si>
  <si>
    <t>Önkormányzati Intézmények felhalmozási támogatása Áht-on belülről</t>
  </si>
  <si>
    <t>1-4.</t>
  </si>
  <si>
    <t>1-4</t>
  </si>
  <si>
    <t>Önként vállalt feladatok összesen:</t>
  </si>
  <si>
    <t xml:space="preserve">2013. évi </t>
  </si>
  <si>
    <t>2013. év összesen</t>
  </si>
  <si>
    <r>
      <t>Ebből</t>
    </r>
    <r>
      <rPr>
        <i/>
        <sz val="8"/>
        <rFont val="Palatino Linotype"/>
        <family val="1"/>
      </rPr>
      <t>: normatív állami támogatás</t>
    </r>
  </si>
  <si>
    <t>Homokozó létesítése a választókerületben - 11.sz.vk.</t>
  </si>
  <si>
    <t>Játszóhelyek karbantartása</t>
  </si>
  <si>
    <r>
      <t xml:space="preserve">Veszprémi Kistérség Többcélú Társulás </t>
    </r>
    <r>
      <rPr>
        <sz val="11"/>
        <rFont val="Palatino Linotype"/>
        <family val="1"/>
      </rPr>
      <t>- Egyesített Szociális Intézmény - bérkompenzáció átadás</t>
    </r>
  </si>
  <si>
    <r>
      <t>Intézményi Szolgáltató Szervezet</t>
    </r>
    <r>
      <rPr>
        <sz val="11"/>
        <rFont val="Palatino Linotype"/>
        <family val="1"/>
      </rPr>
      <t xml:space="preserve"> </t>
    </r>
  </si>
  <si>
    <t>Kertváros csapadékvíz elvezetési, vízjogi létesítési engedély meghosszabbítása</t>
  </si>
  <si>
    <t>módosítás - átvezetés új fenntartóhoz</t>
  </si>
  <si>
    <t>Családsegítő Szolgálat, Gyermekjóléti Központ és Családok Átmeneti Otthona - fenntartó változás</t>
  </si>
  <si>
    <t>EÜ. Alapellátás  - működési célú támogatás TB-től</t>
  </si>
  <si>
    <t>Intézményi Szolgáltató Szervezet - iskola gyümölcs</t>
  </si>
  <si>
    <t>Laczkó Dezső Múzeum - régészetből származó bevétel</t>
  </si>
  <si>
    <t xml:space="preserve">Családsegítő Szolgálat, Gyermekjóléti Központ és Családok Átmeneti Otthona </t>
  </si>
  <si>
    <t>fenntartó változás miatti átvezetés - finanszírozási kiadások</t>
  </si>
  <si>
    <t>módosítás - átcsoportosítás verseny és élsportra</t>
  </si>
  <si>
    <t>átcsoportosítás Közüzemi Zrt. Jutalékáról</t>
  </si>
  <si>
    <t>módosítás - tőkeemelés, tőketartalékba helyezés</t>
  </si>
  <si>
    <r>
      <t>Nemzetközi kapcsolatok</t>
    </r>
    <r>
      <rPr>
        <sz val="11"/>
        <rFont val="Palatino Linotype"/>
        <family val="1"/>
      </rPr>
      <t xml:space="preserve"> - személyi kiadásokról átcsoportosítás</t>
    </r>
  </si>
  <si>
    <t>Tüzér u. - Házgyári u. forgalomba helyezés meghosszabbítása</t>
  </si>
  <si>
    <t xml:space="preserve">Petőfi Színház </t>
  </si>
  <si>
    <t>Helyi Önkormányzatok általános működéséhez és ágazati feladataihoz kapcsolódó támogatás</t>
  </si>
  <si>
    <t>Támogatás államháztartáson belülről</t>
  </si>
  <si>
    <t>Múzeum támogatása</t>
  </si>
  <si>
    <t>Könyvtár támogatása</t>
  </si>
  <si>
    <t>Swing-Swing Kft. törzstőke emelés (Hangvilla projekt 5043/2. hrsz. ingatlan)</t>
  </si>
  <si>
    <t>Önkormányzat működési célú átvett pénzeszközei</t>
  </si>
  <si>
    <t>Önkormányzat felhalmozási célú átvett pénzeszközei</t>
  </si>
  <si>
    <t>Önkormányzati intézmények működési célú átvett pénzeszközei</t>
  </si>
  <si>
    <t>Önkormányzati intézmények felhalmozási célú átvett pénzeszközei</t>
  </si>
  <si>
    <t>Működési célú hitelfelvétel (előző évi hitelszerződésen alapuló)</t>
  </si>
  <si>
    <t>Turisztikai feladatok, Gizella Múzeum</t>
  </si>
  <si>
    <t>Csapadékvíz elvezetési problémák megoldása
(Jutas puszta, Szabadság ltp., Gyulafirátót,
Kádárta, Veszprém)</t>
  </si>
  <si>
    <t>Nyílászárók és falelem csere</t>
  </si>
  <si>
    <t>VMJV Polgármesteri Hivatal</t>
  </si>
  <si>
    <t xml:space="preserve"> - Felújítások</t>
  </si>
  <si>
    <t>Önkormányzati intézmények működési bevételei</t>
  </si>
  <si>
    <t>Nyílászáró csere tornaterem</t>
  </si>
  <si>
    <t>Veszprémi Petőfi Színház</t>
  </si>
  <si>
    <t>Telekadó</t>
  </si>
  <si>
    <t>Egyéb felhalm. kiadások</t>
  </si>
  <si>
    <t xml:space="preserve"> - Lakásalap hiteltörlesztése</t>
  </si>
  <si>
    <t>Közüzemi Zrt. által ellátott feladatok</t>
  </si>
  <si>
    <t>Közbeszerzési eljárások költségei</t>
  </si>
  <si>
    <t>Törzstőke emelés</t>
  </si>
  <si>
    <t>Felhalmozási finanszírozási bevételek</t>
  </si>
  <si>
    <t>Működési finanszírozási bevételek</t>
  </si>
  <si>
    <t>Önkormányzati kötelező feladatokat ellátó intézmények összesen:</t>
  </si>
  <si>
    <t>Önkormányzat által önként vállalt feladatokat ellátó intézmények összesen:</t>
  </si>
  <si>
    <t>Bevételek összesen</t>
  </si>
  <si>
    <t>Al-cím</t>
  </si>
  <si>
    <t>Adósságkezelés</t>
  </si>
  <si>
    <t>Városi Közbiztonság Keret</t>
  </si>
  <si>
    <t>Temetők üzemeltetésével kapcsolatos feladatok</t>
  </si>
  <si>
    <t>Nem kötelező önkormányzati feladatok</t>
  </si>
  <si>
    <t>Járda támfal építés</t>
  </si>
  <si>
    <t>Elhasználódott labdapályák felújítása és balesetveszély elhárítás</t>
  </si>
  <si>
    <t>Erdőtelepítés</t>
  </si>
  <si>
    <r>
      <t>Padok beszerzése, régi betonvázas padok lecserélésének tárgyévi üteme</t>
    </r>
  </si>
  <si>
    <t>Ellátottak pü. jutt.</t>
  </si>
  <si>
    <t>Vertikális közösségi Integrációs Porgram TÁMOP-5.3.6-11/1-2012-0004</t>
  </si>
  <si>
    <t>Az Észak-déli közlekedési főtengely kialakítása -Új gyűjtő út kiépítése Veszprémben KDOP 4.2.1/B-11-2012-0032</t>
  </si>
  <si>
    <t>2013. évi</t>
  </si>
  <si>
    <t>módosítás - NKA pályázati forrásból</t>
  </si>
  <si>
    <t>Művészetek Háza - fényképezőgép, számítógép, laptop, kamera és technológiai eszközfejlesztésre - pályázati forrásból</t>
  </si>
  <si>
    <t>módosítás</t>
  </si>
  <si>
    <t>Jutasi út-Budapesti úti aluljáró díszítésénk befejezéséhez - képviselő keret</t>
  </si>
  <si>
    <r>
      <t>Művészetek Háza</t>
    </r>
    <r>
      <rPr>
        <sz val="10"/>
        <rFont val="Palatino Linotype"/>
        <family val="1"/>
      </rPr>
      <t xml:space="preserve"> - Fa padlóburkolat javítása (Csikász Galéria)</t>
    </r>
  </si>
  <si>
    <t>TÁMOP-2.4.5-12/7-2012-0474 Rugalmas foglalkoztatási lehetőségek megvalósítása Veszprém Megyei Jogú Város Polgármesteri Hivatalában - átcsoportosítás dologi kiadásokról</t>
  </si>
  <si>
    <t>TÁMOP-2.4.5-12/7-2012-0474 Rugalmas foglalkoztatási lehetőségek megvalósítása Veszprém Megyei Jogú Város Polgármesteri Hivatalában - noteebook</t>
  </si>
  <si>
    <t>Polgármesteri HivatalTÁMOP-2.4.5-12/7-2012-0474 Rugalmas foglalkoztatási lehetőségek megvalósítása Veszprém Megyei Jogú Város Polgármesteri Hivatalában - noteebook</t>
  </si>
  <si>
    <t>Veszprém Város Intermodális pályaudvar kialakítása és kapcsolódó közösségi közlekedési fejlesztések KÖZOP-5.5.0-09-11 - átcsoportosítás személyi kiadásokról</t>
  </si>
  <si>
    <t>TÁMOP 3.1.3.10/2-2010-0002 (Vetési G. Természettud.Labor) - átcsoportosítás személyi kiadásokról</t>
  </si>
  <si>
    <t>Gondnokság - átcsoportosítás dologi kiadásokról</t>
  </si>
  <si>
    <t>személyi kiadásokra</t>
  </si>
  <si>
    <t>Veszprém Város Intermodális pályaudvar kialakítása és kapcsolódó közösségi közlekedési fejlesztések KÖZOP-5.5.0-09-11 - átcsoportosítás működési kiadásokra</t>
  </si>
  <si>
    <t>Veszprémi Hősi Kapu Rekonstrukciója turisztikai vonzerő fejlesztés céljából KDOP-2.1.1/B-09-2011-0024. - átcsoportosítás dologi kiadásokról</t>
  </si>
  <si>
    <t>Itthon vagy - Magyarország szeretlek programból származó bevétel átcsoportosítás</t>
  </si>
  <si>
    <t>módosítás - bevétel elmaradás</t>
  </si>
  <si>
    <t>Térfigyelő rendszer bővítése 151/2011. (IV.29.) VMJV Önk. II. ütem</t>
  </si>
  <si>
    <t>"Hivatásforgalmi kerékpárút hálózat fejlesztése a térségi elérhetőség javításához a 8. sz. főközlekedési út tehermentesítése érdekében" KÖZOP-3.2.0/C-08-11-2011-0022</t>
  </si>
  <si>
    <t>nem elszámolható költség</t>
  </si>
  <si>
    <t>átcsoportosítás dologi kiadásra</t>
  </si>
  <si>
    <t>Veszprém Város Intermodális pályaudvar kialakítása és kapcsolódó közösségi közlekedési fejlesztések KÖZOP-5.5.0-09-11</t>
  </si>
  <si>
    <r>
      <t>Laczkó Dezső Múzeum</t>
    </r>
    <r>
      <rPr>
        <sz val="11"/>
        <rFont val="Palatino Linotype"/>
        <family val="1"/>
      </rPr>
      <t xml:space="preserve"> </t>
    </r>
  </si>
  <si>
    <t xml:space="preserve">VMJV Egyesített Bölcsőde </t>
  </si>
  <si>
    <t>Rendőrségi körzeti megbízotti iroda kialakítására a Stromfeld u. 9.sz. alatti önkormányzati helyiségekben - (2,3,4,5 vk. támogatása)</t>
  </si>
  <si>
    <t>VMJV Egyesített Bölcsődéje - mosógép, laptop</t>
  </si>
  <si>
    <t xml:space="preserve">Művészetek Háza </t>
  </si>
  <si>
    <t>módosítás - eszközbeszerzésekre</t>
  </si>
  <si>
    <t>módosítás-</t>
  </si>
  <si>
    <t>Bóbita Körzeti Óvoda</t>
  </si>
  <si>
    <t>Ringató Körzeti Óvoda</t>
  </si>
  <si>
    <t>módosítás - átcsoportosítás működési kiadásokra</t>
  </si>
  <si>
    <t>Herendi Általános Iskola 2012. december havi bérkompenzációja</t>
  </si>
  <si>
    <t>Önkormányzati Intézmények működési célú támogatása Áht-on belülről</t>
  </si>
  <si>
    <t>Önkormányzat működési bevételei</t>
  </si>
  <si>
    <t>Veszprém-Kádártai u. belső körgyűrű szintkülönbség rendezése</t>
  </si>
  <si>
    <t>Előző évi hitelszerződéshez kapcs. feladat</t>
  </si>
  <si>
    <t>Kőbánya u. útfelújítás</t>
  </si>
  <si>
    <t>Számítógép (Központi Műhely)</t>
  </si>
  <si>
    <t>Ringató Körzeti Óvoda - számítógép, szőnyegtisztító, takarítógép</t>
  </si>
  <si>
    <t>Tótvázsony körjegyzőség 2012. december havi bérkompenzációja</t>
  </si>
  <si>
    <t>Önkormányzati Intézmények átvett pénzeszközei</t>
  </si>
  <si>
    <t>Vadvirág Körzeti Óvoda - számítógép, mosógép, étkezősarok</t>
  </si>
  <si>
    <t>TIOP-3.4.2-11/1. Bentlakásos intézmények korszerűsítése (Éltes M. Fogy. Otthona)</t>
  </si>
  <si>
    <t>TEST BED "mintaház" energiahatékonysági projekt (Toronyház-rekonstrukció)</t>
  </si>
  <si>
    <t>Közlekedésbiztonsági kerékpárúr pályázat (Kerékpárforgalmi hálózat fejlesztése KDOP-4.2.2-09-2009-0009) (ingatlanrendezés 2011. évben)</t>
  </si>
  <si>
    <t>Veszprém-Kádárta, Lánci utca útépítés I. ütem</t>
  </si>
  <si>
    <t>Belterületi út fejlesztése (KDOP-4.2.1/B-09-2009-0012, Jutasi-Budapest u., Szt. István Völgyhíd</t>
  </si>
  <si>
    <t>Felújítási</t>
  </si>
  <si>
    <t>Kerékpár 2 db. - kerékpáros járőrözés céljára - 10.-11. sz. vk. keret</t>
  </si>
  <si>
    <t>Viola köz rekonstrukciója</t>
  </si>
  <si>
    <t>Belterületi vízrendezés</t>
  </si>
  <si>
    <t>Vetési kő visszahelyezése a Vár u.-ba</t>
  </si>
  <si>
    <t>Játszótér fejlesztés - Halle u. 7 mögötti játszótér fejlesztése (3.sz.vk. Keretből)</t>
  </si>
  <si>
    <t>módósított előirányzat</t>
  </si>
  <si>
    <t>Játszótér fejlesztésekre (11.sz.vk. Keretből)</t>
  </si>
  <si>
    <t>Köztisztasági feladatok ellátására szolgáló speciális gép beszerzésére</t>
  </si>
  <si>
    <t>3.</t>
  </si>
  <si>
    <t>4.</t>
  </si>
  <si>
    <t>Városi Művelődési Központ - gépjármű</t>
  </si>
  <si>
    <t>Veszprém, Fecske utca 10. szám alatti betonyp épületben - 4 csoportos óvoda kialakítása</t>
  </si>
  <si>
    <t>Veszprém Evangélikus óvodában (Veszprém, Aradi Vértanúk útja 2/A.) -  3 csoport elhelyezése</t>
  </si>
  <si>
    <t xml:space="preserve">          - Kortárs Táncművészeti Nap</t>
  </si>
  <si>
    <t>Családi ünnepek szervezése</t>
  </si>
  <si>
    <t>Civil szervezetek támogatása</t>
  </si>
  <si>
    <t>Választókerületi keretből díjak, kitüntetések</t>
  </si>
  <si>
    <t xml:space="preserve">módosítás -  </t>
  </si>
  <si>
    <t>Kossuth Lajos Általános Iskola - pinceszint szigetelés</t>
  </si>
  <si>
    <t>Gyulafirátót Vízi u. útrekonstrukció tervezése engedélyezése</t>
  </si>
  <si>
    <t>Budapest út-Cholnoky J. u.-Hold u. jelzőlámpás közlekedési csomópont körforgalmú csomóponttá történő átalakításának tanulmánytervi vizsgálata</t>
  </si>
  <si>
    <t>Fenyves utca csapadékvízelvezetés, útépítés</t>
  </si>
  <si>
    <t>Harmat utca HM ingatlanrendezés, csapadékvíz elvezetés és útépítés kivtelezés II. ütem</t>
  </si>
  <si>
    <t>Kinizsi u. útrekonstrukció</t>
  </si>
  <si>
    <t>Csererdő lakótelep úthálózat rekonstrukciós koncepció terve</t>
  </si>
  <si>
    <t>Egyetem u. útrekonstrukció (tervezés, engedélyezés)</t>
  </si>
  <si>
    <t xml:space="preserve">A veszprémi Hősi kapu rekonstrukciója turisztikai vonzerőfejlesztés céljából KDOP 2.1.1/B-09-2010-0024 </t>
  </si>
  <si>
    <t>Nemesvámos-Veszprém közötti kerékpárforgalmi út kiépítése KDOP 4.2.2-11-2011-0010</t>
  </si>
  <si>
    <t>Gyermektartásdíj megelőlegezés</t>
  </si>
  <si>
    <t xml:space="preserve"> - Pénzmaradványból képzett tartalék: átszervezéssel megszűnt int. pénzmaradványa</t>
  </si>
  <si>
    <t>Kerékpárút Belvárostól - Déli Int.központig KDOP-4.2.2-2007-0017 (ingatlanrendezés 2011. évben)</t>
  </si>
  <si>
    <t>Eötvös Károly Megyei Könyvtárban keletkezett vis maior károk helyreállítása</t>
  </si>
  <si>
    <t xml:space="preserve"> - Normatíva elszámolás</t>
  </si>
  <si>
    <t>módosítás - bérkompenzáció</t>
  </si>
  <si>
    <t>módosítás- bérkompenzáció</t>
  </si>
  <si>
    <t>év végi számlaegyenlegek rendezésére</t>
  </si>
  <si>
    <t>év végi számlaegyenleg rendezéséből</t>
  </si>
  <si>
    <t>év végi számlaegyenleg rendezése</t>
  </si>
  <si>
    <t>év végi bankszámla egyenleg rendezése (bankköltségre)</t>
  </si>
  <si>
    <t>átcsoportosítás</t>
  </si>
  <si>
    <t>Létszámcsökkentési pályázat bevétele - átcsoportosítás</t>
  </si>
  <si>
    <t>Egyes szociális feladatok támogatása</t>
  </si>
  <si>
    <t>Rendszeres gyermekvédelmi természetbeni támogatás - Erzsébet utalványban</t>
  </si>
  <si>
    <t>Polgámesteri Hivatal - átcsoportosítás működési célú támogatásértékű bevételre és felhalmozási bevételre</t>
  </si>
  <si>
    <t>Polgármesteri Hivatal - átcsoportosítás</t>
  </si>
  <si>
    <t>Önkormányzati Intézmények felhalmozási bevételei</t>
  </si>
  <si>
    <t>OEP finanszírozásból dologi kiadásokra</t>
  </si>
  <si>
    <t>OEP finanszírozás</t>
  </si>
  <si>
    <t>OEP finanszírozásból</t>
  </si>
  <si>
    <t>Kormányhivatal - diákmunka</t>
  </si>
  <si>
    <r>
      <t>Göllesz Viktor Fogyatékos Személyek Nappali Intézménye -</t>
    </r>
    <r>
      <rPr>
        <sz val="11"/>
        <rFont val="Palatino Linotype"/>
        <family val="1"/>
      </rPr>
      <t xml:space="preserve"> Veszprém Megyei Kormányhivatal - nyári diákmunke elősegítése - személyi kiadásokra</t>
    </r>
  </si>
  <si>
    <t>dologi kiadásokra</t>
  </si>
  <si>
    <t>Göllesz Viktor Fogyatékos Személyek Nappali Intézménye - szőnyegek beszerzésére</t>
  </si>
  <si>
    <t>módosítás - szőnyegek beszerzése</t>
  </si>
  <si>
    <t>Göllesz Viktor Fogyatékos Személyek Nappali Intézménye - szőnyegek</t>
  </si>
  <si>
    <t>saját bevétel</t>
  </si>
  <si>
    <t>saját bevételből</t>
  </si>
  <si>
    <t>módosítás - átcsoportosítás</t>
  </si>
  <si>
    <t>VMJV Egyesített Bölcsődéje - térítési díj bevétel</t>
  </si>
  <si>
    <t>bevételi többletből - dologi kiadásokra</t>
  </si>
  <si>
    <t xml:space="preserve">VMJV Egyesített Bölcsőde - eszközbeszerzésekről átcsoportosítás dologi kiadásokra </t>
  </si>
  <si>
    <t>könyv értékesít, jegybevétel</t>
  </si>
  <si>
    <t>átcsoportosítás személyi kiadásokról</t>
  </si>
  <si>
    <t>saját bevételből, átcsoportosításból dologi kiadásokra</t>
  </si>
  <si>
    <t>járulékok kiadásaira</t>
  </si>
  <si>
    <t>módosítás- átcsoportosítás dologi kiadásokról</t>
  </si>
  <si>
    <t>Pergola kihelyezése - átcsoportosítás városgazdálkodási szolgáltatásokról</t>
  </si>
  <si>
    <t>bevétel elmaradás</t>
  </si>
  <si>
    <t>Ringató Körzeti Óvoda - térítési díj bevétel</t>
  </si>
  <si>
    <t>bevétel elmaradásból dologi kiadások csökkentése</t>
  </si>
  <si>
    <t>év végi bankszámlaköltség rendezésére</t>
  </si>
  <si>
    <t>Egry úti Körzeti Óvoda - sportszer beszerzése</t>
  </si>
  <si>
    <t>Egry úti Körzeti Óvoda - sportszer</t>
  </si>
  <si>
    <t>módosítás- átcsoportosítás</t>
  </si>
  <si>
    <t>átcsoportosítás dologi kiadásokról</t>
  </si>
  <si>
    <t>átcsoportosítás egyéb működési kiadásról</t>
  </si>
  <si>
    <t>Eötvös Károly Megyei Könyvtár - non profit szervezettől</t>
  </si>
  <si>
    <t>non profit szervezettől</t>
  </si>
  <si>
    <t>beázás miatti kártérítés, áfa visszatérülés</t>
  </si>
  <si>
    <t xml:space="preserve">átcsoportosítás </t>
  </si>
  <si>
    <t>átcsoportosítás személyi kiadásokra</t>
  </si>
  <si>
    <t>Veszprémi Kistérség Többcélú Társulás megszűnésével összefüggő I. félévre jutó időarányos előirányzatkülönbség könyvelése</t>
  </si>
  <si>
    <t xml:space="preserve">dologi kiadásokra </t>
  </si>
  <si>
    <t>bérkompenzáció előlegének rendezése, belső átcsoportosítás</t>
  </si>
  <si>
    <t xml:space="preserve">átcsoportosítás dologi kiadásokról </t>
  </si>
  <si>
    <t xml:space="preserve">Bevétel elmaradás </t>
  </si>
  <si>
    <t>Egyéb önkormányzati saját bevétel</t>
  </si>
  <si>
    <t>Kamat és hozambevételek</t>
  </si>
  <si>
    <t>Önkormányzat felhalmozási bevételei</t>
  </si>
  <si>
    <t>Ingatlanértékesítésből származó bevétel</t>
  </si>
  <si>
    <t>átcsoportosítás önkormányzati feladatokról</t>
  </si>
  <si>
    <t>módosítás - átcsoportosítás dologi kiadásokról</t>
  </si>
  <si>
    <t>egyéb működési kiadásokra</t>
  </si>
  <si>
    <t>Eötvös Károly Megyei Könyvtár - beázás miatti kártérítés, áfa visszatérülés</t>
  </si>
  <si>
    <t>év végi bankköltség rendezésére</t>
  </si>
  <si>
    <t>év végi bankköltség rendezéséből</t>
  </si>
  <si>
    <t>térítési díj bevételből, áfa visszatérülésből</t>
  </si>
  <si>
    <t>saját bevételből, belső átcsoportosítás</t>
  </si>
  <si>
    <t>Intézményi Szolgáltató Szervezet - térítési díj bevétel, áfa visszatérülés</t>
  </si>
  <si>
    <t>Intézményi Szolgáltató Szervezet - informatikai eszközbeszerzések</t>
  </si>
  <si>
    <t>beázás miatti kártérítés, áfa visszatérülés, non profit szerv.bev.</t>
  </si>
  <si>
    <t>Városi Művelődési Központ - bérleti díj</t>
  </si>
  <si>
    <t>Városi Művelődési Központ - számítástechnikai eszközök, járművek</t>
  </si>
  <si>
    <t>jegybevétel</t>
  </si>
  <si>
    <t>Petőfi Színház - jegybevétel</t>
  </si>
  <si>
    <t>Göllesz Viktor Fogyatékos Személyek Nappali Intézménye - Veszprém Megyei Kormányhivatal - nyári diákmunka elősegítése</t>
  </si>
  <si>
    <t>NKA pályázat</t>
  </si>
  <si>
    <t>Petőfi Színház - NKA pályázat</t>
  </si>
  <si>
    <t>átcsoportosítás átvett pénzeszközökről</t>
  </si>
  <si>
    <t>Petőfi Színház - átcsoportosítás működési célú támogatásértékű bevételre</t>
  </si>
  <si>
    <t>NKA pályázatból és saját bevételből dologi kiadásokra</t>
  </si>
  <si>
    <t>ÁROP-1.A.5-2013-2013-0070 Szervezetfejlesztés a Veszprémi Önkormányzatnál pályázat előlege</t>
  </si>
  <si>
    <t>ÁROP-1.A.5-2013-2013-0070 Szervezetfejlesztés a Veszprémi Önkormányzatnál</t>
  </si>
  <si>
    <t>módosítás - előleg</t>
  </si>
  <si>
    <t>Veszprém Megyei Jogú Város Egészségre nevelő és szemléletformáló programjai TÁMOP-6.1.2-11/1-2012-1626 pályázat előlege</t>
  </si>
  <si>
    <t>módosítás - átcsoportosítás működési kiadásokról</t>
  </si>
  <si>
    <t>Fenntartható városfejlesztési programok előkészítése KDOP-3.1.1/E-13-2013-0002</t>
  </si>
  <si>
    <t xml:space="preserve">módosítás - átnevezés </t>
  </si>
  <si>
    <t>átcsoportosítás felhalmozási kiadásokra</t>
  </si>
  <si>
    <t>Egyes települések feladatainak támogatása</t>
  </si>
  <si>
    <t>átcsoportosítás intézményüzemeltetés dologi kiadásaira</t>
  </si>
  <si>
    <t>Fenntartó változás</t>
  </si>
  <si>
    <t>Tartósan üres álláshely</t>
  </si>
  <si>
    <t>Fenntartható városfejlesztés Veszprémben KDOP-3.1.1./E-13-2013-0002 - átcsoportosítás felhalmozási kiadásokra</t>
  </si>
  <si>
    <t>A gyermekvédelmi szolgáltatások fejlesztése Veszprémben TIOP-3.4.1.B-11/1-2012-0005 - átcsoportosítás dologi kiadásokról</t>
  </si>
  <si>
    <t>módosítás -  átcsoportosítás</t>
  </si>
  <si>
    <t>módosítás - átcsoportosítás újévköszöntő programra</t>
  </si>
  <si>
    <t>Idősbarát Önkormányzat díja</t>
  </si>
  <si>
    <t>módosítás - Idősbarát Önkormányzat díja</t>
  </si>
  <si>
    <t>átcsoportosítás eseti rendezények keretről</t>
  </si>
  <si>
    <t>módosítás - átcsoportosítás marketing tevékenységre</t>
  </si>
  <si>
    <t>átcsoportosítás közművelődési szolgáltatás keretre</t>
  </si>
  <si>
    <t>módosítás -  átcsoportosítás eseti rendezvényekről</t>
  </si>
  <si>
    <t>UNIQA Biztosító - kárigény</t>
  </si>
  <si>
    <t>Zöldkár</t>
  </si>
  <si>
    <t>módosítás - kárigényből</t>
  </si>
  <si>
    <t>módosítás - áramdíj továbbszámlázásából</t>
  </si>
  <si>
    <t>módosítás - zöldkár befizetés</t>
  </si>
  <si>
    <t xml:space="preserve">VMJV Polgármesteri Hivatal </t>
  </si>
  <si>
    <t>Budapest út-Bajcsy Zs. u.-Mártírok útja-Brusznyai u. jelzőlámpás közl. csomópont körforgalmú csomóponttá történő átalakításának tervezése, engedélyezése</t>
  </si>
  <si>
    <t>Beruházás összesen:</t>
  </si>
  <si>
    <t>Felújítás összesen:</t>
  </si>
  <si>
    <t>Időarányos normatíva átadása Kozmutza Flóra Óvoda, Ált. Iskola és Spec. Szakiskola és Kollégium és Medgyaszay István Szakképző Isk. részére</t>
  </si>
  <si>
    <t>Oktatási szolgáltatás - áthúzódó kifizetések</t>
  </si>
  <si>
    <t>Ápolási díj</t>
  </si>
  <si>
    <t>módosítás -</t>
  </si>
  <si>
    <t xml:space="preserve">Gyepmesteri telepre: 3 db chipolvasó </t>
  </si>
  <si>
    <t>Szennyvíztelep felújítása</t>
  </si>
  <si>
    <t>5-6</t>
  </si>
  <si>
    <t xml:space="preserve"> - Beruházások</t>
  </si>
  <si>
    <t>VMJV Polgármesteri Hivatal által ellátott kötelező és államigazgatási feladatok összesen</t>
  </si>
  <si>
    <t xml:space="preserve"> - Működési</t>
  </si>
  <si>
    <t>Kiemelt művészeti együttesek támogatása:</t>
  </si>
  <si>
    <t>Kabóca Bábszínház - számítástechnikai eszközök</t>
  </si>
  <si>
    <t>módosítás - saját bevételből</t>
  </si>
  <si>
    <t>Kabóca Bábszínház - szolgáltatások ellenértéke, kamatbevétel</t>
  </si>
  <si>
    <t>Kabóca Bábszínház - vállakozásoktól származó bevétel - TAO</t>
  </si>
  <si>
    <t>Kabóca Bábszínház - pályázati forrásból</t>
  </si>
  <si>
    <t>Laczkó Dezső Múzeum - nem nyertes Támop-3.2.13-12/1. Ünnepek és hétköznapok a Bakonyi házban pályázat</t>
  </si>
  <si>
    <t>Kabóca Bábszínáz</t>
  </si>
  <si>
    <t>Kabóca Bábszínház - számítástechnikai eszközbeszerzések</t>
  </si>
  <si>
    <r>
      <t>Családsegítő és Gyermekjóléti Alapszolgáltatási Intézményfenntartó Társulás</t>
    </r>
    <r>
      <rPr>
        <sz val="12"/>
        <rFont val="Palatino Linotype"/>
        <family val="1"/>
      </rPr>
      <t xml:space="preserve">  - </t>
    </r>
    <r>
      <rPr>
        <sz val="11"/>
        <rFont val="Palatino Linotype"/>
        <family val="1"/>
      </rPr>
      <t>bérkompenzáció átadás</t>
    </r>
  </si>
  <si>
    <t>Szennyvíz elvezető és tisztító viziközmű rendszer vagyonértékelése</t>
  </si>
  <si>
    <r>
      <t xml:space="preserve"> - Felhalmozási (</t>
    </r>
    <r>
      <rPr>
        <sz val="10"/>
        <rFont val="Palatino Linotype"/>
        <family val="1"/>
      </rPr>
      <t>első lakáshoz jutók támogatása)</t>
    </r>
  </si>
  <si>
    <t xml:space="preserve"> - Felment. Idő , jub.jut., végkiel.</t>
  </si>
  <si>
    <t>Állam felé befizetési kötelezettség</t>
  </si>
  <si>
    <t>Alsóvárosi temető I. világháborús emlékpark kialakítása</t>
  </si>
  <si>
    <t xml:space="preserve">VMJV EÜ. Alapellátás </t>
  </si>
  <si>
    <t>Aulich u. - Aradi u. csomópont végleges forgalomba helyezéséhez szükséges ingatlanrendezés</t>
  </si>
  <si>
    <t>Intézményi Szolgáltató Szervezet - strukturált informatikai és telefonhálózat kiépítése, informatikai eszközfejlesztés</t>
  </si>
  <si>
    <t>Városi Művelődési Központ - számítógép, program</t>
  </si>
  <si>
    <t>Halle u. 5. Fogorvosi ügyelet és felnőtt rendelő nyílászáró csere</t>
  </si>
  <si>
    <t>Petőfi Színház - gáztüzelésű kazán elrepedt köztag cseréje</t>
  </si>
  <si>
    <t xml:space="preserve"> - Választókerületi keret</t>
  </si>
  <si>
    <t xml:space="preserve"> - Pénzmaradványból képzett tartalék</t>
  </si>
  <si>
    <t xml:space="preserve"> - Előző évi hitelszerződéshez kapcs. feladat</t>
  </si>
  <si>
    <t xml:space="preserve"> - Felújítási kiadásokra képzett céltartalék</t>
  </si>
  <si>
    <t xml:space="preserve"> - Beruházási kiadásokra képzett céltartalék</t>
  </si>
  <si>
    <t xml:space="preserve"> - Működési költségvetés</t>
  </si>
  <si>
    <t xml:space="preserve"> - Kamatfizetés</t>
  </si>
  <si>
    <t xml:space="preserve">    - Felhalmozási költségvetés</t>
  </si>
  <si>
    <t xml:space="preserve"> - Felhalmozási célú kölcsönök nyújtása, törlesztése</t>
  </si>
  <si>
    <t>Kiegyenlítő, függő, átfutó kiadások</t>
  </si>
  <si>
    <t xml:space="preserve"> - Hiteltörlesztés</t>
  </si>
  <si>
    <t>Gépjárműadó</t>
  </si>
  <si>
    <t>kiadások</t>
  </si>
  <si>
    <t>Városi civil keret</t>
  </si>
  <si>
    <t>Iparűzési adó</t>
  </si>
  <si>
    <t>Építményadó</t>
  </si>
  <si>
    <t>Kommunális adó</t>
  </si>
  <si>
    <t>Idegenforgalmi adó</t>
  </si>
  <si>
    <t>Veszprém Megyei Jogú Város Önkormányzata</t>
  </si>
  <si>
    <t>Deák Ferenc Általános Iskola</t>
  </si>
  <si>
    <t xml:space="preserve"> - Veszprém Város Vegyeskara</t>
  </si>
  <si>
    <t xml:space="preserve"> - Veszprémi Táncegyüttesért Alapítvány</t>
  </si>
  <si>
    <t xml:space="preserve"> - Liszt F. Kórus</t>
  </si>
  <si>
    <t>Egyéb működési kiadás</t>
  </si>
  <si>
    <t>Mihály-napi Búcsú</t>
  </si>
  <si>
    <t>Marketing tevékenység, marketing stratégia</t>
  </si>
  <si>
    <t xml:space="preserve">          - Gizella Napok</t>
  </si>
  <si>
    <t xml:space="preserve">          - Veszprémi Utcazene Fesztivál</t>
  </si>
  <si>
    <t>Veszprémi Kistérségi Társulásnak pénzeszköz átadás(Egyesített Szoc.)</t>
  </si>
  <si>
    <t>Magyarország helyi önkormányzatairól szóló 2011. évi CLXXXIX. törvény 13.§ (1) bekezdése szerinti kötelező feladatok</t>
  </si>
  <si>
    <t>Kulturális kínálat bővítése</t>
  </si>
  <si>
    <t>Mobil telefon</t>
  </si>
  <si>
    <t>Informatikai eszközbeszerzések</t>
  </si>
  <si>
    <t>Forrás SQL</t>
  </si>
  <si>
    <t xml:space="preserve">Közcélú és közhasznú foglalkoztatás </t>
  </si>
  <si>
    <t>Pannon TISZK működtetése</t>
  </si>
  <si>
    <t>Pannon TISZK kezességvállalás</t>
  </si>
  <si>
    <t>Csapadékcsatornák üzemeltetési szolgáltatásai (eddig Bakonykarszt)</t>
  </si>
  <si>
    <t>DAT térképfrissítés, közműnyilvántartás</t>
  </si>
  <si>
    <t>Környezetvédelmi feladat (városüzemeltetés feladatai)</t>
  </si>
  <si>
    <t>Központosított előirányzat</t>
  </si>
  <si>
    <t>Bérkompenzáció</t>
  </si>
  <si>
    <r>
      <t>Igazgatás</t>
    </r>
    <r>
      <rPr>
        <sz val="11"/>
        <rFont val="Palatino Linotype"/>
        <family val="1"/>
      </rPr>
      <t xml:space="preserve"> - Bérkompenzáció</t>
    </r>
  </si>
  <si>
    <t>Családsegítő és Gyermekjóléti Alapszolgáltatási Intézményfenntartó Társulás</t>
  </si>
  <si>
    <t>Önkormányzati Intézmények működési bevételei</t>
  </si>
  <si>
    <t>ebből: - Pályázati keret</t>
  </si>
  <si>
    <t>Felújítási kiadások:</t>
  </si>
  <si>
    <t>Környezetvédelmi feladat (Közigazgatási iroda  feladatai)</t>
  </si>
  <si>
    <t>Közterület Felügyelet, gyepmesteri telep</t>
  </si>
  <si>
    <t>Közüzemi Zrt. Jutaléka</t>
  </si>
  <si>
    <t>Bérlakások üzemeltetési költségeihez hozzájárulás</t>
  </si>
  <si>
    <t>Veszprém Város Közlekedésfejlesztéséért Közalapítvány támogatása (nyugdíjas bérlet)</t>
  </si>
  <si>
    <t>Balaton Volán Zrt. helyi közösségi közlekedés közszolgáltatás támogatása (veszteségkiegyenlítés 2013)</t>
  </si>
  <si>
    <t xml:space="preserve">Peres ügyek, Kártérítési díjak kifizetése ingatlantulajdonosok részére </t>
  </si>
  <si>
    <t>Swing-Swing Kft. törzstőkeemelés (Hangvilla projekt, 5043/2 hrszú ingatlan)</t>
  </si>
  <si>
    <t>VMJV Polgármesteri Hivatal által ellátott kötelező és önként vállalt feladatok</t>
  </si>
  <si>
    <t>Államigazgatási feladatok:</t>
  </si>
  <si>
    <t>Államigazgatási feladatok összesen:</t>
  </si>
  <si>
    <t>INTÉZMÉNYEK ÖSSZESEN:</t>
  </si>
  <si>
    <t>Előző évi előirányzat maradvány, pénzmaradvány alaptevékenység ellátására történő igénybevétele</t>
  </si>
  <si>
    <t>Vagyonkezelői díj fizetése az MNV Zrt-nek a 6438/2, 6438/4 hrszú ingatlanok után(Kolostorok és kertek projekt)</t>
  </si>
  <si>
    <t>KIMUTATÁS</t>
  </si>
  <si>
    <t>a 2013. évi engedélyezett létszámról</t>
  </si>
  <si>
    <t>2013. évi engedélyezett létszám</t>
  </si>
  <si>
    <t>Megjegyzés</t>
  </si>
  <si>
    <t>Vadvirág Körzeti Óvoda</t>
  </si>
  <si>
    <t>Egry úti Körzeti Óvoda</t>
  </si>
  <si>
    <t>Csillag úti Körzeti Óvoda</t>
  </si>
  <si>
    <t>Laczkó Dezső Múzeumnál foglalkoztatott közfoglalkoztatottak létszáma</t>
  </si>
  <si>
    <t>Petőfi Színház</t>
  </si>
  <si>
    <t>VMJV Önkormányzatánál foglalkoztatott közfoglalkoztatottak létszáma</t>
  </si>
  <si>
    <t>VMJV Önkormányzatánál  a Téli Közfoglalkoztattak létszáma</t>
  </si>
  <si>
    <t>Jutasi úti műfüves pálya fenntartása (LUC)</t>
  </si>
  <si>
    <t>Önkormányzat által önként vállalt feladatok:</t>
  </si>
  <si>
    <t>TÁMOP 3.1.3.10/2-2010-0002 (Vetési G. Természettud.Labor)</t>
  </si>
  <si>
    <t>Kötelező feladatok összesen:</t>
  </si>
  <si>
    <t>Összesen</t>
  </si>
  <si>
    <t>Veszprém Megyei Jogú Város Önkormányzata Intézményei</t>
  </si>
  <si>
    <t>Egészségügyi és szoc. int. összesen:</t>
  </si>
  <si>
    <t>kiadás</t>
  </si>
  <si>
    <t>jutt.</t>
  </si>
  <si>
    <t>működési</t>
  </si>
  <si>
    <t>Szenvedélybetegek működési kiadása</t>
  </si>
  <si>
    <t>Intézményi működési bevételek</t>
  </si>
  <si>
    <t>adatok eFt-ban</t>
  </si>
  <si>
    <t>Megnevezés</t>
  </si>
  <si>
    <t>Nemzetközi kapcsolatok</t>
  </si>
  <si>
    <t>Nemzeti ünnepek kiadásaira</t>
  </si>
  <si>
    <t>Közművelődési szolgált.</t>
  </si>
  <si>
    <t>Lelkisegély szolgálat</t>
  </si>
  <si>
    <t>Közgyógyellátási igazolv.</t>
  </si>
  <si>
    <t>Munkavédelmi feladatok</t>
  </si>
  <si>
    <t>Veszprém Megyei Jogú Város Önkormányzata Intézményeinek</t>
  </si>
  <si>
    <t>Al-</t>
  </si>
  <si>
    <t>2012. évi tervezett</t>
  </si>
  <si>
    <t>Munk.a. terh. jár. és szoc.hj.adó</t>
  </si>
  <si>
    <t>Dologi kiadás</t>
  </si>
  <si>
    <t>Ellátottak pü. juttatásai</t>
  </si>
  <si>
    <t>Tervezett marad-vány</t>
  </si>
  <si>
    <t>cím</t>
  </si>
  <si>
    <t>tervezett</t>
  </si>
  <si>
    <t>terh.</t>
  </si>
  <si>
    <t>jár.</t>
  </si>
  <si>
    <t>Igazgatási tevékenység</t>
  </si>
  <si>
    <t>Gondnokság</t>
  </si>
  <si>
    <t>átcsoportosítás Mihály napi búcsú keretről</t>
  </si>
  <si>
    <t xml:space="preserve">átcsop.Gizella napok keretről, Nemzetközi kapcs.keretről </t>
  </si>
  <si>
    <t>járulékok kiadásáról átcsoportosítás</t>
  </si>
  <si>
    <t>átcsoportosítás Városi rendezvények keretre</t>
  </si>
  <si>
    <r>
      <t>Városi rendezvények keret</t>
    </r>
    <r>
      <rPr>
        <sz val="11"/>
        <rFont val="Palatino Linotype"/>
        <family val="1"/>
      </rPr>
      <t xml:space="preserve"> - Újévköszöntő megrendelésre</t>
    </r>
  </si>
  <si>
    <t>átcsoportosítás Városi rendezvények kiadásaira</t>
  </si>
  <si>
    <t>Informatikai kiadások</t>
  </si>
  <si>
    <t>ISO 9001 minőségbiztosítás karbantartás</t>
  </si>
  <si>
    <t>Városi lap kiadásai</t>
  </si>
  <si>
    <t>Településfejlesztési feladatok</t>
  </si>
  <si>
    <t>Parkfenntartás</t>
  </si>
  <si>
    <t>Települési hulladék</t>
  </si>
  <si>
    <t>Városgazdálkodási szolg.</t>
  </si>
  <si>
    <t>Közvilágítás</t>
  </si>
  <si>
    <t>Közműalagút működtetése</t>
  </si>
  <si>
    <t>Városépítészeti feladatok</t>
  </si>
  <si>
    <t>Veszprém Megyei Jogú Város Önkormányzatának</t>
  </si>
  <si>
    <t>ÁFA befizetés</t>
  </si>
  <si>
    <t>Foglalkoztatás eü. szolg.</t>
  </si>
  <si>
    <t>Polgármesteri Hivatal</t>
  </si>
  <si>
    <t>Szociális városrehabilitáció Veszprémben KDOP-3.1.1/D2-13-k2-2013-0002</t>
  </si>
  <si>
    <t>módosítás - átcsoportosítás átnevezés miatt</t>
  </si>
  <si>
    <t>Felhalmozási céltartalék</t>
  </si>
  <si>
    <t>módosítás -  informatikai eszközfejlesztés</t>
  </si>
  <si>
    <t xml:space="preserve">Magyar Államkincstár - 2012. évi normatív támogatás ellenőrzése </t>
  </si>
  <si>
    <t xml:space="preserve">                                                                                                                                                      </t>
  </si>
  <si>
    <t>Cím</t>
  </si>
  <si>
    <t>Felújítási kiadások mindösszesen:</t>
  </si>
  <si>
    <t>Egységben az erő! - Óvodafejlesztés Veszprémben TÁMOP-3.1.11-12/2-2012-0026.</t>
  </si>
  <si>
    <t>Egységben az erő! - Óvodafejlesztés Veszprémben TÁMOP-3.1.11-12/2-2012-0026</t>
  </si>
  <si>
    <t>Kulturális szakemberk továbbképzése a szolgálatfejlesztés érdekében TÁMOP-3.2.12-12/1-2012-0021</t>
  </si>
  <si>
    <t>Természettudományos közoktatási laboratórium kialakítása a veszprémi Ipari Szakközépiskola és Gimnáziumban TÁMOP-3.1.3-11/2-2012-0061</t>
  </si>
  <si>
    <t>módosítás - törzstőke emelés</t>
  </si>
  <si>
    <t>Séd Coop Zrt. Ingatlancsere</t>
  </si>
  <si>
    <t>módosítás - ingatlancsere</t>
  </si>
  <si>
    <t>Kossuth u. 6. felújítás</t>
  </si>
  <si>
    <t>Kossuth u. 6 felújítás</t>
  </si>
  <si>
    <t>Alcím</t>
  </si>
  <si>
    <t>1.</t>
  </si>
  <si>
    <t>2.</t>
  </si>
  <si>
    <t>5.</t>
  </si>
  <si>
    <t>6.</t>
  </si>
  <si>
    <t>7.</t>
  </si>
  <si>
    <t>Óvodák összesen:</t>
  </si>
  <si>
    <t>Művészetek Háza</t>
  </si>
  <si>
    <t>Városi Művelődési Központ</t>
  </si>
  <si>
    <t>Felhalmozási költségvetés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</si>
</sst>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mmm/yyyy"/>
    <numFmt numFmtId="189" formatCode="#,##0.00000"/>
    <numFmt numFmtId="190" formatCode="0.000000"/>
    <numFmt numFmtId="191" formatCode="0.00000"/>
    <numFmt numFmtId="192" formatCode="0.0000"/>
    <numFmt numFmtId="193" formatCode="#,###__"/>
    <numFmt numFmtId="194" formatCode="yyyy/mm"/>
    <numFmt numFmtId="195" formatCode="[$-40E]mmmm\ d\.;@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</numFmts>
  <fonts count="49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9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i/>
      <sz val="10"/>
      <name val="Palatino Linotype"/>
      <family val="1"/>
    </font>
    <font>
      <i/>
      <sz val="9"/>
      <name val="Palatino Linotype"/>
      <family val="1"/>
    </font>
    <font>
      <i/>
      <sz val="11"/>
      <name val="Palatino Linotype"/>
      <family val="1"/>
    </font>
    <font>
      <i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Palatino Linotype"/>
      <family val="1"/>
    </font>
    <font>
      <b/>
      <u val="single"/>
      <sz val="10"/>
      <name val="Palatino Linotype"/>
      <family val="1"/>
    </font>
    <font>
      <sz val="8"/>
      <name val="Palatino Linotype"/>
      <family val="1"/>
    </font>
    <font>
      <i/>
      <u val="single"/>
      <sz val="8"/>
      <name val="Palatino Linotype"/>
      <family val="1"/>
    </font>
    <font>
      <i/>
      <sz val="8"/>
      <name val="Palatino Linotype"/>
      <family val="1"/>
    </font>
    <font>
      <b/>
      <sz val="10"/>
      <name val="Arial CE"/>
      <family val="0"/>
    </font>
    <font>
      <b/>
      <u val="single"/>
      <sz val="12"/>
      <name val="Palatino Linotype"/>
      <family val="1"/>
    </font>
    <font>
      <i/>
      <u val="single"/>
      <sz val="11"/>
      <name val="Palatino Linotype"/>
      <family val="1"/>
    </font>
    <font>
      <u val="single"/>
      <sz val="11"/>
      <name val="Palatino Linotype"/>
      <family val="1"/>
    </font>
    <font>
      <b/>
      <i/>
      <sz val="9"/>
      <name val="Palatino Linotype"/>
      <family val="1"/>
    </font>
    <font>
      <sz val="12"/>
      <name val="Times New Roman"/>
      <family val="1"/>
    </font>
    <font>
      <sz val="10"/>
      <name val="Times New Roman CE"/>
      <family val="0"/>
    </font>
    <font>
      <b/>
      <i/>
      <sz val="12"/>
      <name val="Palatino Linotype"/>
      <family val="1"/>
    </font>
    <font>
      <i/>
      <u val="single"/>
      <sz val="12"/>
      <name val="Palatino Linotype"/>
      <family val="1"/>
    </font>
    <font>
      <u val="single"/>
      <sz val="12"/>
      <name val="Palatino Linotyp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double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double"/>
      <bottom style="double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86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3" fontId="9" fillId="0" borderId="0" xfId="61" applyNumberFormat="1" applyFont="1">
      <alignment/>
      <protection/>
    </xf>
    <xf numFmtId="3" fontId="8" fillId="0" borderId="0" xfId="61" applyNumberFormat="1" applyFont="1">
      <alignment/>
      <protection/>
    </xf>
    <xf numFmtId="3" fontId="5" fillId="0" borderId="0" xfId="61" applyNumberFormat="1" applyFont="1">
      <alignment/>
      <protection/>
    </xf>
    <xf numFmtId="3" fontId="9" fillId="0" borderId="0" xfId="61" applyNumberFormat="1" applyFont="1" applyAlignment="1">
      <alignment horizontal="center"/>
      <protection/>
    </xf>
    <xf numFmtId="3" fontId="8" fillId="0" borderId="0" xfId="61" applyNumberFormat="1" applyFont="1" applyBorder="1">
      <alignment/>
      <protection/>
    </xf>
    <xf numFmtId="3" fontId="8" fillId="0" borderId="0" xfId="61" applyNumberFormat="1" applyFont="1" applyBorder="1" applyAlignment="1">
      <alignment horizontal="center"/>
      <protection/>
    </xf>
    <xf numFmtId="3" fontId="9" fillId="0" borderId="0" xfId="61" applyNumberFormat="1" applyFont="1" applyBorder="1">
      <alignment/>
      <protection/>
    </xf>
    <xf numFmtId="3" fontId="9" fillId="0" borderId="10" xfId="61" applyNumberFormat="1" applyFont="1" applyBorder="1" applyAlignment="1">
      <alignment vertical="center"/>
      <protection/>
    </xf>
    <xf numFmtId="3" fontId="5" fillId="0" borderId="0" xfId="61" applyNumberFormat="1" applyFont="1" applyBorder="1">
      <alignment/>
      <protection/>
    </xf>
    <xf numFmtId="3" fontId="9" fillId="0" borderId="0" xfId="61" applyNumberFormat="1" applyFont="1" applyBorder="1" applyAlignment="1">
      <alignment vertical="center"/>
      <protection/>
    </xf>
    <xf numFmtId="3" fontId="8" fillId="0" borderId="0" xfId="61" applyNumberFormat="1" applyFont="1" applyAlignment="1">
      <alignment horizontal="center"/>
      <protection/>
    </xf>
    <xf numFmtId="3" fontId="9" fillId="0" borderId="11" xfId="61" applyNumberFormat="1" applyFont="1" applyBorder="1" applyAlignment="1">
      <alignment vertical="center"/>
      <protection/>
    </xf>
    <xf numFmtId="3" fontId="8" fillId="0" borderId="0" xfId="61" applyNumberFormat="1" applyFont="1" applyFill="1" applyBorder="1">
      <alignment/>
      <protection/>
    </xf>
    <xf numFmtId="3" fontId="8" fillId="0" borderId="0" xfId="61" applyNumberFormat="1" applyFont="1" applyBorder="1" applyAlignment="1">
      <alignment horizontal="left" indent="1"/>
      <protection/>
    </xf>
    <xf numFmtId="3" fontId="5" fillId="0" borderId="0" xfId="0" applyNumberFormat="1" applyFont="1" applyFill="1" applyAlignment="1">
      <alignment/>
    </xf>
    <xf numFmtId="3" fontId="8" fillId="0" borderId="0" xfId="61" applyNumberFormat="1" applyFont="1" applyFill="1">
      <alignment/>
      <protection/>
    </xf>
    <xf numFmtId="3" fontId="8" fillId="0" borderId="0" xfId="61" applyNumberFormat="1" applyFont="1" applyFill="1" applyBorder="1" applyAlignment="1">
      <alignment horizontal="left" indent="1"/>
      <protection/>
    </xf>
    <xf numFmtId="0" fontId="5" fillId="0" borderId="0" xfId="0" applyFont="1" applyAlignment="1">
      <alignment horizontal="center"/>
    </xf>
    <xf numFmtId="3" fontId="5" fillId="0" borderId="12" xfId="61" applyNumberFormat="1" applyFont="1" applyBorder="1" applyAlignment="1">
      <alignment horizontal="center" vertical="center" wrapText="1"/>
      <protection/>
    </xf>
    <xf numFmtId="3" fontId="5" fillId="0" borderId="13" xfId="61" applyNumberFormat="1" applyFont="1" applyBorder="1" applyAlignment="1">
      <alignment horizontal="center" vertical="center" wrapText="1"/>
      <protection/>
    </xf>
    <xf numFmtId="3" fontId="5" fillId="0" borderId="14" xfId="61" applyNumberFormat="1" applyFont="1" applyBorder="1" applyAlignment="1">
      <alignment horizontal="center" vertical="center" wrapText="1"/>
      <protection/>
    </xf>
    <xf numFmtId="3" fontId="9" fillId="0" borderId="0" xfId="61" applyNumberFormat="1" applyFont="1" applyBorder="1" applyAlignment="1">
      <alignment horizontal="center"/>
      <protection/>
    </xf>
    <xf numFmtId="3" fontId="11" fillId="0" borderId="15" xfId="65" applyNumberFormat="1" applyFont="1" applyFill="1" applyBorder="1" applyAlignment="1">
      <alignment horizontal="center" vertical="center" wrapText="1"/>
      <protection/>
    </xf>
    <xf numFmtId="3" fontId="8" fillId="0" borderId="0" xfId="65" applyNumberFormat="1" applyFont="1" applyFill="1" applyBorder="1" applyAlignment="1">
      <alignment horizontal="right"/>
      <protection/>
    </xf>
    <xf numFmtId="3" fontId="5" fillId="0" borderId="0" xfId="65" applyNumberFormat="1" applyFont="1" applyFill="1" applyBorder="1" applyAlignment="1">
      <alignment horizontal="center"/>
      <protection/>
    </xf>
    <xf numFmtId="3" fontId="5" fillId="0" borderId="13" xfId="61" applyNumberFormat="1" applyFont="1" applyBorder="1" applyAlignment="1">
      <alignment horizontal="center" vertical="center" textRotation="90"/>
      <protection/>
    </xf>
    <xf numFmtId="3" fontId="10" fillId="0" borderId="13" xfId="61" applyNumberFormat="1" applyFont="1" applyBorder="1" applyAlignment="1">
      <alignment horizontal="center" vertical="center" wrapText="1"/>
      <protection/>
    </xf>
    <xf numFmtId="3" fontId="8" fillId="0" borderId="0" xfId="61" applyNumberFormat="1" applyFont="1" applyFill="1" applyBorder="1" applyAlignment="1">
      <alignment horizontal="center"/>
      <protection/>
    </xf>
    <xf numFmtId="3" fontId="9" fillId="0" borderId="10" xfId="61" applyNumberFormat="1" applyFont="1" applyBorder="1" applyAlignment="1">
      <alignment horizontal="center" vertical="center"/>
      <protection/>
    </xf>
    <xf numFmtId="3" fontId="8" fillId="0" borderId="0" xfId="61" applyNumberFormat="1" applyFont="1" applyBorder="1" applyAlignment="1">
      <alignment horizontal="center" vertical="top"/>
      <protection/>
    </xf>
    <xf numFmtId="3" fontId="8" fillId="0" borderId="10" xfId="61" applyNumberFormat="1" applyFont="1" applyBorder="1" applyAlignment="1">
      <alignment horizontal="center" vertical="center"/>
      <protection/>
    </xf>
    <xf numFmtId="49" fontId="9" fillId="0" borderId="0" xfId="61" applyNumberFormat="1" applyFont="1" applyAlignment="1">
      <alignment horizontal="center"/>
      <protection/>
    </xf>
    <xf numFmtId="49" fontId="5" fillId="0" borderId="16" xfId="61" applyNumberFormat="1" applyFont="1" applyBorder="1" applyAlignment="1">
      <alignment horizontal="center" vertical="center" textRotation="90"/>
      <protection/>
    </xf>
    <xf numFmtId="49" fontId="8" fillId="0" borderId="0" xfId="61" applyNumberFormat="1" applyFont="1" applyBorder="1" applyAlignment="1">
      <alignment horizontal="center"/>
      <protection/>
    </xf>
    <xf numFmtId="3" fontId="8" fillId="0" borderId="0" xfId="61" applyNumberFormat="1" applyFont="1" applyAlignment="1">
      <alignment/>
      <protection/>
    </xf>
    <xf numFmtId="49" fontId="8" fillId="0" borderId="0" xfId="61" applyNumberFormat="1" applyFont="1" applyAlignment="1">
      <alignment horizontal="center"/>
      <protection/>
    </xf>
    <xf numFmtId="3" fontId="8" fillId="0" borderId="0" xfId="61" applyNumberFormat="1" applyFont="1" applyBorder="1" applyAlignment="1">
      <alignment/>
      <protection/>
    </xf>
    <xf numFmtId="3" fontId="8" fillId="0" borderId="0" xfId="61" applyNumberFormat="1" applyFont="1" applyBorder="1" applyAlignment="1">
      <alignment vertical="top"/>
      <protection/>
    </xf>
    <xf numFmtId="3" fontId="8" fillId="0" borderId="0" xfId="61" applyNumberFormat="1" applyFont="1" applyFill="1" applyBorder="1" applyAlignment="1">
      <alignment vertical="top"/>
      <protection/>
    </xf>
    <xf numFmtId="3" fontId="8" fillId="0" borderId="0" xfId="61" applyNumberFormat="1" applyFont="1" applyAlignment="1">
      <alignment vertical="top"/>
      <protection/>
    </xf>
    <xf numFmtId="49" fontId="9" fillId="0" borderId="0" xfId="61" applyNumberFormat="1" applyFont="1" applyBorder="1" applyAlignment="1">
      <alignment horizontal="center"/>
      <protection/>
    </xf>
    <xf numFmtId="49" fontId="9" fillId="0" borderId="12" xfId="61" applyNumberFormat="1" applyFont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3" fontId="5" fillId="0" borderId="12" xfId="61" applyNumberFormat="1" applyFont="1" applyBorder="1" applyAlignment="1">
      <alignment horizontal="center" vertical="center" textRotation="90" wrapText="1"/>
      <protection/>
    </xf>
    <xf numFmtId="3" fontId="5" fillId="0" borderId="17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9" fillId="0" borderId="0" xfId="61" applyNumberFormat="1" applyFont="1" applyFill="1" applyBorder="1" applyAlignment="1">
      <alignment horizontal="center"/>
      <protection/>
    </xf>
    <xf numFmtId="3" fontId="5" fillId="0" borderId="0" xfId="61" applyNumberFormat="1" applyFont="1" applyFill="1" applyAlignment="1">
      <alignment horizontal="center"/>
      <protection/>
    </xf>
    <xf numFmtId="3" fontId="9" fillId="0" borderId="0" xfId="61" applyNumberFormat="1" applyFont="1" applyFill="1">
      <alignment/>
      <protection/>
    </xf>
    <xf numFmtId="0" fontId="5" fillId="0" borderId="0" xfId="0" applyFont="1" applyBorder="1" applyAlignment="1">
      <alignment/>
    </xf>
    <xf numFmtId="3" fontId="9" fillId="0" borderId="0" xfId="65" applyNumberFormat="1" applyFont="1" applyFill="1" applyBorder="1" applyAlignment="1">
      <alignment horizontal="right"/>
      <protection/>
    </xf>
    <xf numFmtId="0" fontId="5" fillId="0" borderId="0" xfId="65" applyFont="1" applyFill="1" applyBorder="1" applyAlignment="1">
      <alignment horizontal="center"/>
      <protection/>
    </xf>
    <xf numFmtId="3" fontId="5" fillId="0" borderId="0" xfId="65" applyNumberFormat="1" applyFont="1" applyFill="1" applyBorder="1" applyAlignment="1">
      <alignment horizontal="right"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wrapText="1"/>
      <protection/>
    </xf>
    <xf numFmtId="0" fontId="5" fillId="0" borderId="0" xfId="0" applyFont="1" applyBorder="1" applyAlignment="1">
      <alignment wrapText="1"/>
    </xf>
    <xf numFmtId="3" fontId="11" fillId="0" borderId="22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19" xfId="0" applyFont="1" applyBorder="1" applyAlignment="1">
      <alignment horizontal="left" indent="2"/>
    </xf>
    <xf numFmtId="3" fontId="5" fillId="0" borderId="19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3" fontId="11" fillId="0" borderId="24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23" xfId="0" applyNumberFormat="1" applyFont="1" applyBorder="1" applyAlignment="1">
      <alignment/>
    </xf>
    <xf numFmtId="0" fontId="5" fillId="0" borderId="0" xfId="0" applyFont="1" applyBorder="1" applyAlignment="1">
      <alignment horizontal="left" indent="2"/>
    </xf>
    <xf numFmtId="49" fontId="5" fillId="0" borderId="26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49" fontId="9" fillId="0" borderId="31" xfId="61" applyNumberFormat="1" applyFont="1" applyBorder="1" applyAlignment="1">
      <alignment horizontal="center"/>
      <protection/>
    </xf>
    <xf numFmtId="3" fontId="9" fillId="0" borderId="32" xfId="61" applyNumberFormat="1" applyFont="1" applyBorder="1" applyAlignment="1">
      <alignment horizontal="center"/>
      <protection/>
    </xf>
    <xf numFmtId="3" fontId="8" fillId="0" borderId="32" xfId="61" applyNumberFormat="1" applyFont="1" applyBorder="1" applyAlignment="1">
      <alignment horizontal="center"/>
      <protection/>
    </xf>
    <xf numFmtId="3" fontId="9" fillId="0" borderId="32" xfId="61" applyNumberFormat="1" applyFont="1" applyBorder="1">
      <alignment/>
      <protection/>
    </xf>
    <xf numFmtId="49" fontId="8" fillId="0" borderId="26" xfId="61" applyNumberFormat="1" applyFont="1" applyBorder="1" applyAlignment="1">
      <alignment horizontal="center"/>
      <protection/>
    </xf>
    <xf numFmtId="3" fontId="8" fillId="0" borderId="23" xfId="61" applyNumberFormat="1" applyFont="1" applyBorder="1">
      <alignment/>
      <protection/>
    </xf>
    <xf numFmtId="49" fontId="9" fillId="0" borderId="26" xfId="61" applyNumberFormat="1" applyFont="1" applyBorder="1" applyAlignment="1">
      <alignment horizontal="center"/>
      <protection/>
    </xf>
    <xf numFmtId="3" fontId="9" fillId="0" borderId="23" xfId="61" applyNumberFormat="1" applyFont="1" applyBorder="1">
      <alignment/>
      <protection/>
    </xf>
    <xf numFmtId="49" fontId="9" fillId="0" borderId="26" xfId="61" applyNumberFormat="1" applyFont="1" applyFill="1" applyBorder="1" applyAlignment="1">
      <alignment horizontal="center"/>
      <protection/>
    </xf>
    <xf numFmtId="49" fontId="8" fillId="0" borderId="26" xfId="61" applyNumberFormat="1" applyFont="1" applyFill="1" applyBorder="1" applyAlignment="1">
      <alignment horizontal="center"/>
      <protection/>
    </xf>
    <xf numFmtId="49" fontId="8" fillId="0" borderId="26" xfId="61" applyNumberFormat="1" applyFont="1" applyBorder="1" applyAlignment="1">
      <alignment horizontal="center" vertical="top"/>
      <protection/>
    </xf>
    <xf numFmtId="3" fontId="8" fillId="0" borderId="23" xfId="61" applyNumberFormat="1" applyFont="1" applyBorder="1" applyAlignment="1">
      <alignment vertical="top"/>
      <protection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9" fillId="0" borderId="0" xfId="61" applyNumberFormat="1" applyFont="1" applyFill="1" applyAlignment="1">
      <alignment horizontal="center" vertical="center"/>
      <protection/>
    </xf>
    <xf numFmtId="3" fontId="8" fillId="0" borderId="0" xfId="61" applyNumberFormat="1" applyFont="1" applyFill="1" applyAlignment="1">
      <alignment vertical="center"/>
      <protection/>
    </xf>
    <xf numFmtId="3" fontId="8" fillId="0" borderId="0" xfId="61" applyNumberFormat="1" applyFont="1" applyFill="1" applyAlignment="1">
      <alignment wrapText="1"/>
      <protection/>
    </xf>
    <xf numFmtId="3" fontId="8" fillId="0" borderId="33" xfId="61" applyNumberFormat="1" applyFont="1" applyFill="1" applyBorder="1" applyAlignment="1">
      <alignment wrapText="1"/>
      <protection/>
    </xf>
    <xf numFmtId="0" fontId="8" fillId="0" borderId="33" xfId="0" applyFont="1" applyFill="1" applyBorder="1" applyAlignment="1">
      <alignment wrapText="1"/>
    </xf>
    <xf numFmtId="3" fontId="9" fillId="0" borderId="0" xfId="61" applyNumberFormat="1" applyFont="1" applyFill="1" applyAlignment="1">
      <alignment wrapText="1"/>
      <protection/>
    </xf>
    <xf numFmtId="0" fontId="9" fillId="0" borderId="0" xfId="61" applyFont="1" applyFill="1" applyBorder="1" applyAlignment="1">
      <alignment wrapText="1"/>
      <protection/>
    </xf>
    <xf numFmtId="3" fontId="8" fillId="0" borderId="33" xfId="61" applyNumberFormat="1" applyFont="1" applyFill="1" applyBorder="1" applyAlignment="1">
      <alignment horizontal="left" wrapText="1"/>
      <protection/>
    </xf>
    <xf numFmtId="3" fontId="16" fillId="0" borderId="33" xfId="61" applyNumberFormat="1" applyFont="1" applyFill="1" applyBorder="1" applyAlignment="1">
      <alignment wrapText="1"/>
      <protection/>
    </xf>
    <xf numFmtId="0" fontId="8" fillId="0" borderId="0" xfId="61" applyFont="1" applyFill="1" applyBorder="1" applyAlignment="1">
      <alignment wrapText="1"/>
      <protection/>
    </xf>
    <xf numFmtId="0" fontId="8" fillId="0" borderId="0" xfId="61" applyFont="1" applyFill="1" applyBorder="1" applyAlignment="1">
      <alignment horizontal="center" wrapText="1"/>
      <protection/>
    </xf>
    <xf numFmtId="3" fontId="8" fillId="0" borderId="0" xfId="61" applyNumberFormat="1" applyFont="1" applyFill="1" applyBorder="1" applyAlignment="1">
      <alignment wrapText="1"/>
      <protection/>
    </xf>
    <xf numFmtId="3" fontId="9" fillId="0" borderId="0" xfId="61" applyNumberFormat="1" applyFont="1" applyFill="1" applyBorder="1" applyAlignment="1">
      <alignment wrapText="1"/>
      <protection/>
    </xf>
    <xf numFmtId="3" fontId="8" fillId="0" borderId="0" xfId="61" applyNumberFormat="1" applyFont="1" applyFill="1" applyBorder="1" applyAlignment="1">
      <alignment horizontal="center" wrapText="1"/>
      <protection/>
    </xf>
    <xf numFmtId="3" fontId="9" fillId="0" borderId="0" xfId="61" applyNumberFormat="1" applyFont="1" applyFill="1" applyAlignment="1">
      <alignment vertical="center"/>
      <protection/>
    </xf>
    <xf numFmtId="3" fontId="5" fillId="0" borderId="0" xfId="61" applyNumberFormat="1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vertical="top"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1" fillId="0" borderId="22" xfId="0" applyFont="1" applyBorder="1" applyAlignment="1">
      <alignment wrapText="1"/>
    </xf>
    <xf numFmtId="0" fontId="11" fillId="0" borderId="3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10" fillId="0" borderId="0" xfId="61" applyNumberFormat="1" applyFont="1" applyFill="1" applyAlignment="1">
      <alignment horizontal="center"/>
      <protection/>
    </xf>
    <xf numFmtId="3" fontId="10" fillId="0" borderId="0" xfId="61" applyNumberFormat="1" applyFont="1" applyFill="1" applyAlignment="1">
      <alignment horizontal="center" vertical="center"/>
      <protection/>
    </xf>
    <xf numFmtId="3" fontId="34" fillId="0" borderId="0" xfId="61" applyNumberFormat="1" applyFont="1" applyFill="1" applyAlignment="1">
      <alignment horizontal="center"/>
      <protection/>
    </xf>
    <xf numFmtId="3" fontId="5" fillId="0" borderId="0" xfId="61" applyNumberFormat="1" applyFont="1" applyFill="1" applyAlignment="1">
      <alignment horizontal="center" vertical="center"/>
      <protection/>
    </xf>
    <xf numFmtId="3" fontId="5" fillId="0" borderId="13" xfId="61" applyNumberFormat="1" applyFont="1" applyBorder="1" applyAlignment="1">
      <alignment horizontal="center" vertical="center"/>
      <protection/>
    </xf>
    <xf numFmtId="3" fontId="5" fillId="0" borderId="0" xfId="61" applyNumberFormat="1" applyFont="1" applyBorder="1" applyAlignment="1">
      <alignment horizontal="center" vertical="center"/>
      <protection/>
    </xf>
    <xf numFmtId="3" fontId="5" fillId="0" borderId="0" xfId="61" applyNumberFormat="1" applyFont="1" applyAlignment="1">
      <alignment horizontal="center" vertical="center"/>
      <protection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/>
    </xf>
    <xf numFmtId="0" fontId="5" fillId="0" borderId="0" xfId="65" applyFont="1" applyFill="1" applyBorder="1" applyAlignment="1">
      <alignment horizontal="center" wrapText="1"/>
      <protection/>
    </xf>
    <xf numFmtId="49" fontId="5" fillId="0" borderId="26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 indent="2"/>
    </xf>
    <xf numFmtId="3" fontId="8" fillId="0" borderId="0" xfId="61" applyNumberFormat="1" applyFont="1" applyFill="1" applyAlignment="1">
      <alignment horizontal="right"/>
      <protection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9" fillId="0" borderId="0" xfId="61" applyNumberFormat="1" applyFont="1" applyFill="1" applyAlignment="1">
      <alignment horizontal="right"/>
      <protection/>
    </xf>
    <xf numFmtId="3" fontId="11" fillId="0" borderId="0" xfId="65" applyNumberFormat="1" applyFont="1" applyFill="1" applyBorder="1" applyAlignment="1">
      <alignment horizontal="right" vertical="center"/>
      <protection/>
    </xf>
    <xf numFmtId="3" fontId="5" fillId="0" borderId="0" xfId="65" applyNumberFormat="1" applyFont="1" applyFill="1" applyBorder="1" applyAlignment="1">
      <alignment horizontal="right"/>
      <protection/>
    </xf>
    <xf numFmtId="3" fontId="11" fillId="0" borderId="37" xfId="0" applyNumberFormat="1" applyFont="1" applyBorder="1" applyAlignment="1">
      <alignment/>
    </xf>
    <xf numFmtId="3" fontId="11" fillId="0" borderId="38" xfId="0" applyNumberFormat="1" applyFont="1" applyBorder="1" applyAlignment="1">
      <alignment vertical="center"/>
    </xf>
    <xf numFmtId="3" fontId="8" fillId="0" borderId="33" xfId="61" applyNumberFormat="1" applyFont="1" applyFill="1" applyBorder="1" applyAlignment="1">
      <alignment horizontal="right"/>
      <protection/>
    </xf>
    <xf numFmtId="3" fontId="9" fillId="0" borderId="33" xfId="61" applyNumberFormat="1" applyFont="1" applyFill="1" applyBorder="1" applyAlignment="1">
      <alignment horizontal="right"/>
      <protection/>
    </xf>
    <xf numFmtId="3" fontId="9" fillId="0" borderId="39" xfId="61" applyNumberFormat="1" applyFont="1" applyFill="1" applyBorder="1" applyAlignment="1">
      <alignment horizontal="right" vertical="top"/>
      <protection/>
    </xf>
    <xf numFmtId="3" fontId="9" fillId="0" borderId="40" xfId="61" applyNumberFormat="1" applyFont="1" applyFill="1" applyBorder="1" applyAlignment="1">
      <alignment horizontal="right"/>
      <protection/>
    </xf>
    <xf numFmtId="3" fontId="8" fillId="0" borderId="33" xfId="61" applyNumberFormat="1" applyFont="1" applyFill="1" applyBorder="1" applyAlignment="1">
      <alignment horizontal="right" vertical="center"/>
      <protection/>
    </xf>
    <xf numFmtId="3" fontId="16" fillId="0" borderId="33" xfId="61" applyNumberFormat="1" applyFont="1" applyFill="1" applyBorder="1" applyAlignment="1">
      <alignment horizontal="right"/>
      <protection/>
    </xf>
    <xf numFmtId="3" fontId="16" fillId="0" borderId="0" xfId="61" applyNumberFormat="1" applyFont="1" applyFill="1">
      <alignment/>
      <protection/>
    </xf>
    <xf numFmtId="0" fontId="5" fillId="0" borderId="0" xfId="0" applyFont="1" applyFill="1" applyAlignment="1">
      <alignment horizontal="center" vertical="top"/>
    </xf>
    <xf numFmtId="3" fontId="5" fillId="0" borderId="0" xfId="61" applyNumberFormat="1" applyFont="1" applyFill="1" applyAlignment="1">
      <alignment horizontal="center" vertical="top"/>
      <protection/>
    </xf>
    <xf numFmtId="0" fontId="5" fillId="0" borderId="0" xfId="0" applyFont="1" applyFill="1" applyAlignment="1">
      <alignment horizontal="center"/>
    </xf>
    <xf numFmtId="3" fontId="11" fillId="0" borderId="0" xfId="65" applyNumberFormat="1" applyFont="1" applyFill="1" applyBorder="1" applyAlignment="1">
      <alignment horizontal="right"/>
      <protection/>
    </xf>
    <xf numFmtId="3" fontId="9" fillId="0" borderId="41" xfId="61" applyNumberFormat="1" applyFont="1" applyBorder="1">
      <alignment/>
      <protection/>
    </xf>
    <xf numFmtId="0" fontId="5" fillId="0" borderId="0" xfId="65" applyFont="1" applyFill="1" applyBorder="1">
      <alignment/>
      <protection/>
    </xf>
    <xf numFmtId="0" fontId="5" fillId="0" borderId="0" xfId="65" applyFont="1" applyFill="1" applyBorder="1" applyAlignment="1">
      <alignment/>
      <protection/>
    </xf>
    <xf numFmtId="3" fontId="5" fillId="0" borderId="33" xfId="65" applyNumberFormat="1" applyFont="1" applyFill="1" applyBorder="1" applyAlignment="1">
      <alignment horizontal="right" vertical="center"/>
      <protection/>
    </xf>
    <xf numFmtId="0" fontId="9" fillId="0" borderId="33" xfId="65" applyFont="1" applyFill="1" applyBorder="1" applyAlignment="1">
      <alignment horizontal="left" wrapText="1"/>
      <protection/>
    </xf>
    <xf numFmtId="3" fontId="9" fillId="0" borderId="33" xfId="65" applyNumberFormat="1" applyFont="1" applyFill="1" applyBorder="1" applyAlignment="1">
      <alignment horizontal="right" wrapText="1"/>
      <protection/>
    </xf>
    <xf numFmtId="3" fontId="8" fillId="0" borderId="33" xfId="65" applyNumberFormat="1" applyFont="1" applyFill="1" applyBorder="1" applyAlignment="1">
      <alignment horizontal="right" wrapText="1"/>
      <protection/>
    </xf>
    <xf numFmtId="0" fontId="9" fillId="0" borderId="42" xfId="65" applyFont="1" applyFill="1" applyBorder="1" applyAlignment="1">
      <alignment horizontal="left" wrapText="1"/>
      <protection/>
    </xf>
    <xf numFmtId="0" fontId="7" fillId="0" borderId="42" xfId="63" applyFont="1" applyFill="1" applyBorder="1" applyAlignment="1">
      <alignment wrapText="1"/>
      <protection/>
    </xf>
    <xf numFmtId="3" fontId="8" fillId="0" borderId="42" xfId="61" applyNumberFormat="1" applyFont="1" applyFill="1" applyBorder="1">
      <alignment/>
      <protection/>
    </xf>
    <xf numFmtId="0" fontId="7" fillId="0" borderId="42" xfId="63" applyFont="1" applyFill="1" applyBorder="1" applyAlignment="1">
      <alignment vertical="center" wrapText="1"/>
      <protection/>
    </xf>
    <xf numFmtId="0" fontId="5" fillId="0" borderId="42" xfId="63" applyFont="1" applyFill="1" applyBorder="1" applyAlignment="1">
      <alignment wrapText="1"/>
      <protection/>
    </xf>
    <xf numFmtId="3" fontId="5" fillId="0" borderId="33" xfId="65" applyNumberFormat="1" applyFont="1" applyFill="1" applyBorder="1" applyAlignment="1">
      <alignment horizontal="right"/>
      <protection/>
    </xf>
    <xf numFmtId="3" fontId="40" fillId="0" borderId="40" xfId="61" applyNumberFormat="1" applyFont="1" applyFill="1" applyBorder="1" applyAlignment="1">
      <alignment horizontal="left" wrapText="1"/>
      <protection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1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 horizontal="center" vertical="top"/>
    </xf>
    <xf numFmtId="3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top"/>
    </xf>
    <xf numFmtId="0" fontId="7" fillId="0" borderId="0" xfId="0" applyFont="1" applyFill="1" applyAlignment="1">
      <alignment horizontal="left" wrapText="1" indent="2"/>
    </xf>
    <xf numFmtId="3" fontId="7" fillId="0" borderId="19" xfId="0" applyNumberFormat="1" applyFont="1" applyFill="1" applyBorder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left" wrapText="1"/>
    </xf>
    <xf numFmtId="0" fontId="4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3" fontId="15" fillId="0" borderId="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top"/>
    </xf>
    <xf numFmtId="0" fontId="15" fillId="0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Alignment="1">
      <alignment horizontal="right"/>
    </xf>
    <xf numFmtId="0" fontId="15" fillId="0" borderId="2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Alignment="1">
      <alignment/>
    </xf>
    <xf numFmtId="0" fontId="15" fillId="0" borderId="0" xfId="0" applyFont="1" applyFill="1" applyAlignment="1">
      <alignment wrapText="1"/>
    </xf>
    <xf numFmtId="3" fontId="5" fillId="0" borderId="11" xfId="61" applyNumberFormat="1" applyFont="1" applyBorder="1" applyAlignment="1">
      <alignment horizontal="center" vertical="center" wrapText="1"/>
      <protection/>
    </xf>
    <xf numFmtId="3" fontId="9" fillId="0" borderId="0" xfId="61" applyNumberFormat="1" applyFont="1" applyBorder="1" applyAlignment="1">
      <alignment/>
      <protection/>
    </xf>
    <xf numFmtId="3" fontId="9" fillId="0" borderId="0" xfId="61" applyNumberFormat="1" applyFont="1" applyBorder="1" applyAlignment="1">
      <alignment vertical="top"/>
      <protection/>
    </xf>
    <xf numFmtId="3" fontId="8" fillId="0" borderId="23" xfId="61" applyNumberFormat="1" applyFont="1" applyBorder="1" applyAlignment="1">
      <alignment/>
      <protection/>
    </xf>
    <xf numFmtId="49" fontId="34" fillId="0" borderId="0" xfId="61" applyNumberFormat="1" applyFont="1" applyAlignment="1">
      <alignment horizontal="center"/>
      <protection/>
    </xf>
    <xf numFmtId="3" fontId="34" fillId="0" borderId="0" xfId="61" applyNumberFormat="1" applyFont="1" applyAlignment="1">
      <alignment horizontal="center"/>
      <protection/>
    </xf>
    <xf numFmtId="3" fontId="10" fillId="0" borderId="0" xfId="61" applyNumberFormat="1" applyFont="1" applyAlignment="1">
      <alignment horizontal="center"/>
      <protection/>
    </xf>
    <xf numFmtId="3" fontId="10" fillId="0" borderId="0" xfId="61" applyNumberFormat="1" applyFont="1" applyBorder="1" applyAlignment="1">
      <alignment/>
      <protection/>
    </xf>
    <xf numFmtId="3" fontId="10" fillId="0" borderId="0" xfId="61" applyNumberFormat="1" applyFont="1" applyBorder="1">
      <alignment/>
      <protection/>
    </xf>
    <xf numFmtId="3" fontId="10" fillId="0" borderId="0" xfId="61" applyNumberFormat="1" applyFont="1">
      <alignment/>
      <protection/>
    </xf>
    <xf numFmtId="49" fontId="10" fillId="0" borderId="0" xfId="61" applyNumberFormat="1" applyFont="1" applyAlignment="1">
      <alignment horizontal="center"/>
      <protection/>
    </xf>
    <xf numFmtId="3" fontId="10" fillId="0" borderId="17" xfId="61" applyNumberFormat="1" applyFont="1" applyBorder="1" applyAlignment="1">
      <alignment horizontal="center"/>
      <protection/>
    </xf>
    <xf numFmtId="3" fontId="10" fillId="0" borderId="0" xfId="61" applyNumberFormat="1" applyFont="1" applyBorder="1" applyAlignment="1">
      <alignment horizontal="center"/>
      <protection/>
    </xf>
    <xf numFmtId="3" fontId="12" fillId="0" borderId="23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5" fillId="0" borderId="0" xfId="64" applyNumberFormat="1" applyFont="1" applyFill="1" applyBorder="1" applyAlignment="1">
      <alignment horizontal="left" wrapText="1"/>
      <protection/>
    </xf>
    <xf numFmtId="3" fontId="8" fillId="0" borderId="0" xfId="61" applyNumberFormat="1" applyFont="1" applyFill="1" applyAlignment="1">
      <alignment/>
      <protection/>
    </xf>
    <xf numFmtId="3" fontId="9" fillId="0" borderId="0" xfId="61" applyNumberFormat="1" applyFont="1" applyFill="1" applyAlignment="1">
      <alignment horizontal="center"/>
      <protection/>
    </xf>
    <xf numFmtId="3" fontId="9" fillId="0" borderId="33" xfId="61" applyNumberFormat="1" applyFont="1" applyFill="1" applyBorder="1" applyAlignment="1">
      <alignment wrapText="1"/>
      <protection/>
    </xf>
    <xf numFmtId="3" fontId="9" fillId="0" borderId="39" xfId="61" applyNumberFormat="1" applyFont="1" applyFill="1" applyBorder="1" applyAlignment="1">
      <alignment vertical="top" wrapText="1"/>
      <protection/>
    </xf>
    <xf numFmtId="3" fontId="9" fillId="0" borderId="40" xfId="61" applyNumberFormat="1" applyFont="1" applyFill="1" applyBorder="1" applyAlignment="1">
      <alignment vertical="center" wrapText="1"/>
      <protection/>
    </xf>
    <xf numFmtId="3" fontId="9" fillId="0" borderId="45" xfId="61" applyNumberFormat="1" applyFont="1" applyFill="1" applyBorder="1" applyAlignment="1">
      <alignment vertical="center" wrapText="1"/>
      <protection/>
    </xf>
    <xf numFmtId="3" fontId="9" fillId="0" borderId="46" xfId="61" applyNumberFormat="1" applyFont="1" applyFill="1" applyBorder="1" applyAlignment="1">
      <alignment wrapText="1"/>
      <protection/>
    </xf>
    <xf numFmtId="3" fontId="9" fillId="0" borderId="46" xfId="61" applyNumberFormat="1" applyFont="1" applyFill="1" applyBorder="1" applyAlignment="1">
      <alignment horizontal="right" vertical="center"/>
      <protection/>
    </xf>
    <xf numFmtId="3" fontId="8" fillId="0" borderId="33" xfId="61" applyNumberFormat="1" applyFont="1" applyFill="1" applyBorder="1" applyAlignment="1">
      <alignment/>
      <protection/>
    </xf>
    <xf numFmtId="3" fontId="9" fillId="0" borderId="0" xfId="61" applyNumberFormat="1" applyFont="1" applyFill="1" applyAlignment="1">
      <alignment vertical="top"/>
      <protection/>
    </xf>
    <xf numFmtId="3" fontId="9" fillId="0" borderId="45" xfId="61" applyNumberFormat="1" applyFont="1" applyFill="1" applyBorder="1" applyAlignment="1">
      <alignment vertical="center"/>
      <protection/>
    </xf>
    <xf numFmtId="3" fontId="8" fillId="0" borderId="40" xfId="61" applyNumberFormat="1" applyFont="1" applyFill="1" applyBorder="1" applyAlignment="1">
      <alignment horizontal="right" vertical="center"/>
      <protection/>
    </xf>
    <xf numFmtId="3" fontId="8" fillId="0" borderId="45" xfId="61" applyNumberFormat="1" applyFont="1" applyFill="1" applyBorder="1" applyAlignment="1">
      <alignment horizontal="right" vertical="center"/>
      <protection/>
    </xf>
    <xf numFmtId="3" fontId="16" fillId="0" borderId="33" xfId="61" applyNumberFormat="1" applyFont="1" applyFill="1" applyBorder="1" applyAlignment="1">
      <alignment horizontal="right" vertical="center"/>
      <protection/>
    </xf>
    <xf numFmtId="3" fontId="10" fillId="0" borderId="42" xfId="61" applyNumberFormat="1" applyFont="1" applyFill="1" applyBorder="1" applyAlignment="1">
      <alignment horizontal="center" vertical="center"/>
      <protection/>
    </xf>
    <xf numFmtId="3" fontId="8" fillId="0" borderId="47" xfId="61" applyNumberFormat="1" applyFont="1" applyFill="1" applyBorder="1" applyAlignment="1">
      <alignment horizontal="right" vertical="center"/>
      <protection/>
    </xf>
    <xf numFmtId="3" fontId="16" fillId="0" borderId="47" xfId="61" applyNumberFormat="1" applyFont="1" applyFill="1" applyBorder="1" applyAlignment="1">
      <alignment horizontal="right" vertical="center"/>
      <protection/>
    </xf>
    <xf numFmtId="3" fontId="10" fillId="0" borderId="48" xfId="61" applyNumberFormat="1" applyFont="1" applyFill="1" applyBorder="1" applyAlignment="1">
      <alignment horizontal="center" vertical="center"/>
      <protection/>
    </xf>
    <xf numFmtId="3" fontId="9" fillId="0" borderId="49" xfId="61" applyNumberFormat="1" applyFont="1" applyFill="1" applyBorder="1" applyAlignment="1">
      <alignment wrapText="1"/>
      <protection/>
    </xf>
    <xf numFmtId="3" fontId="9" fillId="0" borderId="49" xfId="61" applyNumberFormat="1" applyFont="1" applyFill="1" applyBorder="1" applyAlignment="1">
      <alignment horizontal="right" vertical="center"/>
      <protection/>
    </xf>
    <xf numFmtId="3" fontId="9" fillId="0" borderId="50" xfId="61" applyNumberFormat="1" applyFont="1" applyFill="1" applyBorder="1" applyAlignment="1">
      <alignment horizontal="right" vertical="center"/>
      <protection/>
    </xf>
    <xf numFmtId="3" fontId="10" fillId="0" borderId="51" xfId="61" applyNumberFormat="1" applyFont="1" applyFill="1" applyBorder="1" applyAlignment="1">
      <alignment horizontal="center" vertical="center"/>
      <protection/>
    </xf>
    <xf numFmtId="3" fontId="9" fillId="0" borderId="52" xfId="61" applyNumberFormat="1" applyFont="1" applyFill="1" applyBorder="1" applyAlignment="1">
      <alignment horizontal="right"/>
      <protection/>
    </xf>
    <xf numFmtId="3" fontId="5" fillId="0" borderId="0" xfId="61" applyNumberFormat="1" applyFont="1" applyFill="1" applyBorder="1" applyAlignment="1">
      <alignment horizontal="center" vertical="top"/>
      <protection/>
    </xf>
    <xf numFmtId="3" fontId="11" fillId="0" borderId="53" xfId="61" applyNumberFormat="1" applyFont="1" applyFill="1" applyBorder="1" applyAlignment="1">
      <alignment horizontal="center" textRotation="90"/>
      <protection/>
    </xf>
    <xf numFmtId="3" fontId="5" fillId="0" borderId="33" xfId="61" applyNumberFormat="1" applyFont="1" applyFill="1" applyBorder="1" applyAlignment="1">
      <alignment horizontal="center"/>
      <protection/>
    </xf>
    <xf numFmtId="3" fontId="5" fillId="0" borderId="33" xfId="61" applyNumberFormat="1" applyFont="1" applyFill="1" applyBorder="1" applyAlignment="1">
      <alignment horizontal="center" vertical="top"/>
      <protection/>
    </xf>
    <xf numFmtId="3" fontId="12" fillId="0" borderId="33" xfId="61" applyNumberFormat="1" applyFont="1" applyFill="1" applyBorder="1" applyAlignment="1">
      <alignment horizontal="center" vertical="top"/>
      <protection/>
    </xf>
    <xf numFmtId="3" fontId="11" fillId="0" borderId="33" xfId="61" applyNumberFormat="1" applyFont="1" applyFill="1" applyBorder="1" applyAlignment="1">
      <alignment horizontal="center" vertical="top"/>
      <protection/>
    </xf>
    <xf numFmtId="3" fontId="11" fillId="0" borderId="39" xfId="61" applyNumberFormat="1" applyFont="1" applyFill="1" applyBorder="1" applyAlignment="1">
      <alignment horizontal="center" vertical="top"/>
      <protection/>
    </xf>
    <xf numFmtId="3" fontId="5" fillId="0" borderId="45" xfId="61" applyNumberFormat="1" applyFont="1" applyFill="1" applyBorder="1" applyAlignment="1">
      <alignment horizontal="center" vertical="center"/>
      <protection/>
    </xf>
    <xf numFmtId="3" fontId="5" fillId="0" borderId="33" xfId="61" applyNumberFormat="1" applyFont="1" applyFill="1" applyBorder="1" applyAlignment="1">
      <alignment horizontal="center" vertical="center"/>
      <protection/>
    </xf>
    <xf numFmtId="3" fontId="5" fillId="0" borderId="46" xfId="61" applyNumberFormat="1" applyFont="1" applyFill="1" applyBorder="1" applyAlignment="1">
      <alignment horizontal="center" vertical="center"/>
      <protection/>
    </xf>
    <xf numFmtId="3" fontId="5" fillId="0" borderId="40" xfId="61" applyNumberFormat="1" applyFont="1" applyFill="1" applyBorder="1" applyAlignment="1">
      <alignment horizontal="center"/>
      <protection/>
    </xf>
    <xf numFmtId="3" fontId="5" fillId="0" borderId="40" xfId="61" applyNumberFormat="1" applyFont="1" applyFill="1" applyBorder="1" applyAlignment="1">
      <alignment horizontal="center" vertical="center"/>
      <protection/>
    </xf>
    <xf numFmtId="3" fontId="5" fillId="0" borderId="49" xfId="61" applyNumberFormat="1" applyFont="1" applyFill="1" applyBorder="1" applyAlignment="1">
      <alignment horizontal="center" vertical="center"/>
      <protection/>
    </xf>
    <xf numFmtId="3" fontId="11" fillId="0" borderId="0" xfId="61" applyNumberFormat="1" applyFont="1" applyFill="1" applyAlignment="1">
      <alignment horizontal="center" vertical="top"/>
      <protection/>
    </xf>
    <xf numFmtId="3" fontId="9" fillId="0" borderId="54" xfId="61" applyNumberFormat="1" applyFont="1" applyFill="1" applyBorder="1" applyAlignment="1">
      <alignment horizontal="center"/>
      <protection/>
    </xf>
    <xf numFmtId="3" fontId="8" fillId="0" borderId="42" xfId="61" applyNumberFormat="1" applyFont="1" applyFill="1" applyBorder="1" applyAlignment="1">
      <alignment/>
      <protection/>
    </xf>
    <xf numFmtId="3" fontId="8" fillId="0" borderId="47" xfId="61" applyNumberFormat="1" applyFont="1" applyFill="1" applyBorder="1" applyAlignment="1">
      <alignment/>
      <protection/>
    </xf>
    <xf numFmtId="3" fontId="8" fillId="0" borderId="47" xfId="61" applyNumberFormat="1" applyFont="1" applyFill="1" applyBorder="1" applyAlignment="1">
      <alignment horizontal="right"/>
      <protection/>
    </xf>
    <xf numFmtId="3" fontId="16" fillId="0" borderId="42" xfId="61" applyNumberFormat="1" applyFont="1" applyFill="1" applyBorder="1">
      <alignment/>
      <protection/>
    </xf>
    <xf numFmtId="3" fontId="16" fillId="0" borderId="47" xfId="61" applyNumberFormat="1" applyFont="1" applyFill="1" applyBorder="1" applyAlignment="1">
      <alignment horizontal="right"/>
      <protection/>
    </xf>
    <xf numFmtId="3" fontId="9" fillId="0" borderId="42" xfId="61" applyNumberFormat="1" applyFont="1" applyFill="1" applyBorder="1">
      <alignment/>
      <protection/>
    </xf>
    <xf numFmtId="3" fontId="9" fillId="0" borderId="47" xfId="61" applyNumberFormat="1" applyFont="1" applyFill="1" applyBorder="1" applyAlignment="1">
      <alignment horizontal="right"/>
      <protection/>
    </xf>
    <xf numFmtId="3" fontId="9" fillId="0" borderId="55" xfId="61" applyNumberFormat="1" applyFont="1" applyFill="1" applyBorder="1" applyAlignment="1">
      <alignment vertical="top"/>
      <protection/>
    </xf>
    <xf numFmtId="3" fontId="9" fillId="0" borderId="56" xfId="61" applyNumberFormat="1" applyFont="1" applyFill="1" applyBorder="1" applyAlignment="1">
      <alignment horizontal="right" vertical="top"/>
      <protection/>
    </xf>
    <xf numFmtId="3" fontId="10" fillId="0" borderId="57" xfId="61" applyNumberFormat="1" applyFont="1" applyFill="1" applyBorder="1" applyAlignment="1">
      <alignment horizontal="center" vertical="center"/>
      <protection/>
    </xf>
    <xf numFmtId="3" fontId="9" fillId="0" borderId="58" xfId="61" applyNumberFormat="1" applyFont="1" applyFill="1" applyBorder="1" applyAlignment="1">
      <alignment vertical="center"/>
      <protection/>
    </xf>
    <xf numFmtId="3" fontId="10" fillId="0" borderId="59" xfId="61" applyNumberFormat="1" applyFont="1" applyFill="1" applyBorder="1" applyAlignment="1">
      <alignment horizontal="center" vertical="center"/>
      <protection/>
    </xf>
    <xf numFmtId="3" fontId="9" fillId="0" borderId="60" xfId="61" applyNumberFormat="1" applyFont="1" applyFill="1" applyBorder="1" applyAlignment="1">
      <alignment horizontal="right" vertical="center"/>
      <protection/>
    </xf>
    <xf numFmtId="3" fontId="9" fillId="0" borderId="61" xfId="61" applyNumberFormat="1" applyFont="1" applyFill="1" applyBorder="1">
      <alignment/>
      <protection/>
    </xf>
    <xf numFmtId="3" fontId="9" fillId="0" borderId="58" xfId="61" applyNumberFormat="1" applyFont="1" applyFill="1" applyBorder="1" applyAlignment="1">
      <alignment horizontal="right"/>
      <protection/>
    </xf>
    <xf numFmtId="0" fontId="6" fillId="0" borderId="42" xfId="63" applyFont="1" applyFill="1" applyBorder="1" applyAlignment="1">
      <alignment wrapText="1"/>
      <protection/>
    </xf>
    <xf numFmtId="0" fontId="15" fillId="0" borderId="42" xfId="63" applyFont="1" applyFill="1" applyBorder="1" applyAlignment="1">
      <alignment wrapText="1"/>
      <protection/>
    </xf>
    <xf numFmtId="3" fontId="16" fillId="0" borderId="33" xfId="65" applyNumberFormat="1" applyFont="1" applyFill="1" applyBorder="1" applyAlignment="1">
      <alignment horizontal="right" wrapText="1"/>
      <protection/>
    </xf>
    <xf numFmtId="3" fontId="9" fillId="0" borderId="62" xfId="61" applyNumberFormat="1" applyFont="1" applyFill="1" applyBorder="1" applyAlignment="1">
      <alignment vertical="center" wrapText="1"/>
      <protection/>
    </xf>
    <xf numFmtId="0" fontId="9" fillId="0" borderId="47" xfId="65" applyFont="1" applyFill="1" applyBorder="1" applyAlignment="1">
      <alignment horizontal="left" wrapText="1"/>
      <protection/>
    </xf>
    <xf numFmtId="3" fontId="8" fillId="0" borderId="47" xfId="65" applyNumberFormat="1" applyFont="1" applyFill="1" applyBorder="1" applyAlignment="1">
      <alignment horizontal="right" wrapText="1"/>
      <protection/>
    </xf>
    <xf numFmtId="3" fontId="16" fillId="0" borderId="47" xfId="65" applyNumberFormat="1" applyFont="1" applyFill="1" applyBorder="1" applyAlignment="1">
      <alignment horizontal="right" wrapText="1"/>
      <protection/>
    </xf>
    <xf numFmtId="3" fontId="9" fillId="0" borderId="47" xfId="65" applyNumberFormat="1" applyFont="1" applyFill="1" applyBorder="1" applyAlignment="1">
      <alignment horizontal="right" wrapText="1"/>
      <protection/>
    </xf>
    <xf numFmtId="0" fontId="10" fillId="0" borderId="0" xfId="65" applyFont="1" applyFill="1" applyBorder="1" applyAlignment="1">
      <alignment horizontal="center" vertical="center"/>
      <protection/>
    </xf>
    <xf numFmtId="3" fontId="9" fillId="0" borderId="63" xfId="65" applyNumberFormat="1" applyFont="1" applyFill="1" applyBorder="1" applyAlignment="1">
      <alignment horizontal="right" vertical="center"/>
      <protection/>
    </xf>
    <xf numFmtId="0" fontId="15" fillId="0" borderId="42" xfId="63" applyFont="1" applyFill="1" applyBorder="1" applyAlignment="1">
      <alignment vertical="center" wrapText="1"/>
      <protection/>
    </xf>
    <xf numFmtId="0" fontId="6" fillId="0" borderId="48" xfId="63" applyFont="1" applyFill="1" applyBorder="1" applyAlignment="1">
      <alignment vertical="center" wrapText="1"/>
      <protection/>
    </xf>
    <xf numFmtId="3" fontId="7" fillId="0" borderId="49" xfId="65" applyNumberFormat="1" applyFont="1" applyFill="1" applyBorder="1" applyAlignment="1">
      <alignment horizontal="center" vertical="center" wrapText="1"/>
      <protection/>
    </xf>
    <xf numFmtId="0" fontId="11" fillId="0" borderId="0" xfId="65" applyFont="1" applyFill="1" applyBorder="1">
      <alignment/>
      <protection/>
    </xf>
    <xf numFmtId="3" fontId="6" fillId="0" borderId="50" xfId="65" applyNumberFormat="1" applyFont="1" applyFill="1" applyBorder="1" applyAlignment="1">
      <alignment horizontal="center" vertical="center" wrapText="1"/>
      <protection/>
    </xf>
    <xf numFmtId="3" fontId="11" fillId="0" borderId="47" xfId="65" applyNumberFormat="1" applyFont="1" applyFill="1" applyBorder="1">
      <alignment/>
      <protection/>
    </xf>
    <xf numFmtId="3" fontId="12" fillId="0" borderId="0" xfId="65" applyNumberFormat="1" applyFont="1" applyFill="1" applyBorder="1" applyAlignment="1">
      <alignment horizontal="right"/>
      <protection/>
    </xf>
    <xf numFmtId="3" fontId="15" fillId="0" borderId="49" xfId="65" applyNumberFormat="1" applyFont="1" applyFill="1" applyBorder="1" applyAlignment="1">
      <alignment horizontal="center" vertical="center" wrapText="1"/>
      <protection/>
    </xf>
    <xf numFmtId="3" fontId="12" fillId="0" borderId="33" xfId="65" applyNumberFormat="1" applyFont="1" applyFill="1" applyBorder="1" applyAlignment="1">
      <alignment horizontal="right"/>
      <protection/>
    </xf>
    <xf numFmtId="3" fontId="12" fillId="0" borderId="33" xfId="65" applyNumberFormat="1" applyFont="1" applyFill="1" applyBorder="1" applyAlignment="1">
      <alignment horizontal="right" vertical="center"/>
      <protection/>
    </xf>
    <xf numFmtId="3" fontId="5" fillId="0" borderId="0" xfId="65" applyNumberFormat="1" applyFont="1" applyFill="1" applyBorder="1" applyAlignment="1">
      <alignment/>
      <protection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3" fontId="11" fillId="0" borderId="47" xfId="65" applyNumberFormat="1" applyFont="1" applyFill="1" applyBorder="1" applyAlignment="1">
      <alignment vertical="center"/>
      <protection/>
    </xf>
    <xf numFmtId="0" fontId="5" fillId="0" borderId="42" xfId="63" applyFont="1" applyFill="1" applyBorder="1" applyAlignment="1">
      <alignment vertical="center" wrapText="1"/>
      <protection/>
    </xf>
    <xf numFmtId="0" fontId="11" fillId="0" borderId="42" xfId="65" applyFont="1" applyFill="1" applyBorder="1" applyAlignment="1">
      <alignment vertical="center" wrapText="1"/>
      <protection/>
    </xf>
    <xf numFmtId="0" fontId="5" fillId="0" borderId="42" xfId="65" applyFont="1" applyFill="1" applyBorder="1" applyAlignment="1">
      <alignment vertical="center" wrapText="1"/>
      <protection/>
    </xf>
    <xf numFmtId="0" fontId="16" fillId="0" borderId="0" xfId="65" applyFont="1" applyFill="1" applyBorder="1">
      <alignment/>
      <protection/>
    </xf>
    <xf numFmtId="3" fontId="1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63" applyFont="1" applyFill="1" applyBorder="1" applyAlignment="1">
      <alignment wrapText="1"/>
      <protection/>
    </xf>
    <xf numFmtId="0" fontId="15" fillId="0" borderId="0" xfId="0" applyFont="1" applyFill="1" applyAlignment="1">
      <alignment/>
    </xf>
    <xf numFmtId="0" fontId="15" fillId="0" borderId="20" xfId="0" applyFont="1" applyFill="1" applyBorder="1" applyAlignment="1">
      <alignment horizontal="right" vertical="center"/>
    </xf>
    <xf numFmtId="0" fontId="8" fillId="0" borderId="0" xfId="65" applyFont="1" applyFill="1" applyBorder="1" applyAlignment="1">
      <alignment wrapText="1"/>
      <protection/>
    </xf>
    <xf numFmtId="3" fontId="36" fillId="0" borderId="0" xfId="0" applyNumberFormat="1" applyFont="1" applyFill="1" applyAlignment="1">
      <alignment horizontal="center" vertical="top"/>
    </xf>
    <xf numFmtId="3" fontId="3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 vertical="top"/>
    </xf>
    <xf numFmtId="3" fontId="10" fillId="0" borderId="0" xfId="0" applyNumberFormat="1" applyFont="1" applyFill="1" applyAlignment="1">
      <alignment horizontal="center"/>
    </xf>
    <xf numFmtId="3" fontId="5" fillId="0" borderId="31" xfId="0" applyNumberFormat="1" applyFont="1" applyFill="1" applyBorder="1" applyAlignment="1">
      <alignment vertical="top"/>
    </xf>
    <xf numFmtId="3" fontId="5" fillId="0" borderId="64" xfId="0" applyNumberFormat="1" applyFont="1" applyFill="1" applyBorder="1" applyAlignment="1">
      <alignment horizontal="center" vertical="top"/>
    </xf>
    <xf numFmtId="3" fontId="5" fillId="0" borderId="32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vertical="top"/>
    </xf>
    <xf numFmtId="3" fontId="5" fillId="0" borderId="65" xfId="0" applyNumberFormat="1" applyFont="1" applyFill="1" applyBorder="1" applyAlignment="1">
      <alignment horizontal="center" vertical="top"/>
    </xf>
    <xf numFmtId="3" fontId="5" fillId="0" borderId="26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 vertical="top"/>
    </xf>
    <xf numFmtId="3" fontId="5" fillId="0" borderId="66" xfId="0" applyNumberFormat="1" applyFont="1" applyFill="1" applyBorder="1" applyAlignment="1">
      <alignment vertical="top"/>
    </xf>
    <xf numFmtId="3" fontId="5" fillId="0" borderId="67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0" borderId="41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center" vertical="top"/>
    </xf>
    <xf numFmtId="3" fontId="5" fillId="0" borderId="0" xfId="64" applyNumberFormat="1" applyFont="1" applyFill="1" applyBorder="1">
      <alignment/>
      <protection/>
    </xf>
    <xf numFmtId="3" fontId="12" fillId="0" borderId="26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horizontal="center" vertical="top"/>
    </xf>
    <xf numFmtId="3" fontId="12" fillId="0" borderId="23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center" vertical="top"/>
    </xf>
    <xf numFmtId="3" fontId="11" fillId="0" borderId="0" xfId="64" applyNumberFormat="1" applyFont="1" applyFill="1" applyBorder="1">
      <alignment/>
      <protection/>
    </xf>
    <xf numFmtId="3" fontId="11" fillId="0" borderId="23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64" applyNumberFormat="1" applyFont="1" applyFill="1" applyBorder="1" applyAlignment="1">
      <alignment vertical="top"/>
      <protection/>
    </xf>
    <xf numFmtId="3" fontId="11" fillId="0" borderId="0" xfId="0" applyNumberFormat="1" applyFont="1" applyFill="1" applyBorder="1" applyAlignment="1">
      <alignment vertical="top"/>
    </xf>
    <xf numFmtId="3" fontId="11" fillId="0" borderId="23" xfId="0" applyNumberFormat="1" applyFont="1" applyFill="1" applyBorder="1" applyAlignment="1">
      <alignment vertical="top"/>
    </xf>
    <xf numFmtId="3" fontId="11" fillId="0" borderId="0" xfId="0" applyNumberFormat="1" applyFont="1" applyFill="1" applyAlignment="1">
      <alignment vertical="top"/>
    </xf>
    <xf numFmtId="3" fontId="12" fillId="0" borderId="26" xfId="0" applyNumberFormat="1" applyFont="1" applyFill="1" applyBorder="1" applyAlignment="1">
      <alignment vertical="center"/>
    </xf>
    <xf numFmtId="3" fontId="12" fillId="0" borderId="43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5" fillId="0" borderId="0" xfId="64" applyNumberFormat="1" applyFont="1" applyFill="1" applyBorder="1" applyAlignment="1">
      <alignment wrapText="1"/>
      <protection/>
    </xf>
    <xf numFmtId="3" fontId="5" fillId="0" borderId="23" xfId="0" applyNumberFormat="1" applyFont="1" applyFill="1" applyBorder="1" applyAlignment="1">
      <alignment/>
    </xf>
    <xf numFmtId="3" fontId="12" fillId="0" borderId="0" xfId="64" applyNumberFormat="1" applyFont="1" applyFill="1" applyBorder="1" applyAlignment="1">
      <alignment wrapText="1"/>
      <protection/>
    </xf>
    <xf numFmtId="3" fontId="12" fillId="0" borderId="26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11" fillId="0" borderId="26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2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12" fillId="0" borderId="26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/>
    </xf>
    <xf numFmtId="3" fontId="11" fillId="0" borderId="0" xfId="64" applyNumberFormat="1" applyFont="1" applyFill="1" applyBorder="1" applyAlignment="1">
      <alignment wrapText="1"/>
      <protection/>
    </xf>
    <xf numFmtId="3" fontId="11" fillId="0" borderId="0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3" fontId="12" fillId="0" borderId="26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2" fillId="0" borderId="0" xfId="64" applyNumberFormat="1" applyFont="1" applyFill="1" applyBorder="1" applyAlignment="1">
      <alignment horizontal="left" wrapText="1"/>
      <protection/>
    </xf>
    <xf numFmtId="3" fontId="5" fillId="0" borderId="26" xfId="64" applyNumberFormat="1" applyFont="1" applyFill="1" applyBorder="1" applyAlignment="1">
      <alignment horizontal="center" wrapText="1"/>
      <protection/>
    </xf>
    <xf numFmtId="3" fontId="5" fillId="0" borderId="0" xfId="64" applyNumberFormat="1" applyFont="1" applyFill="1" applyBorder="1" applyAlignment="1">
      <alignment horizontal="center" wrapText="1"/>
      <protection/>
    </xf>
    <xf numFmtId="3" fontId="5" fillId="0" borderId="23" xfId="64" applyNumberFormat="1" applyFont="1" applyFill="1" applyBorder="1" applyAlignment="1">
      <alignment wrapText="1"/>
      <protection/>
    </xf>
    <xf numFmtId="3" fontId="12" fillId="0" borderId="26" xfId="64" applyNumberFormat="1" applyFont="1" applyFill="1" applyBorder="1" applyAlignment="1">
      <alignment horizontal="center" wrapText="1"/>
      <protection/>
    </xf>
    <xf numFmtId="3" fontId="12" fillId="0" borderId="0" xfId="64" applyNumberFormat="1" applyFont="1" applyFill="1" applyBorder="1" applyAlignment="1">
      <alignment horizontal="center" wrapText="1"/>
      <protection/>
    </xf>
    <xf numFmtId="3" fontId="11" fillId="0" borderId="68" xfId="64" applyNumberFormat="1" applyFont="1" applyFill="1" applyBorder="1" applyAlignment="1">
      <alignment horizontal="center" wrapText="1"/>
      <protection/>
    </xf>
    <xf numFmtId="3" fontId="11" fillId="0" borderId="69" xfId="64" applyNumberFormat="1" applyFont="1" applyFill="1" applyBorder="1" applyAlignment="1">
      <alignment horizontal="center" wrapText="1"/>
      <protection/>
    </xf>
    <xf numFmtId="3" fontId="11" fillId="0" borderId="69" xfId="64" applyNumberFormat="1" applyFont="1" applyFill="1" applyBorder="1" applyAlignment="1">
      <alignment horizontal="left" wrapText="1"/>
      <protection/>
    </xf>
    <xf numFmtId="3" fontId="11" fillId="0" borderId="69" xfId="64" applyNumberFormat="1" applyFont="1" applyFill="1" applyBorder="1" applyAlignment="1">
      <alignment wrapText="1"/>
      <protection/>
    </xf>
    <xf numFmtId="3" fontId="5" fillId="0" borderId="0" xfId="64" applyNumberFormat="1" applyFont="1" applyFill="1" applyBorder="1" applyAlignment="1">
      <alignment horizontal="center" vertical="center" wrapText="1"/>
      <protection/>
    </xf>
    <xf numFmtId="3" fontId="5" fillId="0" borderId="0" xfId="64" applyNumberFormat="1" applyFont="1" applyFill="1" applyBorder="1" applyAlignment="1">
      <alignment horizontal="left" vertical="center" wrapText="1"/>
      <protection/>
    </xf>
    <xf numFmtId="3" fontId="12" fillId="0" borderId="0" xfId="64" applyNumberFormat="1" applyFont="1" applyFill="1" applyBorder="1" applyAlignment="1">
      <alignment horizontal="center" vertical="center" wrapText="1"/>
      <protection/>
    </xf>
    <xf numFmtId="3" fontId="12" fillId="0" borderId="0" xfId="64" applyNumberFormat="1" applyFont="1" applyFill="1" applyBorder="1" applyAlignment="1">
      <alignment horizontal="left" vertical="center" wrapText="1"/>
      <protection/>
    </xf>
    <xf numFmtId="3" fontId="11" fillId="0" borderId="66" xfId="0" applyNumberFormat="1" applyFont="1" applyFill="1" applyBorder="1" applyAlignment="1">
      <alignment vertical="center"/>
    </xf>
    <xf numFmtId="3" fontId="11" fillId="0" borderId="17" xfId="64" applyNumberFormat="1" applyFont="1" applyFill="1" applyBorder="1" applyAlignment="1">
      <alignment horizontal="center" vertical="center" wrapText="1"/>
      <protection/>
    </xf>
    <xf numFmtId="3" fontId="11" fillId="0" borderId="17" xfId="64" applyNumberFormat="1" applyFont="1" applyFill="1" applyBorder="1" applyAlignment="1">
      <alignment horizontal="left" vertical="center" wrapText="1"/>
      <protection/>
    </xf>
    <xf numFmtId="3" fontId="11" fillId="0" borderId="17" xfId="0" applyNumberFormat="1" applyFont="1" applyFill="1" applyBorder="1" applyAlignment="1">
      <alignment vertical="center"/>
    </xf>
    <xf numFmtId="3" fontId="11" fillId="0" borderId="0" xfId="64" applyNumberFormat="1" applyFont="1" applyFill="1" applyBorder="1" applyAlignment="1">
      <alignment vertical="top" wrapText="1"/>
      <protection/>
    </xf>
    <xf numFmtId="3" fontId="5" fillId="0" borderId="32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11" fillId="0" borderId="26" xfId="64" applyNumberFormat="1" applyFont="1" applyFill="1" applyBorder="1" applyAlignment="1">
      <alignment horizontal="center" vertical="top" wrapText="1"/>
      <protection/>
    </xf>
    <xf numFmtId="3" fontId="11" fillId="0" borderId="0" xfId="64" applyNumberFormat="1" applyFont="1" applyFill="1" applyBorder="1" applyAlignment="1">
      <alignment horizontal="center" vertical="top" wrapText="1"/>
      <protection/>
    </xf>
    <xf numFmtId="3" fontId="11" fillId="0" borderId="0" xfId="64" applyNumberFormat="1" applyFont="1" applyFill="1" applyBorder="1" applyAlignment="1">
      <alignment horizontal="left" vertical="top" wrapText="1"/>
      <protection/>
    </xf>
    <xf numFmtId="3" fontId="11" fillId="0" borderId="66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17" xfId="64" applyNumberFormat="1" applyFont="1" applyFill="1" applyBorder="1" applyAlignment="1">
      <alignment horizontal="left" vertical="top" wrapText="1"/>
      <protection/>
    </xf>
    <xf numFmtId="3" fontId="11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Border="1" applyAlignment="1">
      <alignment vertical="top"/>
    </xf>
    <xf numFmtId="3" fontId="11" fillId="0" borderId="69" xfId="64" applyNumberFormat="1" applyFont="1" applyFill="1" applyBorder="1" applyAlignment="1">
      <alignment horizontal="left" vertical="top" wrapText="1"/>
      <protection/>
    </xf>
    <xf numFmtId="3" fontId="11" fillId="0" borderId="70" xfId="64" applyNumberFormat="1" applyFont="1" applyFill="1" applyBorder="1" applyAlignment="1">
      <alignment wrapText="1"/>
      <protection/>
    </xf>
    <xf numFmtId="3" fontId="11" fillId="0" borderId="71" xfId="0" applyNumberFormat="1" applyFont="1" applyFill="1" applyBorder="1" applyAlignment="1">
      <alignment vertical="center"/>
    </xf>
    <xf numFmtId="3" fontId="46" fillId="0" borderId="42" xfId="61" applyNumberFormat="1" applyFont="1" applyFill="1" applyBorder="1">
      <alignment/>
      <protection/>
    </xf>
    <xf numFmtId="3" fontId="13" fillId="0" borderId="33" xfId="61" applyNumberFormat="1" applyFont="1" applyFill="1" applyBorder="1" applyAlignment="1">
      <alignment horizontal="center" vertical="top"/>
      <protection/>
    </xf>
    <xf numFmtId="3" fontId="46" fillId="0" borderId="0" xfId="61" applyNumberFormat="1" applyFont="1" applyFill="1">
      <alignment/>
      <protection/>
    </xf>
    <xf numFmtId="3" fontId="10" fillId="0" borderId="59" xfId="61" applyNumberFormat="1" applyFont="1" applyFill="1" applyBorder="1" applyAlignment="1">
      <alignment horizontal="center" vertical="top"/>
      <protection/>
    </xf>
    <xf numFmtId="3" fontId="5" fillId="0" borderId="46" xfId="61" applyNumberFormat="1" applyFont="1" applyFill="1" applyBorder="1" applyAlignment="1">
      <alignment horizontal="center" vertical="top"/>
      <protection/>
    </xf>
    <xf numFmtId="3" fontId="9" fillId="0" borderId="46" xfId="61" applyNumberFormat="1" applyFont="1" applyFill="1" applyBorder="1" applyAlignment="1">
      <alignment vertical="top" wrapText="1"/>
      <protection/>
    </xf>
    <xf numFmtId="3" fontId="9" fillId="0" borderId="46" xfId="61" applyNumberFormat="1" applyFont="1" applyFill="1" applyBorder="1" applyAlignment="1">
      <alignment horizontal="right" vertical="top"/>
      <protection/>
    </xf>
    <xf numFmtId="3" fontId="9" fillId="0" borderId="60" xfId="61" applyNumberFormat="1" applyFont="1" applyFill="1" applyBorder="1" applyAlignment="1">
      <alignment horizontal="right" vertical="top"/>
      <protection/>
    </xf>
    <xf numFmtId="3" fontId="8" fillId="0" borderId="0" xfId="61" applyNumberFormat="1" applyFont="1" applyBorder="1" applyAlignment="1">
      <alignment horizontal="left" wrapText="1" indent="1"/>
      <protection/>
    </xf>
    <xf numFmtId="3" fontId="10" fillId="0" borderId="0" xfId="61" applyNumberFormat="1" applyFont="1" applyFill="1" applyAlignment="1">
      <alignment horizontal="center" vertical="top"/>
      <protection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Fill="1" applyBorder="1" applyAlignment="1">
      <alignment horizontal="center" vertical="center"/>
    </xf>
    <xf numFmtId="3" fontId="5" fillId="0" borderId="42" xfId="61" applyNumberFormat="1" applyFont="1" applyFill="1" applyBorder="1" applyAlignment="1">
      <alignment horizontal="center"/>
      <protection/>
    </xf>
    <xf numFmtId="3" fontId="36" fillId="0" borderId="7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3" fontId="5" fillId="0" borderId="0" xfId="0" applyNumberFormat="1" applyFont="1" applyAlignment="1">
      <alignment horizontal="center"/>
    </xf>
    <xf numFmtId="0" fontId="6" fillId="0" borderId="55" xfId="63" applyFont="1" applyFill="1" applyBorder="1" applyAlignment="1">
      <alignment vertical="top" wrapText="1"/>
      <protection/>
    </xf>
    <xf numFmtId="3" fontId="9" fillId="0" borderId="39" xfId="65" applyNumberFormat="1" applyFont="1" applyFill="1" applyBorder="1" applyAlignment="1">
      <alignment horizontal="right" vertical="top" wrapText="1"/>
      <protection/>
    </xf>
    <xf numFmtId="3" fontId="9" fillId="0" borderId="56" xfId="65" applyNumberFormat="1" applyFont="1" applyFill="1" applyBorder="1" applyAlignment="1">
      <alignment horizontal="right" vertical="top" wrapText="1"/>
      <protection/>
    </xf>
    <xf numFmtId="3" fontId="7" fillId="0" borderId="0" xfId="0" applyNumberFormat="1" applyFont="1" applyFill="1" applyAlignment="1">
      <alignment/>
    </xf>
    <xf numFmtId="0" fontId="15" fillId="0" borderId="0" xfId="65" applyFont="1" applyFill="1" applyBorder="1" applyAlignment="1">
      <alignment horizontal="right" vertical="top" wrapText="1"/>
      <protection/>
    </xf>
    <xf numFmtId="3" fontId="15" fillId="0" borderId="0" xfId="65" applyNumberFormat="1" applyFont="1" applyFill="1" applyBorder="1" applyAlignment="1">
      <alignment vertical="top"/>
      <protection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3" fontId="36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37" fillId="0" borderId="72" xfId="0" applyNumberFormat="1" applyFont="1" applyFill="1" applyBorder="1" applyAlignment="1">
      <alignment horizontal="center" vertical="center" wrapText="1"/>
    </xf>
    <xf numFmtId="3" fontId="5" fillId="0" borderId="0" xfId="64" applyNumberFormat="1" applyFont="1" applyFill="1" applyBorder="1" applyAlignment="1">
      <alignment/>
      <protection/>
    </xf>
    <xf numFmtId="3" fontId="14" fillId="0" borderId="0" xfId="0" applyNumberFormat="1" applyFont="1" applyFill="1" applyAlignment="1">
      <alignment/>
    </xf>
    <xf numFmtId="3" fontId="34" fillId="0" borderId="0" xfId="0" applyNumberFormat="1" applyFont="1" applyFill="1" applyBorder="1" applyAlignment="1">
      <alignment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Fill="1" applyAlignment="1">
      <alignment vertical="top"/>
    </xf>
    <xf numFmtId="3" fontId="12" fillId="0" borderId="0" xfId="64" applyNumberFormat="1" applyFont="1" applyFill="1" applyBorder="1" applyAlignment="1">
      <alignment/>
      <protection/>
    </xf>
    <xf numFmtId="3" fontId="11" fillId="0" borderId="0" xfId="64" applyNumberFormat="1" applyFont="1" applyFill="1" applyBorder="1" applyAlignment="1">
      <alignment/>
      <protection/>
    </xf>
    <xf numFmtId="3" fontId="10" fillId="0" borderId="0" xfId="64" applyNumberFormat="1" applyFont="1" applyFill="1" applyBorder="1" applyAlignment="1">
      <alignment wrapText="1"/>
      <protection/>
    </xf>
    <xf numFmtId="3" fontId="11" fillId="0" borderId="26" xfId="0" applyNumberFormat="1" applyFont="1" applyFill="1" applyBorder="1" applyAlignment="1">
      <alignment horizontal="center" vertical="top"/>
    </xf>
    <xf numFmtId="3" fontId="34" fillId="0" borderId="0" xfId="64" applyNumberFormat="1" applyFont="1" applyFill="1" applyBorder="1" applyAlignment="1">
      <alignment wrapText="1"/>
      <protection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vertical="top"/>
    </xf>
    <xf numFmtId="3" fontId="11" fillId="0" borderId="43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1" fillId="0" borderId="44" xfId="0" applyNumberFormat="1" applyFont="1" applyFill="1" applyBorder="1" applyAlignment="1">
      <alignment/>
    </xf>
    <xf numFmtId="3" fontId="5" fillId="0" borderId="26" xfId="64" applyNumberFormat="1" applyFont="1" applyFill="1" applyBorder="1" applyAlignment="1">
      <alignment horizontal="left" vertical="center" wrapText="1"/>
      <protection/>
    </xf>
    <xf numFmtId="3" fontId="12" fillId="0" borderId="26" xfId="64" applyNumberFormat="1" applyFont="1" applyFill="1" applyBorder="1" applyAlignment="1">
      <alignment horizontal="left" vertical="center" wrapText="1"/>
      <protection/>
    </xf>
    <xf numFmtId="3" fontId="11" fillId="0" borderId="68" xfId="64" applyNumberFormat="1" applyFont="1" applyFill="1" applyBorder="1" applyAlignment="1">
      <alignment horizontal="left" vertical="center" wrapText="1"/>
      <protection/>
    </xf>
    <xf numFmtId="3" fontId="11" fillId="0" borderId="69" xfId="64" applyNumberFormat="1" applyFont="1" applyFill="1" applyBorder="1" applyAlignment="1">
      <alignment horizontal="left" vertical="center" wrapText="1"/>
      <protection/>
    </xf>
    <xf numFmtId="3" fontId="11" fillId="0" borderId="69" xfId="0" applyNumberFormat="1" applyFont="1" applyFill="1" applyBorder="1" applyAlignment="1">
      <alignment vertical="center"/>
    </xf>
    <xf numFmtId="3" fontId="13" fillId="0" borderId="69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horizontal="center" vertical="top"/>
    </xf>
    <xf numFmtId="3" fontId="11" fillId="0" borderId="69" xfId="0" applyNumberFormat="1" applyFont="1" applyFill="1" applyBorder="1" applyAlignment="1">
      <alignment vertical="top"/>
    </xf>
    <xf numFmtId="3" fontId="11" fillId="0" borderId="70" xfId="0" applyNumberFormat="1" applyFont="1" applyFill="1" applyBorder="1" applyAlignment="1">
      <alignment vertical="top"/>
    </xf>
    <xf numFmtId="3" fontId="11" fillId="0" borderId="17" xfId="0" applyNumberFormat="1" applyFont="1" applyFill="1" applyBorder="1" applyAlignment="1">
      <alignment horizontal="left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9" fillId="0" borderId="42" xfId="61" applyNumberFormat="1" applyFont="1" applyFill="1" applyBorder="1" applyAlignment="1">
      <alignment vertical="top"/>
      <protection/>
    </xf>
    <xf numFmtId="3" fontId="9" fillId="0" borderId="33" xfId="61" applyNumberFormat="1" applyFont="1" applyFill="1" applyBorder="1" applyAlignment="1">
      <alignment vertical="top" wrapText="1"/>
      <protection/>
    </xf>
    <xf numFmtId="3" fontId="9" fillId="0" borderId="33" xfId="61" applyNumberFormat="1" applyFont="1" applyFill="1" applyBorder="1" applyAlignment="1">
      <alignment horizontal="right" vertical="top"/>
      <protection/>
    </xf>
    <xf numFmtId="0" fontId="6" fillId="0" borderId="42" xfId="63" applyFont="1" applyFill="1" applyBorder="1" applyAlignment="1">
      <alignment vertical="top" wrapText="1"/>
      <protection/>
    </xf>
    <xf numFmtId="3" fontId="9" fillId="0" borderId="33" xfId="65" applyNumberFormat="1" applyFont="1" applyFill="1" applyBorder="1" applyAlignment="1">
      <alignment horizontal="right" vertical="top" wrapText="1"/>
      <protection/>
    </xf>
    <xf numFmtId="0" fontId="9" fillId="0" borderId="0" xfId="65" applyFont="1" applyFill="1" applyBorder="1" applyAlignment="1">
      <alignment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0" xfId="65" applyFont="1" applyFill="1" applyBorder="1">
      <alignment/>
      <protection/>
    </xf>
    <xf numFmtId="0" fontId="8" fillId="0" borderId="0" xfId="65" applyFont="1" applyFill="1" applyBorder="1" applyAlignment="1">
      <alignment/>
      <protection/>
    </xf>
    <xf numFmtId="0" fontId="9" fillId="0" borderId="0" xfId="65" applyFont="1" applyFill="1" applyBorder="1">
      <alignment/>
      <protection/>
    </xf>
    <xf numFmtId="0" fontId="16" fillId="0" borderId="0" xfId="65" applyFont="1" applyFill="1" applyBorder="1" applyAlignment="1">
      <alignment vertical="top"/>
      <protection/>
    </xf>
    <xf numFmtId="3" fontId="9" fillId="0" borderId="73" xfId="65" applyNumberFormat="1" applyFont="1" applyFill="1" applyBorder="1" applyAlignment="1">
      <alignment horizontal="right" vertical="center"/>
      <protection/>
    </xf>
    <xf numFmtId="3" fontId="8" fillId="0" borderId="33" xfId="65" applyNumberFormat="1" applyFont="1" applyFill="1" applyBorder="1" applyAlignment="1">
      <alignment horizontal="right" vertical="center"/>
      <protection/>
    </xf>
    <xf numFmtId="3" fontId="16" fillId="0" borderId="33" xfId="65" applyNumberFormat="1" applyFont="1" applyFill="1" applyBorder="1" applyAlignment="1">
      <alignment horizontal="right" vertical="center"/>
      <protection/>
    </xf>
    <xf numFmtId="3" fontId="8" fillId="0" borderId="0" xfId="65" applyNumberFormat="1" applyFont="1" applyFill="1" applyBorder="1" applyAlignment="1">
      <alignment vertical="center"/>
      <protection/>
    </xf>
    <xf numFmtId="3" fontId="9" fillId="0" borderId="49" xfId="65" applyNumberFormat="1" applyFont="1" applyFill="1" applyBorder="1" applyAlignment="1">
      <alignment horizontal="right" vertical="center"/>
      <protection/>
    </xf>
    <xf numFmtId="3" fontId="9" fillId="0" borderId="50" xfId="65" applyNumberFormat="1" applyFont="1" applyFill="1" applyBorder="1" applyAlignment="1">
      <alignment horizontal="right" vertical="center"/>
      <protection/>
    </xf>
    <xf numFmtId="0" fontId="9" fillId="0" borderId="0" xfId="65" applyFont="1" applyFill="1" applyBorder="1" applyAlignment="1">
      <alignment vertical="top"/>
      <protection/>
    </xf>
    <xf numFmtId="0" fontId="10" fillId="0" borderId="42" xfId="63" applyFont="1" applyFill="1" applyBorder="1" applyAlignment="1">
      <alignment vertical="center" wrapText="1"/>
      <protection/>
    </xf>
    <xf numFmtId="0" fontId="6" fillId="0" borderId="0" xfId="65" applyFont="1" applyFill="1" applyBorder="1" applyAlignment="1">
      <alignment/>
      <protection/>
    </xf>
    <xf numFmtId="0" fontId="11" fillId="0" borderId="62" xfId="65" applyFont="1" applyFill="1" applyBorder="1" applyAlignment="1">
      <alignment horizontal="left" vertical="center" wrapText="1"/>
      <protection/>
    </xf>
    <xf numFmtId="3" fontId="5" fillId="0" borderId="63" xfId="65" applyNumberFormat="1" applyFont="1" applyFill="1" applyBorder="1" applyAlignment="1">
      <alignment horizontal="center" vertical="center" wrapText="1"/>
      <protection/>
    </xf>
    <xf numFmtId="3" fontId="12" fillId="0" borderId="63" xfId="65" applyNumberFormat="1" applyFont="1" applyFill="1" applyBorder="1" applyAlignment="1">
      <alignment horizontal="center" vertical="center" wrapText="1"/>
      <protection/>
    </xf>
    <xf numFmtId="0" fontId="5" fillId="0" borderId="55" xfId="63" applyFont="1" applyFill="1" applyBorder="1" applyAlignment="1">
      <alignment wrapText="1"/>
      <protection/>
    </xf>
    <xf numFmtId="3" fontId="5" fillId="0" borderId="39" xfId="65" applyNumberFormat="1" applyFont="1" applyFill="1" applyBorder="1" applyAlignment="1">
      <alignment horizontal="right"/>
      <protection/>
    </xf>
    <xf numFmtId="3" fontId="12" fillId="0" borderId="39" xfId="65" applyNumberFormat="1" applyFont="1" applyFill="1" applyBorder="1" applyAlignment="1">
      <alignment horizontal="right"/>
      <protection/>
    </xf>
    <xf numFmtId="3" fontId="11" fillId="0" borderId="56" xfId="65" applyNumberFormat="1" applyFont="1" applyFill="1" applyBorder="1">
      <alignment/>
      <protection/>
    </xf>
    <xf numFmtId="0" fontId="11" fillId="0" borderId="74" xfId="63" applyFont="1" applyFill="1" applyBorder="1" applyAlignment="1">
      <alignment horizontal="right" wrapText="1"/>
      <protection/>
    </xf>
    <xf numFmtId="3" fontId="11" fillId="0" borderId="75" xfId="65" applyNumberFormat="1" applyFont="1" applyFill="1" applyBorder="1" applyAlignment="1">
      <alignment horizontal="right"/>
      <protection/>
    </xf>
    <xf numFmtId="3" fontId="11" fillId="0" borderId="76" xfId="65" applyNumberFormat="1" applyFont="1" applyFill="1" applyBorder="1" applyAlignment="1">
      <alignment horizontal="right"/>
      <protection/>
    </xf>
    <xf numFmtId="0" fontId="11" fillId="0" borderId="42" xfId="63" applyFont="1" applyFill="1" applyBorder="1" applyAlignment="1">
      <alignment vertical="center" wrapText="1"/>
      <protection/>
    </xf>
    <xf numFmtId="0" fontId="5" fillId="0" borderId="42" xfId="63" applyFont="1" applyFill="1" applyBorder="1" applyAlignment="1">
      <alignment horizontal="left" vertical="center" wrapText="1" indent="2"/>
      <protection/>
    </xf>
    <xf numFmtId="3" fontId="5" fillId="0" borderId="33" xfId="63" applyNumberFormat="1" applyFont="1" applyFill="1" applyBorder="1" applyAlignment="1">
      <alignment horizontal="right" vertical="center"/>
      <protection/>
    </xf>
    <xf numFmtId="3" fontId="12" fillId="0" borderId="33" xfId="63" applyNumberFormat="1" applyFont="1" applyFill="1" applyBorder="1" applyAlignment="1">
      <alignment horizontal="right" vertical="center"/>
      <protection/>
    </xf>
    <xf numFmtId="3" fontId="5" fillId="0" borderId="33" xfId="62" applyNumberFormat="1" applyFont="1" applyFill="1" applyBorder="1" applyAlignment="1">
      <alignment horizontal="right" vertical="center"/>
      <protection/>
    </xf>
    <xf numFmtId="3" fontId="12" fillId="0" borderId="33" xfId="62" applyNumberFormat="1" applyFont="1" applyFill="1" applyBorder="1" applyAlignment="1">
      <alignment horizontal="right" vertical="center"/>
      <protection/>
    </xf>
    <xf numFmtId="0" fontId="35" fillId="0" borderId="42" xfId="63" applyFont="1" applyFill="1" applyBorder="1" applyAlignment="1">
      <alignment vertical="center" wrapText="1"/>
      <protection/>
    </xf>
    <xf numFmtId="0" fontId="11" fillId="0" borderId="42" xfId="65" applyNumberFormat="1" applyFont="1" applyFill="1" applyBorder="1" applyAlignment="1">
      <alignment vertical="center" wrapText="1"/>
      <protection/>
    </xf>
    <xf numFmtId="0" fontId="10" fillId="0" borderId="42" xfId="65" applyFont="1" applyFill="1" applyBorder="1" applyAlignment="1">
      <alignment vertical="center" wrapText="1"/>
      <protection/>
    </xf>
    <xf numFmtId="0" fontId="5" fillId="0" borderId="48" xfId="63" applyFont="1" applyFill="1" applyBorder="1" applyAlignment="1">
      <alignment vertical="center" wrapText="1"/>
      <protection/>
    </xf>
    <xf numFmtId="3" fontId="5" fillId="0" borderId="49" xfId="65" applyNumberFormat="1" applyFont="1" applyFill="1" applyBorder="1" applyAlignment="1">
      <alignment horizontal="right" vertical="center"/>
      <protection/>
    </xf>
    <xf numFmtId="3" fontId="12" fillId="0" borderId="49" xfId="65" applyNumberFormat="1" applyFont="1" applyFill="1" applyBorder="1" applyAlignment="1">
      <alignment horizontal="right" vertical="center"/>
      <protection/>
    </xf>
    <xf numFmtId="3" fontId="11" fillId="0" borderId="50" xfId="65" applyNumberFormat="1" applyFont="1" applyFill="1" applyBorder="1" applyAlignment="1">
      <alignment vertical="center"/>
      <protection/>
    </xf>
    <xf numFmtId="3" fontId="11" fillId="0" borderId="0" xfId="65" applyNumberFormat="1" applyFont="1" applyFill="1" applyBorder="1">
      <alignment/>
      <protection/>
    </xf>
    <xf numFmtId="3" fontId="11" fillId="0" borderId="73" xfId="65" applyNumberFormat="1" applyFont="1" applyFill="1" applyBorder="1" applyAlignment="1">
      <alignment vertical="center"/>
      <protection/>
    </xf>
    <xf numFmtId="3" fontId="5" fillId="0" borderId="33" xfId="65" applyNumberFormat="1" applyFont="1" applyFill="1" applyBorder="1" applyAlignment="1">
      <alignment vertical="center" wrapText="1"/>
      <protection/>
    </xf>
    <xf numFmtId="3" fontId="12" fillId="0" borderId="33" xfId="65" applyNumberFormat="1" applyFont="1" applyFill="1" applyBorder="1" applyAlignment="1">
      <alignment vertical="center" wrapText="1"/>
      <protection/>
    </xf>
    <xf numFmtId="0" fontId="6" fillId="0" borderId="77" xfId="63" applyFont="1" applyFill="1" applyBorder="1" applyAlignment="1">
      <alignment vertical="top" wrapText="1"/>
      <protection/>
    </xf>
    <xf numFmtId="3" fontId="9" fillId="0" borderId="78" xfId="65" applyNumberFormat="1" applyFont="1" applyFill="1" applyBorder="1" applyAlignment="1">
      <alignment horizontal="right" vertical="top" wrapText="1"/>
      <protection/>
    </xf>
    <xf numFmtId="3" fontId="9" fillId="0" borderId="79" xfId="65" applyNumberFormat="1" applyFont="1" applyFill="1" applyBorder="1" applyAlignment="1">
      <alignment horizontal="right" vertical="top" wrapText="1"/>
      <protection/>
    </xf>
    <xf numFmtId="3" fontId="7" fillId="0" borderId="19" xfId="0" applyNumberFormat="1" applyFont="1" applyFill="1" applyBorder="1" applyAlignment="1">
      <alignment/>
    </xf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right" vertical="center"/>
    </xf>
    <xf numFmtId="3" fontId="15" fillId="0" borderId="22" xfId="0" applyNumberFormat="1" applyFont="1" applyFill="1" applyBorder="1" applyAlignment="1">
      <alignment vertical="center"/>
    </xf>
    <xf numFmtId="3" fontId="10" fillId="0" borderId="0" xfId="64" applyNumberFormat="1" applyFont="1" applyFill="1" applyBorder="1" applyAlignment="1">
      <alignment horizontal="left" wrapText="1"/>
      <protection/>
    </xf>
    <xf numFmtId="3" fontId="14" fillId="0" borderId="0" xfId="64" applyNumberFormat="1" applyFont="1" applyFill="1" applyBorder="1">
      <alignment/>
      <protection/>
    </xf>
    <xf numFmtId="3" fontId="14" fillId="0" borderId="0" xfId="64" applyNumberFormat="1" applyFont="1" applyFill="1" applyBorder="1" applyAlignment="1">
      <alignment wrapText="1"/>
      <protection/>
    </xf>
    <xf numFmtId="3" fontId="12" fillId="0" borderId="23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left" wrapText="1"/>
    </xf>
    <xf numFmtId="3" fontId="12" fillId="0" borderId="0" xfId="64" applyNumberFormat="1" applyFont="1" applyFill="1" applyBorder="1">
      <alignment/>
      <protection/>
    </xf>
    <xf numFmtId="3" fontId="14" fillId="0" borderId="0" xfId="0" applyNumberFormat="1" applyFont="1" applyFill="1" applyBorder="1" applyAlignment="1">
      <alignment vertical="center" wrapText="1"/>
    </xf>
    <xf numFmtId="3" fontId="34" fillId="0" borderId="26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34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43" fillId="0" borderId="26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left" vertical="center"/>
    </xf>
    <xf numFmtId="3" fontId="14" fillId="0" borderId="0" xfId="64" applyNumberFormat="1" applyFont="1" applyFill="1" applyBorder="1" applyAlignment="1">
      <alignment horizontal="left" wrapText="1"/>
      <protection/>
    </xf>
    <xf numFmtId="3" fontId="14" fillId="0" borderId="0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3" fontId="34" fillId="0" borderId="0" xfId="64" applyNumberFormat="1" applyFont="1" applyFill="1" applyBorder="1" applyAlignment="1">
      <alignment horizontal="left" wrapText="1"/>
      <protection/>
    </xf>
    <xf numFmtId="3" fontId="34" fillId="0" borderId="0" xfId="0" applyNumberFormat="1" applyFont="1" applyFill="1" applyBorder="1" applyAlignment="1">
      <alignment vertical="center"/>
    </xf>
    <xf numFmtId="3" fontId="34" fillId="0" borderId="23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3" fontId="43" fillId="0" borderId="0" xfId="0" applyNumberFormat="1" applyFont="1" applyFill="1" applyAlignment="1">
      <alignment vertical="center"/>
    </xf>
    <xf numFmtId="3" fontId="9" fillId="0" borderId="47" xfId="61" applyNumberFormat="1" applyFont="1" applyFill="1" applyBorder="1" applyAlignment="1">
      <alignment horizontal="right" vertical="top"/>
      <protection/>
    </xf>
    <xf numFmtId="3" fontId="7" fillId="0" borderId="0" xfId="64" applyNumberFormat="1" applyFont="1" applyFill="1" applyBorder="1" applyAlignment="1">
      <alignment wrapText="1"/>
      <protection/>
    </xf>
    <xf numFmtId="3" fontId="8" fillId="0" borderId="0" xfId="61" applyNumberFormat="1" applyFont="1" applyBorder="1" applyAlignment="1">
      <alignment vertical="center"/>
      <protection/>
    </xf>
    <xf numFmtId="3" fontId="9" fillId="0" borderId="47" xfId="65" applyNumberFormat="1" applyFont="1" applyFill="1" applyBorder="1" applyAlignment="1">
      <alignment horizontal="right" vertical="top" wrapText="1"/>
      <protection/>
    </xf>
    <xf numFmtId="0" fontId="7" fillId="0" borderId="80" xfId="63" applyFont="1" applyFill="1" applyBorder="1" applyAlignment="1">
      <alignment wrapText="1"/>
      <protection/>
    </xf>
    <xf numFmtId="0" fontId="7" fillId="0" borderId="81" xfId="63" applyFont="1" applyFill="1" applyBorder="1" applyAlignment="1">
      <alignment wrapText="1"/>
      <protection/>
    </xf>
    <xf numFmtId="3" fontId="5" fillId="0" borderId="39" xfId="65" applyNumberFormat="1" applyFont="1" applyFill="1" applyBorder="1" applyAlignment="1">
      <alignment horizontal="right" vertical="center"/>
      <protection/>
    </xf>
    <xf numFmtId="3" fontId="12" fillId="0" borderId="39" xfId="65" applyNumberFormat="1" applyFont="1" applyFill="1" applyBorder="1" applyAlignment="1">
      <alignment horizontal="right" vertical="center"/>
      <protection/>
    </xf>
    <xf numFmtId="3" fontId="11" fillId="0" borderId="56" xfId="65" applyNumberFormat="1" applyFont="1" applyFill="1" applyBorder="1" applyAlignment="1">
      <alignment vertical="center"/>
      <protection/>
    </xf>
    <xf numFmtId="3" fontId="15" fillId="0" borderId="0" xfId="0" applyNumberFormat="1" applyFont="1" applyFill="1" applyBorder="1" applyAlignment="1">
      <alignment/>
    </xf>
    <xf numFmtId="0" fontId="8" fillId="0" borderId="0" xfId="65" applyFont="1" applyFill="1" applyBorder="1" applyAlignment="1">
      <alignment vertical="center" wrapText="1"/>
      <protection/>
    </xf>
    <xf numFmtId="3" fontId="14" fillId="0" borderId="0" xfId="64" applyNumberFormat="1" applyFont="1" applyFill="1" applyBorder="1" applyAlignment="1">
      <alignment horizontal="left" vertical="center" wrapText="1"/>
      <protection/>
    </xf>
    <xf numFmtId="3" fontId="36" fillId="0" borderId="0" xfId="61" applyNumberFormat="1" applyFont="1" applyFill="1" applyBorder="1" applyAlignment="1">
      <alignment horizontal="center"/>
      <protection/>
    </xf>
    <xf numFmtId="3" fontId="36" fillId="0" borderId="0" xfId="61" applyNumberFormat="1" applyFont="1" applyFill="1" applyBorder="1" applyAlignment="1">
      <alignment horizontal="center" vertical="center"/>
      <protection/>
    </xf>
    <xf numFmtId="3" fontId="36" fillId="0" borderId="0" xfId="61" applyNumberFormat="1" applyFont="1" applyFill="1" applyBorder="1" applyAlignment="1">
      <alignment horizontal="center" vertical="top"/>
      <protection/>
    </xf>
    <xf numFmtId="0" fontId="36" fillId="0" borderId="0" xfId="65" applyFont="1" applyFill="1" applyBorder="1" applyAlignment="1">
      <alignment horizontal="left" vertical="center"/>
      <protection/>
    </xf>
    <xf numFmtId="0" fontId="36" fillId="0" borderId="0" xfId="65" applyFont="1" applyFill="1" applyBorder="1" applyAlignment="1">
      <alignment horizontal="center" vertical="top"/>
      <protection/>
    </xf>
    <xf numFmtId="0" fontId="36" fillId="0" borderId="0" xfId="65" applyFont="1" applyFill="1" applyBorder="1" applyAlignment="1">
      <alignment horizontal="center"/>
      <protection/>
    </xf>
    <xf numFmtId="0" fontId="5" fillId="0" borderId="0" xfId="63" applyFont="1" applyFill="1" applyBorder="1" applyAlignment="1">
      <alignment wrapText="1"/>
      <protection/>
    </xf>
    <xf numFmtId="3" fontId="7" fillId="0" borderId="0" xfId="63" applyNumberFormat="1" applyFont="1" applyFill="1" applyBorder="1" applyAlignment="1">
      <alignment wrapText="1"/>
      <protection/>
    </xf>
    <xf numFmtId="0" fontId="8" fillId="0" borderId="0" xfId="0" applyFont="1" applyFill="1" applyBorder="1" applyAlignment="1">
      <alignment wrapText="1"/>
    </xf>
    <xf numFmtId="3" fontId="7" fillId="0" borderId="19" xfId="63" applyNumberFormat="1" applyFont="1" applyFill="1" applyBorder="1" applyAlignment="1">
      <alignment wrapText="1"/>
      <protection/>
    </xf>
    <xf numFmtId="0" fontId="7" fillId="0" borderId="82" xfId="63" applyFont="1" applyFill="1" applyBorder="1" applyAlignment="1">
      <alignment wrapText="1"/>
      <protection/>
    </xf>
    <xf numFmtId="0" fontId="7" fillId="0" borderId="83" xfId="63" applyFont="1" applyFill="1" applyBorder="1" applyAlignment="1">
      <alignment wrapText="1"/>
      <protection/>
    </xf>
    <xf numFmtId="0" fontId="7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 horizontal="left" vertical="top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7" fillId="0" borderId="84" xfId="63" applyFont="1" applyFill="1" applyBorder="1" applyAlignment="1">
      <alignment wrapText="1"/>
      <protection/>
    </xf>
    <xf numFmtId="0" fontId="7" fillId="0" borderId="85" xfId="63" applyFont="1" applyFill="1" applyBorder="1" applyAlignment="1">
      <alignment wrapText="1"/>
      <protection/>
    </xf>
    <xf numFmtId="3" fontId="7" fillId="0" borderId="0" xfId="0" applyNumberFormat="1" applyFont="1" applyFill="1" applyBorder="1" applyAlignment="1">
      <alignment wrapText="1"/>
    </xf>
    <xf numFmtId="0" fontId="8" fillId="0" borderId="0" xfId="65" applyFont="1" applyFill="1" applyBorder="1" applyAlignment="1">
      <alignment vertical="top" wrapText="1"/>
      <protection/>
    </xf>
    <xf numFmtId="3" fontId="7" fillId="0" borderId="19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left" wrapText="1" indent="3"/>
    </xf>
    <xf numFmtId="3" fontId="36" fillId="0" borderId="0" xfId="0" applyNumberFormat="1" applyFont="1" applyFill="1" applyAlignment="1">
      <alignment horizontal="center" vertical="center"/>
    </xf>
    <xf numFmtId="3" fontId="12" fillId="0" borderId="23" xfId="64" applyNumberFormat="1" applyFont="1" applyFill="1" applyBorder="1" applyAlignment="1">
      <alignment wrapText="1"/>
      <protection/>
    </xf>
    <xf numFmtId="3" fontId="16" fillId="0" borderId="33" xfId="61" applyNumberFormat="1" applyFont="1" applyFill="1" applyBorder="1" applyAlignment="1">
      <alignment/>
      <protection/>
    </xf>
    <xf numFmtId="0" fontId="7" fillId="0" borderId="86" xfId="63" applyFont="1" applyFill="1" applyBorder="1" applyAlignment="1">
      <alignment horizontal="right" wrapText="1"/>
      <protection/>
    </xf>
    <xf numFmtId="3" fontId="8" fillId="0" borderId="47" xfId="65" applyNumberFormat="1" applyFont="1" applyFill="1" applyBorder="1" applyAlignment="1">
      <alignment horizontal="right" vertical="center"/>
      <protection/>
    </xf>
    <xf numFmtId="0" fontId="36" fillId="0" borderId="0" xfId="65" applyFont="1" applyFill="1" applyBorder="1" applyAlignment="1">
      <alignment horizontal="center" vertical="center"/>
      <protection/>
    </xf>
    <xf numFmtId="0" fontId="5" fillId="0" borderId="55" xfId="65" applyFont="1" applyFill="1" applyBorder="1" applyAlignment="1">
      <alignment vertical="center" wrapText="1"/>
      <protection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11" fillId="0" borderId="87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166" fontId="7" fillId="0" borderId="23" xfId="0" applyNumberFormat="1" applyFont="1" applyFill="1" applyBorder="1" applyAlignment="1">
      <alignment horizontal="center" vertical="center"/>
    </xf>
    <xf numFmtId="179" fontId="7" fillId="0" borderId="26" xfId="0" applyNumberFormat="1" applyFont="1" applyFill="1" applyBorder="1" applyAlignment="1">
      <alignment horizontal="left" vertical="center"/>
    </xf>
    <xf numFmtId="179" fontId="7" fillId="0" borderId="26" xfId="64" applyNumberFormat="1" applyFont="1" applyFill="1" applyBorder="1" applyAlignment="1">
      <alignment vertical="center"/>
      <protection/>
    </xf>
    <xf numFmtId="179" fontId="7" fillId="0" borderId="26" xfId="64" applyNumberFormat="1" applyFont="1" applyFill="1" applyBorder="1" applyAlignment="1">
      <alignment vertical="center" wrapText="1"/>
      <protection/>
    </xf>
    <xf numFmtId="171" fontId="7" fillId="0" borderId="0" xfId="0" applyNumberFormat="1" applyFont="1" applyFill="1" applyBorder="1" applyAlignment="1">
      <alignment vertical="center"/>
    </xf>
    <xf numFmtId="166" fontId="36" fillId="0" borderId="23" xfId="0" applyNumberFormat="1" applyFont="1" applyFill="1" applyBorder="1" applyAlignment="1">
      <alignment horizontal="center" vertical="center" wrapText="1"/>
    </xf>
    <xf numFmtId="179" fontId="6" fillId="0" borderId="12" xfId="0" applyNumberFormat="1" applyFont="1" applyFill="1" applyBorder="1" applyAlignment="1">
      <alignment vertical="center"/>
    </xf>
    <xf numFmtId="171" fontId="6" fillId="0" borderId="10" xfId="0" applyNumberFormat="1" applyFont="1" applyFill="1" applyBorder="1" applyAlignment="1">
      <alignment vertical="center"/>
    </xf>
    <xf numFmtId="166" fontId="6" fillId="0" borderId="11" xfId="0" applyNumberFormat="1" applyFont="1" applyFill="1" applyBorder="1" applyAlignment="1">
      <alignment horizontal="center" vertical="center"/>
    </xf>
    <xf numFmtId="179" fontId="7" fillId="0" borderId="31" xfId="64" applyNumberFormat="1" applyFont="1" applyFill="1" applyBorder="1" applyAlignment="1">
      <alignment vertical="center" wrapText="1"/>
      <protection/>
    </xf>
    <xf numFmtId="4" fontId="7" fillId="0" borderId="32" xfId="0" applyNumberFormat="1" applyFont="1" applyFill="1" applyBorder="1" applyAlignment="1">
      <alignment vertical="center"/>
    </xf>
    <xf numFmtId="166" fontId="36" fillId="0" borderId="41" xfId="0" applyNumberFormat="1" applyFont="1" applyFill="1" applyBorder="1" applyAlignment="1">
      <alignment horizontal="left" vertical="center" wrapText="1" indent="1"/>
    </xf>
    <xf numFmtId="16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166" fontId="5" fillId="0" borderId="23" xfId="0" applyNumberFormat="1" applyFont="1" applyFill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horizontal="center" vertical="top"/>
    </xf>
    <xf numFmtId="3" fontId="13" fillId="0" borderId="0" xfId="0" applyNumberFormat="1" applyFont="1" applyFill="1" applyAlignment="1">
      <alignment/>
    </xf>
    <xf numFmtId="171" fontId="7" fillId="0" borderId="3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3" fontId="9" fillId="0" borderId="39" xfId="61" applyNumberFormat="1" applyFont="1" applyFill="1" applyBorder="1" applyAlignment="1">
      <alignment wrapText="1"/>
      <protection/>
    </xf>
    <xf numFmtId="3" fontId="9" fillId="0" borderId="39" xfId="61" applyNumberFormat="1" applyFont="1" applyFill="1" applyBorder="1" applyAlignment="1">
      <alignment horizontal="right"/>
      <protection/>
    </xf>
    <xf numFmtId="166" fontId="7" fillId="0" borderId="2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wrapText="1"/>
    </xf>
    <xf numFmtId="3" fontId="15" fillId="0" borderId="0" xfId="65" applyNumberFormat="1" applyFont="1" applyFill="1" applyBorder="1" applyAlignment="1">
      <alignment wrapText="1"/>
      <protection/>
    </xf>
    <xf numFmtId="3" fontId="7" fillId="0" borderId="0" xfId="65" applyNumberFormat="1" applyFont="1" applyFill="1" applyBorder="1" applyAlignment="1">
      <alignment wrapText="1"/>
      <protection/>
    </xf>
    <xf numFmtId="3" fontId="7" fillId="0" borderId="19" xfId="65" applyNumberFormat="1" applyFont="1" applyFill="1" applyBorder="1" applyAlignment="1">
      <alignment wrapText="1"/>
      <protection/>
    </xf>
    <xf numFmtId="3" fontId="15" fillId="0" borderId="0" xfId="65" applyNumberFormat="1" applyFont="1" applyFill="1" applyBorder="1" applyAlignment="1">
      <alignment horizontal="right" vertical="center" wrapText="1"/>
      <protection/>
    </xf>
    <xf numFmtId="3" fontId="15" fillId="0" borderId="0" xfId="65" applyNumberFormat="1" applyFont="1" applyFill="1" applyBorder="1" applyAlignment="1">
      <alignment horizontal="right" vertical="top" wrapText="1"/>
      <protection/>
    </xf>
    <xf numFmtId="3" fontId="48" fillId="0" borderId="0" xfId="61" applyNumberFormat="1" applyFont="1" applyFill="1" applyBorder="1" applyAlignment="1">
      <alignment wrapText="1"/>
      <protection/>
    </xf>
    <xf numFmtId="0" fontId="42" fillId="0" borderId="0" xfId="63" applyFont="1" applyFill="1" applyBorder="1" applyAlignment="1">
      <alignment wrapText="1"/>
      <protection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3" fontId="7" fillId="0" borderId="8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top" wrapText="1"/>
    </xf>
    <xf numFmtId="0" fontId="7" fillId="0" borderId="19" xfId="63" applyFont="1" applyFill="1" applyBorder="1" applyAlignment="1">
      <alignment wrapText="1"/>
      <protection/>
    </xf>
    <xf numFmtId="0" fontId="7" fillId="0" borderId="19" xfId="0" applyFont="1" applyFill="1" applyBorder="1" applyAlignment="1">
      <alignment wrapText="1"/>
    </xf>
    <xf numFmtId="0" fontId="42" fillId="0" borderId="0" xfId="0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wrapText="1" indent="2"/>
    </xf>
    <xf numFmtId="0" fontId="47" fillId="0" borderId="0" xfId="0" applyFont="1" applyFill="1" applyBorder="1" applyAlignment="1">
      <alignment wrapText="1"/>
    </xf>
    <xf numFmtId="3" fontId="15" fillId="0" borderId="0" xfId="63" applyNumberFormat="1" applyFont="1" applyFill="1" applyBorder="1" applyAlignment="1">
      <alignment wrapText="1"/>
      <protection/>
    </xf>
    <xf numFmtId="0" fontId="15" fillId="0" borderId="0" xfId="63" applyFont="1" applyFill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vertical="top"/>
    </xf>
    <xf numFmtId="3" fontId="12" fillId="0" borderId="26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wrapText="1"/>
    </xf>
    <xf numFmtId="3" fontId="5" fillId="0" borderId="0" xfId="64" applyNumberFormat="1" applyFont="1" applyFill="1" applyBorder="1" applyAlignment="1">
      <alignment vertical="center" wrapText="1"/>
      <protection/>
    </xf>
    <xf numFmtId="3" fontId="11" fillId="0" borderId="19" xfId="64" applyNumberFormat="1" applyFont="1" applyFill="1" applyBorder="1" applyAlignment="1">
      <alignment vertical="center"/>
      <protection/>
    </xf>
    <xf numFmtId="3" fontId="5" fillId="0" borderId="26" xfId="64" applyNumberFormat="1" applyFont="1" applyFill="1" applyBorder="1" applyAlignment="1">
      <alignment horizontal="center" vertical="center" wrapText="1"/>
      <protection/>
    </xf>
    <xf numFmtId="3" fontId="5" fillId="0" borderId="23" xfId="64" applyNumberFormat="1" applyFont="1" applyFill="1" applyBorder="1" applyAlignment="1">
      <alignment vertical="center" wrapText="1"/>
      <protection/>
    </xf>
    <xf numFmtId="3" fontId="11" fillId="0" borderId="68" xfId="64" applyNumberFormat="1" applyFont="1" applyFill="1" applyBorder="1" applyAlignment="1">
      <alignment horizontal="center" vertical="center" wrapText="1"/>
      <protection/>
    </xf>
    <xf numFmtId="3" fontId="11" fillId="0" borderId="69" xfId="64" applyNumberFormat="1" applyFont="1" applyFill="1" applyBorder="1" applyAlignment="1">
      <alignment horizontal="center" vertical="center" wrapText="1"/>
      <protection/>
    </xf>
    <xf numFmtId="3" fontId="11" fillId="0" borderId="69" xfId="64" applyNumberFormat="1" applyFont="1" applyFill="1" applyBorder="1" applyAlignment="1">
      <alignment vertical="center" wrapText="1"/>
      <protection/>
    </xf>
    <xf numFmtId="3" fontId="11" fillId="0" borderId="70" xfId="64" applyNumberFormat="1" applyFont="1" applyFill="1" applyBorder="1" applyAlignment="1">
      <alignment vertical="center" wrapText="1"/>
      <protection/>
    </xf>
    <xf numFmtId="3" fontId="8" fillId="0" borderId="33" xfId="61" applyNumberFormat="1" applyFont="1" applyFill="1" applyBorder="1" applyAlignment="1">
      <alignment vertical="center" wrapText="1"/>
      <protection/>
    </xf>
    <xf numFmtId="3" fontId="16" fillId="0" borderId="33" xfId="61" applyNumberFormat="1" applyFont="1" applyFill="1" applyBorder="1" applyAlignment="1">
      <alignment vertical="center" wrapText="1"/>
      <protection/>
    </xf>
    <xf numFmtId="3" fontId="9" fillId="0" borderId="46" xfId="61" applyNumberFormat="1" applyFont="1" applyFill="1" applyBorder="1" applyAlignment="1">
      <alignment vertical="center" wrapText="1"/>
      <protection/>
    </xf>
    <xf numFmtId="3" fontId="16" fillId="0" borderId="89" xfId="61" applyNumberFormat="1" applyFont="1" applyFill="1" applyBorder="1" applyAlignment="1">
      <alignment wrapText="1"/>
      <protection/>
    </xf>
    <xf numFmtId="3" fontId="16" fillId="0" borderId="80" xfId="61" applyNumberFormat="1" applyFont="1" applyFill="1" applyBorder="1" applyAlignment="1">
      <alignment wrapText="1"/>
      <protection/>
    </xf>
    <xf numFmtId="3" fontId="16" fillId="0" borderId="90" xfId="61" applyNumberFormat="1" applyFont="1" applyFill="1" applyBorder="1" applyAlignment="1">
      <alignment wrapText="1"/>
      <protection/>
    </xf>
    <xf numFmtId="3" fontId="16" fillId="0" borderId="47" xfId="65" applyNumberFormat="1" applyFont="1" applyFill="1" applyBorder="1" applyAlignment="1">
      <alignment horizontal="right" vertical="center"/>
      <protection/>
    </xf>
    <xf numFmtId="0" fontId="10" fillId="0" borderId="0" xfId="65" applyFont="1" applyFill="1" applyBorder="1" applyAlignment="1">
      <alignment horizontal="center" vertical="top"/>
      <protection/>
    </xf>
    <xf numFmtId="3" fontId="36" fillId="0" borderId="91" xfId="0" applyNumberFormat="1" applyFont="1" applyFill="1" applyBorder="1" applyAlignment="1">
      <alignment horizontal="center" vertical="center"/>
    </xf>
    <xf numFmtId="3" fontId="36" fillId="0" borderId="72" xfId="0" applyNumberFormat="1" applyFont="1" applyFill="1" applyBorder="1" applyAlignment="1">
      <alignment horizontal="center" vertical="center"/>
    </xf>
    <xf numFmtId="3" fontId="10" fillId="0" borderId="0" xfId="64" applyNumberFormat="1" applyFont="1" applyFill="1" applyBorder="1" applyAlignment="1">
      <alignment horizontal="left" wrapText="1"/>
      <protection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 vertical="top"/>
    </xf>
    <xf numFmtId="3" fontId="10" fillId="0" borderId="0" xfId="0" applyNumberFormat="1" applyFont="1" applyFill="1" applyBorder="1" applyAlignment="1">
      <alignment horizontal="right"/>
    </xf>
    <xf numFmtId="3" fontId="36" fillId="0" borderId="32" xfId="0" applyNumberFormat="1" applyFont="1" applyFill="1" applyBorder="1" applyAlignment="1">
      <alignment horizontal="center" vertical="center" wrapText="1"/>
    </xf>
    <xf numFmtId="3" fontId="36" fillId="0" borderId="92" xfId="0" applyNumberFormat="1" applyFont="1" applyFill="1" applyBorder="1" applyAlignment="1">
      <alignment horizontal="center" vertical="center"/>
    </xf>
    <xf numFmtId="3" fontId="36" fillId="0" borderId="32" xfId="0" applyNumberFormat="1" applyFont="1" applyFill="1" applyBorder="1" applyAlignment="1">
      <alignment horizontal="center" vertical="center"/>
    </xf>
    <xf numFmtId="3" fontId="36" fillId="0" borderId="93" xfId="0" applyNumberFormat="1" applyFont="1" applyFill="1" applyBorder="1" applyAlignment="1">
      <alignment horizontal="center" vertical="center"/>
    </xf>
    <xf numFmtId="3" fontId="36" fillId="0" borderId="41" xfId="0" applyNumberFormat="1" applyFont="1" applyFill="1" applyBorder="1" applyAlignment="1">
      <alignment horizontal="center" vertical="center" wrapText="1"/>
    </xf>
    <xf numFmtId="3" fontId="36" fillId="0" borderId="71" xfId="0" applyNumberFormat="1" applyFont="1" applyFill="1" applyBorder="1" applyAlignment="1">
      <alignment horizontal="center" vertical="center" wrapText="1"/>
    </xf>
    <xf numFmtId="3" fontId="36" fillId="0" borderId="93" xfId="0" applyNumberFormat="1" applyFont="1" applyFill="1" applyBorder="1" applyAlignment="1">
      <alignment horizontal="center" vertical="center" wrapText="1"/>
    </xf>
    <xf numFmtId="3" fontId="36" fillId="0" borderId="94" xfId="0" applyNumberFormat="1" applyFont="1" applyFill="1" applyBorder="1" applyAlignment="1">
      <alignment horizontal="center" vertical="center" textRotation="90"/>
    </xf>
    <xf numFmtId="3" fontId="36" fillId="0" borderId="95" xfId="0" applyNumberFormat="1" applyFont="1" applyFill="1" applyBorder="1" applyAlignment="1">
      <alignment horizontal="center" vertical="center" textRotation="90"/>
    </xf>
    <xf numFmtId="3" fontId="36" fillId="0" borderId="92" xfId="0" applyNumberFormat="1" applyFont="1" applyFill="1" applyBorder="1" applyAlignment="1">
      <alignment horizontal="center" vertical="center" wrapText="1"/>
    </xf>
    <xf numFmtId="3" fontId="11" fillId="0" borderId="96" xfId="0" applyNumberFormat="1" applyFont="1" applyBorder="1" applyAlignment="1">
      <alignment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61" applyNumberFormat="1" applyFont="1" applyBorder="1" applyAlignment="1">
      <alignment horizontal="right"/>
      <protection/>
    </xf>
    <xf numFmtId="3" fontId="7" fillId="0" borderId="0" xfId="61" applyNumberFormat="1" applyFont="1" applyAlignment="1">
      <alignment horizontal="left"/>
      <protection/>
    </xf>
    <xf numFmtId="3" fontId="9" fillId="0" borderId="0" xfId="61" applyNumberFormat="1" applyFont="1" applyAlignment="1">
      <alignment horizontal="center"/>
      <protection/>
    </xf>
    <xf numFmtId="3" fontId="11" fillId="0" borderId="32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1" fillId="0" borderId="31" xfId="64" applyNumberFormat="1" applyFont="1" applyFill="1" applyBorder="1" applyAlignment="1">
      <alignment horizontal="left" wrapText="1"/>
      <protection/>
    </xf>
    <xf numFmtId="3" fontId="11" fillId="0" borderId="32" xfId="64" applyNumberFormat="1" applyFont="1" applyFill="1" applyBorder="1" applyAlignment="1">
      <alignment horizontal="left" wrapText="1"/>
      <protection/>
    </xf>
    <xf numFmtId="3" fontId="5" fillId="0" borderId="97" xfId="64" applyNumberFormat="1" applyFont="1" applyFill="1" applyBorder="1" applyAlignment="1">
      <alignment horizontal="left" wrapText="1"/>
      <protection/>
    </xf>
    <xf numFmtId="3" fontId="11" fillId="0" borderId="98" xfId="64" applyNumberFormat="1" applyFont="1" applyFill="1" applyBorder="1" applyAlignment="1">
      <alignment horizontal="left" wrapText="1"/>
      <protection/>
    </xf>
    <xf numFmtId="3" fontId="11" fillId="0" borderId="43" xfId="64" applyNumberFormat="1" applyFont="1" applyFill="1" applyBorder="1" applyAlignment="1">
      <alignment horizontal="left" wrapText="1"/>
      <protection/>
    </xf>
    <xf numFmtId="3" fontId="5" fillId="0" borderId="0" xfId="64" applyNumberFormat="1" applyFont="1" applyFill="1" applyBorder="1" applyAlignment="1">
      <alignment horizontal="left" wrapText="1"/>
      <protection/>
    </xf>
    <xf numFmtId="3" fontId="36" fillId="0" borderId="0" xfId="0" applyNumberFormat="1" applyFont="1" applyFill="1" applyAlignment="1">
      <alignment horizontal="left" vertical="top"/>
    </xf>
    <xf numFmtId="3" fontId="34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36" fillId="0" borderId="91" xfId="0" applyNumberFormat="1" applyFont="1" applyFill="1" applyBorder="1" applyAlignment="1">
      <alignment horizontal="center" vertical="center" wrapText="1"/>
    </xf>
    <xf numFmtId="3" fontId="36" fillId="0" borderId="7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11" fillId="0" borderId="32" xfId="0" applyNumberFormat="1" applyFont="1" applyFill="1" applyBorder="1" applyAlignment="1">
      <alignment horizontal="left"/>
    </xf>
    <xf numFmtId="3" fontId="5" fillId="0" borderId="26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5" fillId="0" borderId="65" xfId="0" applyNumberFormat="1" applyFont="1" applyFill="1" applyBorder="1" applyAlignment="1">
      <alignment horizontal="center" vertical="center" wrapText="1"/>
    </xf>
    <xf numFmtId="3" fontId="5" fillId="0" borderId="67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/>
    </xf>
    <xf numFmtId="3" fontId="11" fillId="0" borderId="41" xfId="0" applyNumberFormat="1" applyFont="1" applyFill="1" applyBorder="1" applyAlignment="1">
      <alignment horizontal="center"/>
    </xf>
    <xf numFmtId="3" fontId="11" fillId="0" borderId="64" xfId="0" applyNumberFormat="1" applyFont="1" applyFill="1" applyBorder="1" applyAlignment="1">
      <alignment horizontal="center" vertical="center" wrapText="1"/>
    </xf>
    <xf numFmtId="3" fontId="11" fillId="0" borderId="65" xfId="0" applyNumberFormat="1" applyFont="1" applyFill="1" applyBorder="1" applyAlignment="1">
      <alignment horizontal="center" vertical="center" wrapText="1"/>
    </xf>
    <xf numFmtId="3" fontId="11" fillId="0" borderId="67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Fill="1" applyBorder="1" applyAlignment="1">
      <alignment horizontal="center" vertical="center" wrapText="1"/>
    </xf>
    <xf numFmtId="3" fontId="5" fillId="0" borderId="23" xfId="64" applyNumberFormat="1" applyFont="1" applyFill="1" applyBorder="1" applyAlignment="1">
      <alignment horizontal="left" wrapText="1"/>
      <protection/>
    </xf>
    <xf numFmtId="3" fontId="5" fillId="0" borderId="43" xfId="64" applyNumberFormat="1" applyFont="1" applyFill="1" applyBorder="1" applyAlignment="1">
      <alignment horizontal="left" vertical="center" wrapText="1"/>
      <protection/>
    </xf>
    <xf numFmtId="3" fontId="11" fillId="0" borderId="98" xfId="64" applyNumberFormat="1" applyFont="1" applyFill="1" applyBorder="1" applyAlignment="1">
      <alignment horizontal="left" vertical="center" wrapText="1"/>
      <protection/>
    </xf>
    <xf numFmtId="3" fontId="11" fillId="0" borderId="43" xfId="64" applyNumberFormat="1" applyFont="1" applyFill="1" applyBorder="1" applyAlignment="1">
      <alignment horizontal="left" vertical="center" wrapText="1"/>
      <protection/>
    </xf>
    <xf numFmtId="3" fontId="11" fillId="0" borderId="97" xfId="64" applyNumberFormat="1" applyFont="1" applyFill="1" applyBorder="1" applyAlignment="1">
      <alignment horizontal="left" wrapText="1"/>
      <protection/>
    </xf>
    <xf numFmtId="0" fontId="8" fillId="0" borderId="89" xfId="0" applyFont="1" applyFill="1" applyBorder="1" applyAlignment="1">
      <alignment horizontal="left" wrapText="1"/>
    </xf>
    <xf numFmtId="0" fontId="8" fillId="0" borderId="80" xfId="0" applyFont="1" applyFill="1" applyBorder="1" applyAlignment="1">
      <alignment horizontal="left" wrapText="1"/>
    </xf>
    <xf numFmtId="0" fontId="8" fillId="0" borderId="81" xfId="0" applyFont="1" applyFill="1" applyBorder="1" applyAlignment="1">
      <alignment horizontal="left" wrapText="1"/>
    </xf>
    <xf numFmtId="3" fontId="8" fillId="0" borderId="0" xfId="61" applyNumberFormat="1" applyFont="1" applyFill="1" applyAlignment="1">
      <alignment horizontal="left"/>
      <protection/>
    </xf>
    <xf numFmtId="3" fontId="8" fillId="0" borderId="63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 wrapText="1"/>
    </xf>
    <xf numFmtId="3" fontId="8" fillId="0" borderId="46" xfId="0" applyNumberFormat="1" applyFont="1" applyFill="1" applyBorder="1" applyAlignment="1">
      <alignment horizontal="center" vertical="center" wrapText="1"/>
    </xf>
    <xf numFmtId="0" fontId="40" fillId="0" borderId="53" xfId="61" applyFont="1" applyFill="1" applyBorder="1" applyAlignment="1">
      <alignment horizontal="left" wrapText="1"/>
      <protection/>
    </xf>
    <xf numFmtId="0" fontId="40" fillId="0" borderId="99" xfId="61" applyFont="1" applyFill="1" applyBorder="1" applyAlignment="1">
      <alignment horizontal="left" wrapText="1"/>
      <protection/>
    </xf>
    <xf numFmtId="3" fontId="9" fillId="0" borderId="0" xfId="61" applyNumberFormat="1" applyFont="1" applyFill="1" applyAlignment="1">
      <alignment horizontal="center" vertical="center"/>
      <protection/>
    </xf>
    <xf numFmtId="3" fontId="8" fillId="0" borderId="0" xfId="61" applyNumberFormat="1" applyFont="1" applyFill="1" applyAlignment="1">
      <alignment horizontal="right"/>
      <protection/>
    </xf>
    <xf numFmtId="3" fontId="11" fillId="0" borderId="63" xfId="61" applyNumberFormat="1" applyFont="1" applyFill="1" applyBorder="1" applyAlignment="1">
      <alignment horizontal="center" vertical="center" textRotation="90"/>
      <protection/>
    </xf>
    <xf numFmtId="3" fontId="11" fillId="0" borderId="33" xfId="61" applyNumberFormat="1" applyFont="1" applyFill="1" applyBorder="1" applyAlignment="1">
      <alignment horizontal="center" vertical="center" textRotation="90"/>
      <protection/>
    </xf>
    <xf numFmtId="3" fontId="11" fillId="0" borderId="46" xfId="61" applyNumberFormat="1" applyFont="1" applyFill="1" applyBorder="1" applyAlignment="1">
      <alignment horizontal="center" vertical="center" textRotation="90"/>
      <protection/>
    </xf>
    <xf numFmtId="3" fontId="8" fillId="0" borderId="63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9" fillId="0" borderId="73" xfId="61" applyNumberFormat="1" applyFont="1" applyFill="1" applyBorder="1" applyAlignment="1">
      <alignment horizontal="center" vertical="center" wrapText="1"/>
      <protection/>
    </xf>
    <xf numFmtId="3" fontId="39" fillId="0" borderId="47" xfId="0" applyNumberFormat="1" applyFont="1" applyFill="1" applyBorder="1" applyAlignment="1">
      <alignment horizontal="center" vertical="center"/>
    </xf>
    <xf numFmtId="3" fontId="39" fillId="0" borderId="60" xfId="0" applyNumberFormat="1" applyFont="1" applyFill="1" applyBorder="1" applyAlignment="1">
      <alignment horizontal="center" vertical="center"/>
    </xf>
    <xf numFmtId="0" fontId="9" fillId="0" borderId="63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9" fillId="0" borderId="46" xfId="61" applyFont="1" applyFill="1" applyBorder="1" applyAlignment="1">
      <alignment horizontal="center" vertical="center" wrapText="1"/>
      <protection/>
    </xf>
    <xf numFmtId="3" fontId="8" fillId="0" borderId="89" xfId="61" applyNumberFormat="1" applyFont="1" applyFill="1" applyBorder="1" applyAlignment="1">
      <alignment horizontal="left" wrapText="1"/>
      <protection/>
    </xf>
    <xf numFmtId="3" fontId="8" fillId="0" borderId="80" xfId="61" applyNumberFormat="1" applyFont="1" applyFill="1" applyBorder="1" applyAlignment="1">
      <alignment horizontal="left" wrapText="1"/>
      <protection/>
    </xf>
    <xf numFmtId="3" fontId="8" fillId="0" borderId="81" xfId="61" applyNumberFormat="1" applyFont="1" applyFill="1" applyBorder="1" applyAlignment="1">
      <alignment horizontal="left" wrapText="1"/>
      <protection/>
    </xf>
    <xf numFmtId="3" fontId="16" fillId="0" borderId="89" xfId="61" applyNumberFormat="1" applyFont="1" applyFill="1" applyBorder="1" applyAlignment="1">
      <alignment horizontal="left" wrapText="1"/>
      <protection/>
    </xf>
    <xf numFmtId="3" fontId="16" fillId="0" borderId="90" xfId="61" applyNumberFormat="1" applyFont="1" applyFill="1" applyBorder="1" applyAlignment="1">
      <alignment horizontal="left" wrapText="1"/>
      <protection/>
    </xf>
    <xf numFmtId="3" fontId="8" fillId="0" borderId="63" xfId="61" applyNumberFormat="1" applyFont="1" applyFill="1" applyBorder="1" applyAlignment="1">
      <alignment horizontal="center" vertical="center" wrapText="1"/>
      <protection/>
    </xf>
    <xf numFmtId="3" fontId="8" fillId="0" borderId="33" xfId="61" applyNumberFormat="1" applyFont="1" applyFill="1" applyBorder="1" applyAlignment="1">
      <alignment horizontal="center" vertical="center" wrapText="1"/>
      <protection/>
    </xf>
    <xf numFmtId="3" fontId="8" fillId="0" borderId="46" xfId="61" applyNumberFormat="1" applyFont="1" applyFill="1" applyBorder="1" applyAlignment="1">
      <alignment horizontal="center" vertical="center" wrapText="1"/>
      <protection/>
    </xf>
    <xf numFmtId="3" fontId="36" fillId="0" borderId="0" xfId="61" applyNumberFormat="1" applyFont="1" applyFill="1" applyBorder="1" applyAlignment="1">
      <alignment horizontal="center" textRotation="90"/>
      <protection/>
    </xf>
    <xf numFmtId="3" fontId="11" fillId="0" borderId="62" xfId="61" applyNumberFormat="1" applyFont="1" applyFill="1" applyBorder="1" applyAlignment="1">
      <alignment horizontal="center" vertical="center" textRotation="90"/>
      <protection/>
    </xf>
    <xf numFmtId="3" fontId="11" fillId="0" borderId="42" xfId="61" applyNumberFormat="1" applyFont="1" applyFill="1" applyBorder="1" applyAlignment="1">
      <alignment horizontal="center" vertical="center" textRotation="90"/>
      <protection/>
    </xf>
    <xf numFmtId="3" fontId="11" fillId="0" borderId="59" xfId="61" applyNumberFormat="1" applyFont="1" applyFill="1" applyBorder="1" applyAlignment="1">
      <alignment horizontal="center" vertical="center" textRotation="90"/>
      <protection/>
    </xf>
    <xf numFmtId="3" fontId="8" fillId="0" borderId="90" xfId="61" applyNumberFormat="1" applyFont="1" applyFill="1" applyBorder="1" applyAlignment="1">
      <alignment horizontal="left" wrapText="1"/>
      <protection/>
    </xf>
    <xf numFmtId="3" fontId="40" fillId="0" borderId="100" xfId="61" applyNumberFormat="1" applyFont="1" applyFill="1" applyBorder="1" applyAlignment="1">
      <alignment horizontal="left" wrapText="1"/>
      <protection/>
    </xf>
    <xf numFmtId="3" fontId="40" fillId="0" borderId="101" xfId="61" applyNumberFormat="1" applyFont="1" applyFill="1" applyBorder="1" applyAlignment="1">
      <alignment horizontal="left" wrapText="1"/>
      <protection/>
    </xf>
    <xf numFmtId="3" fontId="40" fillId="0" borderId="102" xfId="61" applyNumberFormat="1" applyFont="1" applyFill="1" applyBorder="1" applyAlignment="1">
      <alignment horizontal="left" wrapText="1"/>
      <protection/>
    </xf>
    <xf numFmtId="0" fontId="7" fillId="0" borderId="42" xfId="63" applyFont="1" applyFill="1" applyBorder="1" applyAlignment="1">
      <alignment horizontal="left" wrapText="1"/>
      <protection/>
    </xf>
    <xf numFmtId="0" fontId="7" fillId="0" borderId="33" xfId="63" applyFont="1" applyFill="1" applyBorder="1" applyAlignment="1">
      <alignment horizontal="left" wrapText="1"/>
      <protection/>
    </xf>
    <xf numFmtId="0" fontId="7" fillId="0" borderId="47" xfId="63" applyFont="1" applyFill="1" applyBorder="1" applyAlignment="1">
      <alignment horizontal="left" wrapText="1"/>
      <protection/>
    </xf>
    <xf numFmtId="0" fontId="5" fillId="0" borderId="42" xfId="63" applyFont="1" applyFill="1" applyBorder="1" applyAlignment="1">
      <alignment horizontal="left" wrapText="1"/>
      <protection/>
    </xf>
    <xf numFmtId="0" fontId="5" fillId="0" borderId="33" xfId="63" applyFont="1" applyFill="1" applyBorder="1" applyAlignment="1">
      <alignment horizontal="left" wrapText="1"/>
      <protection/>
    </xf>
    <xf numFmtId="0" fontId="5" fillId="0" borderId="47" xfId="63" applyFont="1" applyFill="1" applyBorder="1" applyAlignment="1">
      <alignment horizontal="left" wrapText="1"/>
      <protection/>
    </xf>
    <xf numFmtId="0" fontId="10" fillId="0" borderId="42" xfId="63" applyFont="1" applyFill="1" applyBorder="1" applyAlignment="1">
      <alignment horizontal="left" wrapText="1"/>
      <protection/>
    </xf>
    <xf numFmtId="0" fontId="10" fillId="0" borderId="33" xfId="63" applyFont="1" applyFill="1" applyBorder="1" applyAlignment="1">
      <alignment horizontal="left" wrapText="1"/>
      <protection/>
    </xf>
    <xf numFmtId="0" fontId="10" fillId="0" borderId="47" xfId="63" applyFont="1" applyFill="1" applyBorder="1" applyAlignment="1">
      <alignment horizontal="left" wrapText="1"/>
      <protection/>
    </xf>
    <xf numFmtId="0" fontId="5" fillId="0" borderId="0" xfId="65" applyFont="1" applyFill="1" applyBorder="1" applyAlignment="1">
      <alignment horizontal="left" vertical="center"/>
      <protection/>
    </xf>
    <xf numFmtId="0" fontId="9" fillId="0" borderId="103" xfId="65" applyFont="1" applyFill="1" applyBorder="1" applyAlignment="1">
      <alignment horizontal="center" vertical="center" wrapText="1"/>
      <protection/>
    </xf>
    <xf numFmtId="0" fontId="9" fillId="0" borderId="104" xfId="65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62" xfId="65" applyFont="1" applyFill="1" applyBorder="1" applyAlignment="1">
      <alignment horizontal="left" wrapText="1"/>
      <protection/>
    </xf>
    <xf numFmtId="0" fontId="9" fillId="0" borderId="63" xfId="65" applyFont="1" applyFill="1" applyBorder="1" applyAlignment="1">
      <alignment horizontal="left" wrapText="1"/>
      <protection/>
    </xf>
    <xf numFmtId="0" fontId="9" fillId="0" borderId="73" xfId="65" applyFont="1" applyFill="1" applyBorder="1" applyAlignment="1">
      <alignment horizontal="left" wrapText="1"/>
      <protection/>
    </xf>
    <xf numFmtId="3" fontId="11" fillId="0" borderId="105" xfId="65" applyNumberFormat="1" applyFont="1" applyFill="1" applyBorder="1" applyAlignment="1">
      <alignment horizontal="center" vertical="center" wrapText="1"/>
      <protection/>
    </xf>
    <xf numFmtId="3" fontId="11" fillId="0" borderId="106" xfId="65" applyNumberFormat="1" applyFont="1" applyFill="1" applyBorder="1" applyAlignment="1">
      <alignment horizontal="center" vertical="center" wrapText="1"/>
      <protection/>
    </xf>
    <xf numFmtId="3" fontId="11" fillId="0" borderId="107" xfId="65" applyNumberFormat="1" applyFont="1" applyFill="1" applyBorder="1" applyAlignment="1">
      <alignment horizontal="center"/>
      <protection/>
    </xf>
    <xf numFmtId="3" fontId="11" fillId="0" borderId="107" xfId="65" applyNumberFormat="1" applyFont="1" applyFill="1" applyBorder="1" applyAlignment="1">
      <alignment horizontal="center" vertical="center" wrapText="1"/>
      <protection/>
    </xf>
    <xf numFmtId="3" fontId="11" fillId="0" borderId="15" xfId="65" applyNumberFormat="1" applyFont="1" applyFill="1" applyBorder="1" applyAlignment="1">
      <alignment horizontal="center" vertical="center" wrapText="1"/>
      <protection/>
    </xf>
    <xf numFmtId="0" fontId="5" fillId="0" borderId="0" xfId="65" applyFont="1" applyFill="1" applyBorder="1" applyAlignment="1">
      <alignment horizontal="left" wrapText="1"/>
      <protection/>
    </xf>
    <xf numFmtId="3" fontId="7" fillId="0" borderId="63" xfId="65" applyNumberFormat="1" applyFont="1" applyFill="1" applyBorder="1" applyAlignment="1">
      <alignment horizontal="center"/>
      <protection/>
    </xf>
    <xf numFmtId="3" fontId="7" fillId="0" borderId="73" xfId="65" applyNumberFormat="1" applyFont="1" applyFill="1" applyBorder="1" applyAlignment="1">
      <alignment horizontal="center"/>
      <protection/>
    </xf>
    <xf numFmtId="0" fontId="11" fillId="0" borderId="62" xfId="65" applyFont="1" applyFill="1" applyBorder="1" applyAlignment="1">
      <alignment horizontal="center" vertical="center" wrapText="1"/>
      <protection/>
    </xf>
    <xf numFmtId="0" fontId="11" fillId="0" borderId="48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3" xfId="59"/>
    <cellStyle name="Normál 4" xfId="60"/>
    <cellStyle name="Normál_2007.évi konc. összefoglaló bevétel" xfId="61"/>
    <cellStyle name="Normál_2012. évi KONCEPCIÓ_2011_11_04" xfId="62"/>
    <cellStyle name="Normál_Beruházási tábla 2007" xfId="63"/>
    <cellStyle name="Normál_Intézményi bevétel-kiadás" xfId="64"/>
    <cellStyle name="Normál_Városfejlesztési Iroda - 2008. kv. tervezés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4"/>
  <sheetViews>
    <sheetView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3.625" style="201" bestFit="1" customWidth="1"/>
    <col min="2" max="2" width="3.75390625" style="188" customWidth="1"/>
    <col min="3" max="3" width="4.125" style="189" customWidth="1"/>
    <col min="4" max="4" width="82.00390625" style="190" customWidth="1"/>
    <col min="5" max="5" width="15.25390625" style="194" bestFit="1" customWidth="1"/>
    <col min="6" max="6" width="10.25390625" style="188" hidden="1" customWidth="1"/>
    <col min="7" max="10" width="0" style="188" hidden="1" customWidth="1"/>
    <col min="11" max="16384" width="9.125" style="188" customWidth="1"/>
  </cols>
  <sheetData>
    <row r="1" spans="1:5" s="111" customFormat="1" ht="31.5" customHeight="1">
      <c r="A1" s="201"/>
      <c r="B1" s="748" t="s">
        <v>163</v>
      </c>
      <c r="C1" s="748"/>
      <c r="D1" s="748"/>
      <c r="E1" s="187"/>
    </row>
    <row r="2" spans="1:5" s="111" customFormat="1" ht="19.5" customHeight="1">
      <c r="A2" s="201"/>
      <c r="B2" s="749" t="s">
        <v>50</v>
      </c>
      <c r="C2" s="749"/>
      <c r="D2" s="749"/>
      <c r="E2" s="749"/>
    </row>
    <row r="3" spans="1:5" s="111" customFormat="1" ht="16.5">
      <c r="A3" s="201"/>
      <c r="B3" s="750" t="s">
        <v>51</v>
      </c>
      <c r="C3" s="750"/>
      <c r="D3" s="750"/>
      <c r="E3" s="750"/>
    </row>
    <row r="4" spans="1:5" s="111" customFormat="1" ht="16.5">
      <c r="A4" s="201"/>
      <c r="B4" s="750" t="s">
        <v>9</v>
      </c>
      <c r="C4" s="750"/>
      <c r="D4" s="750"/>
      <c r="E4" s="750"/>
    </row>
    <row r="5" spans="3:5" ht="16.5">
      <c r="C5" s="189" t="s">
        <v>52</v>
      </c>
      <c r="E5" s="351" t="s">
        <v>725</v>
      </c>
    </row>
    <row r="6" spans="1:5" s="191" customFormat="1" ht="17.25" thickBot="1">
      <c r="A6" s="201"/>
      <c r="C6" s="129"/>
      <c r="D6" s="192" t="s">
        <v>244</v>
      </c>
      <c r="E6" s="193" t="s">
        <v>245</v>
      </c>
    </row>
    <row r="7" spans="1:5" s="111" customFormat="1" ht="30" customHeight="1" thickBot="1">
      <c r="A7" s="201"/>
      <c r="B7" s="691"/>
      <c r="C7" s="692"/>
      <c r="D7" s="693" t="s">
        <v>726</v>
      </c>
      <c r="E7" s="694" t="s">
        <v>717</v>
      </c>
    </row>
    <row r="8" spans="1:4" ht="39.75" customHeight="1">
      <c r="A8" s="477">
        <v>1</v>
      </c>
      <c r="B8" s="188" t="s">
        <v>24</v>
      </c>
      <c r="D8" s="190" t="s">
        <v>53</v>
      </c>
    </row>
    <row r="9" spans="1:5" s="195" customFormat="1" ht="17.25">
      <c r="A9" s="477">
        <v>2</v>
      </c>
      <c r="C9" s="196" t="s">
        <v>784</v>
      </c>
      <c r="D9" s="197" t="s">
        <v>303</v>
      </c>
      <c r="E9" s="198"/>
    </row>
    <row r="10" spans="1:5" s="195" customFormat="1" ht="17.25">
      <c r="A10" s="201">
        <v>3</v>
      </c>
      <c r="C10" s="196"/>
      <c r="D10" s="223" t="s">
        <v>509</v>
      </c>
      <c r="E10" s="681">
        <v>-587</v>
      </c>
    </row>
    <row r="11" spans="1:5" s="195" customFormat="1" ht="33.75">
      <c r="A11" s="201">
        <v>4</v>
      </c>
      <c r="C11" s="196"/>
      <c r="D11" s="223" t="s">
        <v>549</v>
      </c>
      <c r="E11" s="681">
        <v>6009</v>
      </c>
    </row>
    <row r="12" spans="1:5" s="195" customFormat="1" ht="17.25">
      <c r="A12" s="201">
        <v>5</v>
      </c>
      <c r="C12" s="196"/>
      <c r="D12" s="223" t="s">
        <v>274</v>
      </c>
      <c r="E12" s="574">
        <v>-6872</v>
      </c>
    </row>
    <row r="13" spans="1:5" s="195" customFormat="1" ht="17.25">
      <c r="A13" s="201">
        <v>6</v>
      </c>
      <c r="C13" s="196"/>
      <c r="D13" s="627"/>
      <c r="E13" s="612">
        <f>SUM(E10:E12)</f>
        <v>-1450</v>
      </c>
    </row>
    <row r="14" spans="1:5" s="195" customFormat="1" ht="17.25">
      <c r="A14" s="477">
        <v>7</v>
      </c>
      <c r="C14" s="196"/>
      <c r="D14" s="207" t="s">
        <v>681</v>
      </c>
      <c r="E14" s="198"/>
    </row>
    <row r="15" spans="1:5" s="195" customFormat="1" ht="17.25">
      <c r="A15" s="201">
        <v>8</v>
      </c>
      <c r="C15" s="196"/>
      <c r="D15" s="627" t="s">
        <v>273</v>
      </c>
      <c r="E15" s="474">
        <v>6872</v>
      </c>
    </row>
    <row r="16" spans="1:5" s="195" customFormat="1" ht="17.25">
      <c r="A16" s="201">
        <v>9</v>
      </c>
      <c r="C16" s="196"/>
      <c r="D16" s="627" t="s">
        <v>682</v>
      </c>
      <c r="E16" s="681">
        <v>2760</v>
      </c>
    </row>
    <row r="17" spans="1:5" s="195" customFormat="1" ht="17.25">
      <c r="A17" s="201">
        <v>10</v>
      </c>
      <c r="C17" s="196"/>
      <c r="D17" s="627" t="s">
        <v>510</v>
      </c>
      <c r="E17" s="681">
        <v>10579</v>
      </c>
    </row>
    <row r="18" spans="1:5" s="195" customFormat="1" ht="17.25">
      <c r="A18" s="201">
        <v>11</v>
      </c>
      <c r="C18" s="196"/>
      <c r="D18" s="627" t="s">
        <v>508</v>
      </c>
      <c r="E18" s="681">
        <v>44458</v>
      </c>
    </row>
    <row r="19" spans="1:5" s="195" customFormat="1" ht="18" customHeight="1">
      <c r="A19" s="201">
        <v>12</v>
      </c>
      <c r="C19" s="196"/>
      <c r="D19" s="627" t="s">
        <v>434</v>
      </c>
      <c r="E19" s="681">
        <v>1500</v>
      </c>
    </row>
    <row r="20" spans="1:5" s="195" customFormat="1" ht="33.75">
      <c r="A20" s="201">
        <v>13</v>
      </c>
      <c r="C20" s="196"/>
      <c r="D20" s="627" t="s">
        <v>549</v>
      </c>
      <c r="E20" s="681">
        <v>-6009</v>
      </c>
    </row>
    <row r="21" spans="1:5" s="195" customFormat="1" ht="17.25">
      <c r="A21" s="201">
        <v>14</v>
      </c>
      <c r="C21" s="196"/>
      <c r="D21" s="627" t="s">
        <v>587</v>
      </c>
      <c r="E21" s="574">
        <v>1500000</v>
      </c>
    </row>
    <row r="22" spans="1:5" s="195" customFormat="1" ht="17.25">
      <c r="A22" s="201">
        <v>15</v>
      </c>
      <c r="C22" s="196"/>
      <c r="D22" s="627"/>
      <c r="E22" s="612">
        <f>SUM(E15:E21)</f>
        <v>1560160</v>
      </c>
    </row>
    <row r="23" spans="1:5" s="195" customFormat="1" ht="17.25">
      <c r="A23" s="477">
        <v>16</v>
      </c>
      <c r="C23" s="196" t="s">
        <v>785</v>
      </c>
      <c r="D23" s="197" t="s">
        <v>128</v>
      </c>
      <c r="E23" s="198"/>
    </row>
    <row r="24" spans="1:5" s="195" customFormat="1" ht="17.25">
      <c r="A24" s="201">
        <v>17</v>
      </c>
      <c r="C24" s="196"/>
      <c r="D24" s="190" t="s">
        <v>553</v>
      </c>
      <c r="E24" s="474">
        <v>-266000</v>
      </c>
    </row>
    <row r="25" spans="1:5" s="195" customFormat="1" ht="17.25">
      <c r="A25" s="201">
        <v>18</v>
      </c>
      <c r="C25" s="196"/>
      <c r="D25" s="190" t="s">
        <v>508</v>
      </c>
      <c r="E25" s="474">
        <v>-44458</v>
      </c>
    </row>
    <row r="26" spans="1:5" s="195" customFormat="1" ht="17.25">
      <c r="A26" s="201">
        <v>19</v>
      </c>
      <c r="C26" s="196"/>
      <c r="D26" s="190" t="s">
        <v>434</v>
      </c>
      <c r="E26" s="474">
        <v>-1500</v>
      </c>
    </row>
    <row r="27" spans="1:5" s="195" customFormat="1" ht="17.25">
      <c r="A27" s="201">
        <v>20</v>
      </c>
      <c r="C27" s="196"/>
      <c r="D27" s="190" t="s">
        <v>509</v>
      </c>
      <c r="E27" s="474">
        <v>587</v>
      </c>
    </row>
    <row r="28" spans="1:12" s="195" customFormat="1" ht="18">
      <c r="A28" s="201">
        <v>21</v>
      </c>
      <c r="C28" s="196"/>
      <c r="D28" s="623" t="s">
        <v>149</v>
      </c>
      <c r="E28" s="474">
        <v>-7789</v>
      </c>
      <c r="F28" s="623"/>
      <c r="G28" s="623"/>
      <c r="H28" s="623"/>
      <c r="I28" s="623"/>
      <c r="J28" s="623"/>
      <c r="K28" s="623"/>
      <c r="L28" s="623"/>
    </row>
    <row r="29" spans="1:5" s="195" customFormat="1" ht="17.25">
      <c r="A29" s="201">
        <v>22</v>
      </c>
      <c r="C29" s="196"/>
      <c r="D29" s="190" t="s">
        <v>510</v>
      </c>
      <c r="E29" s="474">
        <v>-10579</v>
      </c>
    </row>
    <row r="30" spans="1:5" s="195" customFormat="1" ht="33.75">
      <c r="A30" s="201">
        <v>23</v>
      </c>
      <c r="C30" s="196"/>
      <c r="D30" s="190" t="s">
        <v>579</v>
      </c>
      <c r="E30" s="474">
        <v>10000</v>
      </c>
    </row>
    <row r="31" spans="1:5" s="195" customFormat="1" ht="33.75">
      <c r="A31" s="201">
        <v>24</v>
      </c>
      <c r="C31" s="196"/>
      <c r="D31" s="190" t="s">
        <v>582</v>
      </c>
      <c r="E31" s="474">
        <v>2500</v>
      </c>
    </row>
    <row r="32" spans="1:5" s="195" customFormat="1" ht="17.25">
      <c r="A32" s="201">
        <v>25</v>
      </c>
      <c r="C32" s="196"/>
      <c r="D32" s="190" t="s">
        <v>595</v>
      </c>
      <c r="E32" s="574">
        <v>-500</v>
      </c>
    </row>
    <row r="33" spans="1:8" ht="18" customHeight="1">
      <c r="A33" s="201">
        <v>26</v>
      </c>
      <c r="D33" s="188"/>
      <c r="E33" s="684">
        <f>SUM(E24:E32)</f>
        <v>-317739</v>
      </c>
      <c r="F33" s="346"/>
      <c r="G33" s="346"/>
      <c r="H33" s="346"/>
    </row>
    <row r="34" spans="1:5" s="195" customFormat="1" ht="17.25">
      <c r="A34" s="477">
        <v>27</v>
      </c>
      <c r="C34" s="196"/>
      <c r="D34" s="197" t="s">
        <v>452</v>
      </c>
      <c r="E34" s="198"/>
    </row>
    <row r="35" spans="1:5" s="195" customFormat="1" ht="17.25">
      <c r="A35" s="201">
        <v>28</v>
      </c>
      <c r="C35" s="196"/>
      <c r="D35" s="190" t="s">
        <v>512</v>
      </c>
      <c r="E35" s="474">
        <v>44</v>
      </c>
    </row>
    <row r="36" spans="1:8" ht="19.5" customHeight="1">
      <c r="A36" s="201">
        <v>29</v>
      </c>
      <c r="D36" s="190" t="s">
        <v>367</v>
      </c>
      <c r="E36" s="685">
        <v>728</v>
      </c>
      <c r="F36" s="346"/>
      <c r="G36" s="346"/>
      <c r="H36" s="346"/>
    </row>
    <row r="37" spans="1:8" ht="33.75">
      <c r="A37" s="201">
        <v>30</v>
      </c>
      <c r="D37" s="190" t="s">
        <v>573</v>
      </c>
      <c r="E37" s="194">
        <v>74</v>
      </c>
      <c r="F37" s="346"/>
      <c r="G37" s="346"/>
      <c r="H37" s="346"/>
    </row>
    <row r="38" spans="1:8" ht="33.75">
      <c r="A38" s="201">
        <v>31</v>
      </c>
      <c r="D38" s="190" t="s">
        <v>366</v>
      </c>
      <c r="E38" s="194">
        <v>-1300</v>
      </c>
      <c r="F38" s="346"/>
      <c r="G38" s="346"/>
      <c r="H38" s="346"/>
    </row>
    <row r="39" spans="1:8" ht="18">
      <c r="A39" s="201">
        <v>32</v>
      </c>
      <c r="D39" s="190" t="s">
        <v>368</v>
      </c>
      <c r="E39" s="194">
        <v>468</v>
      </c>
      <c r="F39" s="346"/>
      <c r="G39" s="346"/>
      <c r="H39" s="346"/>
    </row>
    <row r="40" spans="1:8" ht="18.75" customHeight="1">
      <c r="A40" s="201">
        <v>33</v>
      </c>
      <c r="D40" s="190" t="s">
        <v>575</v>
      </c>
      <c r="E40" s="194">
        <v>150</v>
      </c>
      <c r="F40" s="346"/>
      <c r="G40" s="346"/>
      <c r="H40" s="346"/>
    </row>
    <row r="41" spans="1:8" ht="18.75" customHeight="1">
      <c r="A41" s="201">
        <v>34</v>
      </c>
      <c r="D41" s="205" t="s">
        <v>576</v>
      </c>
      <c r="E41" s="194">
        <v>5000</v>
      </c>
      <c r="F41" s="346"/>
      <c r="G41" s="346"/>
      <c r="H41" s="346"/>
    </row>
    <row r="42" spans="1:8" ht="32.25" customHeight="1">
      <c r="A42" s="201">
        <v>35</v>
      </c>
      <c r="D42" s="190" t="s">
        <v>626</v>
      </c>
      <c r="E42" s="194">
        <v>-14972</v>
      </c>
      <c r="F42" s="346"/>
      <c r="G42" s="346"/>
      <c r="H42" s="346"/>
    </row>
    <row r="43" spans="1:8" ht="18">
      <c r="A43" s="201">
        <v>36</v>
      </c>
      <c r="D43" s="604" t="s">
        <v>625</v>
      </c>
      <c r="E43" s="686">
        <v>2354</v>
      </c>
      <c r="F43" s="346"/>
      <c r="G43" s="346"/>
      <c r="H43" s="346"/>
    </row>
    <row r="44" spans="1:8" ht="18">
      <c r="A44" s="201">
        <v>37</v>
      </c>
      <c r="E44" s="684">
        <f>SUM(E35:E43)</f>
        <v>-7454</v>
      </c>
      <c r="F44" s="346"/>
      <c r="G44" s="346"/>
      <c r="H44" s="346"/>
    </row>
    <row r="45" spans="1:8" ht="18">
      <c r="A45" s="477">
        <v>38</v>
      </c>
      <c r="D45" s="197" t="s">
        <v>258</v>
      </c>
      <c r="E45" s="684"/>
      <c r="F45" s="346"/>
      <c r="G45" s="346"/>
      <c r="H45" s="346"/>
    </row>
    <row r="46" spans="1:8" ht="18">
      <c r="A46" s="201">
        <v>39</v>
      </c>
      <c r="D46" s="190" t="s">
        <v>26</v>
      </c>
      <c r="E46" s="684">
        <v>21756</v>
      </c>
      <c r="F46" s="346"/>
      <c r="G46" s="346"/>
      <c r="H46" s="346"/>
    </row>
    <row r="47" spans="1:8" ht="18">
      <c r="A47" s="201">
        <v>40</v>
      </c>
      <c r="D47" s="190" t="s">
        <v>652</v>
      </c>
      <c r="E47" s="684">
        <v>-20552</v>
      </c>
      <c r="F47" s="346"/>
      <c r="G47" s="346"/>
      <c r="H47" s="346"/>
    </row>
    <row r="48" spans="1:5" s="195" customFormat="1" ht="30" customHeight="1">
      <c r="A48" s="477">
        <v>41</v>
      </c>
      <c r="C48" s="196"/>
      <c r="D48" s="197" t="s">
        <v>453</v>
      </c>
      <c r="E48" s="198"/>
    </row>
    <row r="49" spans="1:5" s="195" customFormat="1" ht="19.5" customHeight="1">
      <c r="A49" s="201">
        <v>42</v>
      </c>
      <c r="C49" s="196"/>
      <c r="D49" s="190" t="s">
        <v>554</v>
      </c>
      <c r="E49" s="474">
        <v>-175000</v>
      </c>
    </row>
    <row r="50" spans="1:8" ht="18" customHeight="1">
      <c r="A50" s="201">
        <v>43</v>
      </c>
      <c r="D50" s="210" t="s">
        <v>601</v>
      </c>
      <c r="E50" s="685">
        <v>45</v>
      </c>
      <c r="F50" s="346"/>
      <c r="G50" s="346"/>
      <c r="H50" s="346"/>
    </row>
    <row r="51" spans="1:8" ht="18" customHeight="1">
      <c r="A51" s="201">
        <v>44</v>
      </c>
      <c r="D51" s="210" t="s">
        <v>150</v>
      </c>
      <c r="E51" s="685">
        <v>868</v>
      </c>
      <c r="F51" s="346"/>
      <c r="G51" s="346"/>
      <c r="H51" s="346"/>
    </row>
    <row r="52" spans="1:8" ht="18" customHeight="1">
      <c r="A52" s="201">
        <v>45</v>
      </c>
      <c r="D52" s="210" t="s">
        <v>602</v>
      </c>
      <c r="E52" s="685">
        <v>1973</v>
      </c>
      <c r="F52" s="346"/>
      <c r="G52" s="346"/>
      <c r="H52" s="346"/>
    </row>
    <row r="53" spans="1:8" ht="18" customHeight="1">
      <c r="A53" s="201">
        <v>46</v>
      </c>
      <c r="D53" s="210" t="s">
        <v>555</v>
      </c>
      <c r="E53" s="686">
        <v>3842</v>
      </c>
      <c r="F53" s="346"/>
      <c r="G53" s="346"/>
      <c r="H53" s="346"/>
    </row>
    <row r="54" spans="1:8" ht="18" customHeight="1">
      <c r="A54" s="201">
        <v>47</v>
      </c>
      <c r="D54" s="210"/>
      <c r="E54" s="684">
        <f>SUM(E49:E53)</f>
        <v>-168272</v>
      </c>
      <c r="F54" s="346"/>
      <c r="G54" s="346"/>
      <c r="H54" s="346"/>
    </row>
    <row r="55" spans="1:5" s="195" customFormat="1" ht="30" customHeight="1">
      <c r="A55" s="477">
        <v>48</v>
      </c>
      <c r="C55" s="196"/>
      <c r="D55" s="197" t="s">
        <v>685</v>
      </c>
      <c r="E55" s="198"/>
    </row>
    <row r="56" spans="1:5" s="195" customFormat="1" ht="33.75">
      <c r="A56" s="201">
        <v>49</v>
      </c>
      <c r="C56" s="196"/>
      <c r="D56" s="190" t="s">
        <v>511</v>
      </c>
      <c r="E56" s="474">
        <v>-68</v>
      </c>
    </row>
    <row r="57" spans="1:5" s="195" customFormat="1" ht="17.25">
      <c r="A57" s="201">
        <v>50</v>
      </c>
      <c r="C57" s="196"/>
      <c r="D57" s="190" t="s">
        <v>526</v>
      </c>
      <c r="E57" s="474">
        <v>679</v>
      </c>
    </row>
    <row r="58" spans="1:5" s="195" customFormat="1" ht="17.25">
      <c r="A58" s="201">
        <v>51</v>
      </c>
      <c r="C58" s="196"/>
      <c r="D58" s="190" t="s">
        <v>151</v>
      </c>
      <c r="E58" s="474">
        <v>331</v>
      </c>
    </row>
    <row r="59" spans="1:5" s="195" customFormat="1" ht="17.25">
      <c r="A59" s="201">
        <v>52</v>
      </c>
      <c r="C59" s="196"/>
      <c r="D59" s="190" t="s">
        <v>536</v>
      </c>
      <c r="E59" s="474">
        <v>229</v>
      </c>
    </row>
    <row r="60" spans="1:5" s="195" customFormat="1" ht="17.25">
      <c r="A60" s="201">
        <v>53</v>
      </c>
      <c r="C60" s="196"/>
      <c r="D60" s="190" t="s">
        <v>152</v>
      </c>
      <c r="E60" s="474">
        <v>-712</v>
      </c>
    </row>
    <row r="61" spans="1:5" s="195" customFormat="1" ht="17.25">
      <c r="A61" s="201">
        <v>54</v>
      </c>
      <c r="C61" s="196"/>
      <c r="D61" s="190" t="s">
        <v>561</v>
      </c>
      <c r="E61" s="474">
        <v>848</v>
      </c>
    </row>
    <row r="62" spans="1:5" s="195" customFormat="1" ht="17.25">
      <c r="A62" s="201">
        <v>55</v>
      </c>
      <c r="C62" s="196"/>
      <c r="D62" s="190" t="s">
        <v>566</v>
      </c>
      <c r="E62" s="474">
        <v>35732</v>
      </c>
    </row>
    <row r="63" spans="1:5" s="195" customFormat="1" ht="17.25">
      <c r="A63" s="201">
        <v>56</v>
      </c>
      <c r="C63" s="196"/>
      <c r="D63" s="190" t="s">
        <v>569</v>
      </c>
      <c r="E63" s="474">
        <v>9617</v>
      </c>
    </row>
    <row r="64" spans="1:8" ht="18">
      <c r="A64" s="201">
        <v>57</v>
      </c>
      <c r="D64" s="190" t="s">
        <v>572</v>
      </c>
      <c r="E64" s="685">
        <v>5045</v>
      </c>
      <c r="F64" s="346"/>
      <c r="G64" s="346"/>
      <c r="H64" s="346"/>
    </row>
    <row r="65" spans="1:8" ht="18">
      <c r="A65" s="201">
        <v>58</v>
      </c>
      <c r="D65" s="190" t="s">
        <v>369</v>
      </c>
      <c r="E65" s="685">
        <v>72170</v>
      </c>
      <c r="F65" s="346"/>
      <c r="G65" s="346"/>
      <c r="H65" s="346"/>
    </row>
    <row r="66" spans="1:8" ht="18">
      <c r="A66" s="201">
        <v>59</v>
      </c>
      <c r="D66" s="190" t="s">
        <v>623</v>
      </c>
      <c r="E66" s="685">
        <v>10249</v>
      </c>
      <c r="F66" s="346"/>
      <c r="G66" s="346"/>
      <c r="H66" s="346"/>
    </row>
    <row r="67" spans="1:8" ht="33.75">
      <c r="A67" s="201">
        <v>60</v>
      </c>
      <c r="D67" s="190" t="s">
        <v>366</v>
      </c>
      <c r="E67" s="686">
        <v>-1146</v>
      </c>
      <c r="F67" s="346"/>
      <c r="G67" s="346"/>
      <c r="H67" s="346"/>
    </row>
    <row r="68" spans="1:8" ht="18">
      <c r="A68" s="201">
        <v>61</v>
      </c>
      <c r="D68" s="604"/>
      <c r="E68" s="684">
        <f>SUM(E57:E67)+E56</f>
        <v>132974</v>
      </c>
      <c r="F68" s="346"/>
      <c r="G68" s="346"/>
      <c r="H68" s="346"/>
    </row>
    <row r="69" spans="1:5" s="195" customFormat="1" ht="30" customHeight="1">
      <c r="A69" s="477">
        <v>62</v>
      </c>
      <c r="C69" s="196"/>
      <c r="D69" s="197" t="s">
        <v>556</v>
      </c>
      <c r="E69" s="198"/>
    </row>
    <row r="70" spans="1:8" ht="18">
      <c r="A70" s="201">
        <v>63</v>
      </c>
      <c r="D70" s="604" t="s">
        <v>557</v>
      </c>
      <c r="E70" s="684">
        <v>-456400</v>
      </c>
      <c r="F70" s="346"/>
      <c r="G70" s="346"/>
      <c r="H70" s="346"/>
    </row>
    <row r="71" spans="1:7" s="195" customFormat="1" ht="30" customHeight="1">
      <c r="A71" s="477">
        <v>64</v>
      </c>
      <c r="C71" s="196"/>
      <c r="D71" s="197" t="s">
        <v>513</v>
      </c>
      <c r="E71" s="198"/>
      <c r="G71" s="195">
        <v>333218</v>
      </c>
    </row>
    <row r="72" spans="1:8" s="111" customFormat="1" ht="18">
      <c r="A72" s="201">
        <v>65</v>
      </c>
      <c r="D72" s="709" t="s">
        <v>512</v>
      </c>
      <c r="E72" s="687">
        <v>24</v>
      </c>
      <c r="F72" s="613"/>
      <c r="G72" s="613"/>
      <c r="H72" s="613"/>
    </row>
    <row r="73" spans="1:5" s="195" customFormat="1" ht="30" customHeight="1">
      <c r="A73" s="477">
        <v>66</v>
      </c>
      <c r="C73" s="196"/>
      <c r="D73" s="197" t="s">
        <v>383</v>
      </c>
      <c r="E73" s="198">
        <v>380</v>
      </c>
    </row>
    <row r="74" spans="1:5" s="195" customFormat="1" ht="30" customHeight="1">
      <c r="A74" s="477">
        <v>67</v>
      </c>
      <c r="C74" s="196"/>
      <c r="D74" s="197" t="s">
        <v>460</v>
      </c>
      <c r="E74" s="198"/>
    </row>
    <row r="75" spans="1:8" s="111" customFormat="1" ht="18">
      <c r="A75" s="201">
        <v>68</v>
      </c>
      <c r="D75" s="709" t="s">
        <v>544</v>
      </c>
      <c r="E75" s="687">
        <v>293</v>
      </c>
      <c r="F75" s="613"/>
      <c r="G75" s="613"/>
      <c r="H75" s="613"/>
    </row>
    <row r="76" spans="1:8" s="111" customFormat="1" ht="18">
      <c r="A76" s="201">
        <v>69</v>
      </c>
      <c r="D76" s="709" t="s">
        <v>624</v>
      </c>
      <c r="E76" s="687">
        <v>10000</v>
      </c>
      <c r="F76" s="613"/>
      <c r="G76" s="613"/>
      <c r="H76" s="613"/>
    </row>
    <row r="77" spans="1:8" s="189" customFormat="1" ht="18">
      <c r="A77" s="201">
        <v>70</v>
      </c>
      <c r="D77" s="710" t="s">
        <v>577</v>
      </c>
      <c r="E77" s="688">
        <v>-5000</v>
      </c>
      <c r="F77" s="634"/>
      <c r="G77" s="634"/>
      <c r="H77" s="634"/>
    </row>
    <row r="78" spans="1:8" s="189" customFormat="1" ht="36">
      <c r="A78" s="201">
        <v>71</v>
      </c>
      <c r="D78" s="700" t="s">
        <v>193</v>
      </c>
      <c r="E78" s="688">
        <v>-4655</v>
      </c>
      <c r="F78" s="634"/>
      <c r="G78" s="634"/>
      <c r="H78" s="634"/>
    </row>
    <row r="79" spans="1:8" s="189" customFormat="1" ht="39.75" customHeight="1" thickBot="1">
      <c r="A79" s="201">
        <v>72</v>
      </c>
      <c r="D79" s="711" t="s">
        <v>242</v>
      </c>
      <c r="E79" s="688">
        <v>-75824</v>
      </c>
      <c r="F79" s="634"/>
      <c r="G79" s="634"/>
      <c r="H79" s="634"/>
    </row>
    <row r="80" spans="1:7" s="111" customFormat="1" ht="39.75" customHeight="1" thickBot="1">
      <c r="A80" s="478">
        <v>73</v>
      </c>
      <c r="B80" s="691" t="s">
        <v>24</v>
      </c>
      <c r="C80" s="695"/>
      <c r="D80" s="696" t="s">
        <v>54</v>
      </c>
      <c r="E80" s="697">
        <f>E33+E22+E13+E44+E68+E72+E75+E77+E54+E79+E73+E70+E46+E47+E76+E78</f>
        <v>668241</v>
      </c>
      <c r="G80" s="111">
        <f>SUM(G71:G71)</f>
        <v>333218</v>
      </c>
    </row>
    <row r="81" spans="1:4" ht="39.75" customHeight="1">
      <c r="A81" s="477">
        <v>74</v>
      </c>
      <c r="B81" s="188" t="s">
        <v>25</v>
      </c>
      <c r="D81" s="190" t="s">
        <v>55</v>
      </c>
    </row>
    <row r="82" spans="1:5" s="195" customFormat="1" ht="25.5" customHeight="1">
      <c r="A82" s="477">
        <v>75</v>
      </c>
      <c r="C82" s="196" t="s">
        <v>784</v>
      </c>
      <c r="D82" s="197" t="s">
        <v>5</v>
      </c>
      <c r="E82" s="474"/>
    </row>
    <row r="83" spans="1:5" ht="34.5">
      <c r="A83" s="201">
        <v>76</v>
      </c>
      <c r="C83" s="204"/>
      <c r="D83" s="208" t="s">
        <v>629</v>
      </c>
      <c r="E83" s="200">
        <v>196</v>
      </c>
    </row>
    <row r="84" spans="1:5" ht="17.25">
      <c r="A84" s="201">
        <v>77</v>
      </c>
      <c r="C84" s="204"/>
      <c r="D84" s="205" t="s">
        <v>506</v>
      </c>
      <c r="E84" s="200">
        <v>30</v>
      </c>
    </row>
    <row r="85" spans="1:5" ht="17.25">
      <c r="A85" s="201">
        <v>78</v>
      </c>
      <c r="C85" s="204"/>
      <c r="D85" s="205" t="s">
        <v>371</v>
      </c>
      <c r="E85" s="200">
        <v>54869</v>
      </c>
    </row>
    <row r="86" spans="1:5" ht="33">
      <c r="A86" s="201">
        <v>79</v>
      </c>
      <c r="C86" s="204"/>
      <c r="D86" s="208" t="s">
        <v>362</v>
      </c>
      <c r="E86" s="200">
        <v>342</v>
      </c>
    </row>
    <row r="87" spans="1:8" ht="25.5" customHeight="1">
      <c r="A87" s="477">
        <v>80</v>
      </c>
      <c r="D87" s="207" t="s">
        <v>194</v>
      </c>
      <c r="E87" s="685"/>
      <c r="F87" s="346"/>
      <c r="G87" s="346"/>
      <c r="H87" s="346"/>
    </row>
    <row r="88" spans="1:8" ht="18" customHeight="1">
      <c r="A88" s="201">
        <v>81</v>
      </c>
      <c r="D88" s="205" t="s">
        <v>551</v>
      </c>
      <c r="E88" s="685">
        <v>-75</v>
      </c>
      <c r="F88" s="346"/>
      <c r="G88" s="346"/>
      <c r="H88" s="346"/>
    </row>
    <row r="89" spans="1:8" ht="18">
      <c r="A89" s="201">
        <v>82</v>
      </c>
      <c r="D89" s="205" t="s">
        <v>588</v>
      </c>
      <c r="E89" s="685">
        <v>70000</v>
      </c>
      <c r="F89" s="346"/>
      <c r="G89" s="346"/>
      <c r="H89" s="346"/>
    </row>
    <row r="90" spans="1:8" ht="33.75">
      <c r="A90" s="201">
        <v>83</v>
      </c>
      <c r="D90" s="208" t="s">
        <v>195</v>
      </c>
      <c r="E90" s="685">
        <v>-9833</v>
      </c>
      <c r="F90" s="346"/>
      <c r="G90" s="346"/>
      <c r="H90" s="346"/>
    </row>
    <row r="91" spans="1:5" ht="17.25">
      <c r="A91" s="201">
        <v>84</v>
      </c>
      <c r="C91" s="204"/>
      <c r="D91" s="205" t="s">
        <v>519</v>
      </c>
      <c r="E91" s="200">
        <v>9833</v>
      </c>
    </row>
    <row r="92" spans="1:5" ht="17.25">
      <c r="A92" s="201">
        <v>85</v>
      </c>
      <c r="C92" s="204"/>
      <c r="D92" s="205" t="s">
        <v>373</v>
      </c>
      <c r="E92" s="200">
        <v>4138</v>
      </c>
    </row>
    <row r="93" spans="1:8" ht="18">
      <c r="A93" s="201">
        <v>86</v>
      </c>
      <c r="D93" s="683" t="s">
        <v>196</v>
      </c>
      <c r="E93" s="685">
        <v>-4712</v>
      </c>
      <c r="F93" s="346"/>
      <c r="G93" s="346"/>
      <c r="H93" s="346"/>
    </row>
    <row r="94" spans="1:12" ht="18">
      <c r="A94" s="201">
        <v>87</v>
      </c>
      <c r="D94" s="683" t="s">
        <v>218</v>
      </c>
      <c r="E94" s="633">
        <v>-47</v>
      </c>
      <c r="F94" s="623"/>
      <c r="G94" s="623"/>
      <c r="H94" s="623"/>
      <c r="I94" s="623"/>
      <c r="J94" s="623"/>
      <c r="K94" s="623"/>
      <c r="L94" s="623"/>
    </row>
    <row r="95" spans="1:12" ht="18">
      <c r="A95" s="201">
        <v>88</v>
      </c>
      <c r="D95" s="205" t="s">
        <v>153</v>
      </c>
      <c r="E95" s="633">
        <v>47</v>
      </c>
      <c r="F95" s="623"/>
      <c r="G95" s="623"/>
      <c r="H95" s="623"/>
      <c r="I95" s="623"/>
      <c r="J95" s="623"/>
      <c r="K95" s="623"/>
      <c r="L95" s="623"/>
    </row>
    <row r="96" spans="1:8" ht="18">
      <c r="A96" s="201">
        <v>89</v>
      </c>
      <c r="D96" s="207" t="s">
        <v>154</v>
      </c>
      <c r="E96" s="685">
        <v>-9100</v>
      </c>
      <c r="F96" s="346"/>
      <c r="G96" s="346"/>
      <c r="H96" s="346"/>
    </row>
    <row r="97" spans="1:8" ht="33.75" customHeight="1">
      <c r="A97" s="201">
        <v>90</v>
      </c>
      <c r="D97" s="207" t="s">
        <v>155</v>
      </c>
      <c r="E97" s="685">
        <v>-3000</v>
      </c>
      <c r="F97" s="346"/>
      <c r="G97" s="346"/>
      <c r="H97" s="346"/>
    </row>
    <row r="98" spans="1:5" ht="33">
      <c r="A98" s="201">
        <v>91</v>
      </c>
      <c r="C98" s="204"/>
      <c r="D98" s="207" t="s">
        <v>156</v>
      </c>
      <c r="E98" s="200">
        <v>10000</v>
      </c>
    </row>
    <row r="99" spans="1:5" ht="33">
      <c r="A99" s="201">
        <v>92</v>
      </c>
      <c r="C99" s="204"/>
      <c r="D99" s="207" t="s">
        <v>157</v>
      </c>
      <c r="E99" s="200">
        <v>2500</v>
      </c>
    </row>
    <row r="100" spans="1:5" ht="17.25">
      <c r="A100" s="201">
        <v>93</v>
      </c>
      <c r="C100" s="204"/>
      <c r="D100" s="682" t="s">
        <v>158</v>
      </c>
      <c r="E100" s="200">
        <v>-17895</v>
      </c>
    </row>
    <row r="101" spans="1:5" ht="18" customHeight="1">
      <c r="A101" s="201">
        <v>94</v>
      </c>
      <c r="C101" s="204"/>
      <c r="D101" s="682" t="s">
        <v>159</v>
      </c>
      <c r="E101" s="200">
        <v>17895</v>
      </c>
    </row>
    <row r="102" spans="1:5" ht="33">
      <c r="A102" s="201">
        <v>95</v>
      </c>
      <c r="C102" s="204"/>
      <c r="D102" s="682" t="s">
        <v>160</v>
      </c>
      <c r="E102" s="200">
        <v>-17895</v>
      </c>
    </row>
    <row r="103" spans="1:12" ht="35.25" customHeight="1">
      <c r="A103" s="201">
        <v>96</v>
      </c>
      <c r="C103" s="204"/>
      <c r="D103" s="683" t="s">
        <v>161</v>
      </c>
      <c r="E103" s="633">
        <v>-44019</v>
      </c>
      <c r="F103" s="623"/>
      <c r="G103" s="623"/>
      <c r="H103" s="623"/>
      <c r="I103" s="623"/>
      <c r="J103" s="623"/>
      <c r="K103" s="623"/>
      <c r="L103" s="623"/>
    </row>
    <row r="104" spans="1:5" ht="17.25">
      <c r="A104" s="201">
        <v>97</v>
      </c>
      <c r="C104" s="204"/>
      <c r="D104" s="205" t="s">
        <v>162</v>
      </c>
      <c r="E104" s="200">
        <v>4417</v>
      </c>
    </row>
    <row r="105" spans="1:5" ht="17.25">
      <c r="A105" s="201">
        <v>98</v>
      </c>
      <c r="C105" s="204"/>
      <c r="D105" s="208" t="s">
        <v>172</v>
      </c>
      <c r="E105" s="200">
        <v>-1500</v>
      </c>
    </row>
    <row r="106" spans="1:5" ht="17.25">
      <c r="A106" s="201">
        <v>99</v>
      </c>
      <c r="C106" s="204"/>
      <c r="D106" s="208" t="s">
        <v>750</v>
      </c>
      <c r="E106" s="200">
        <v>1500</v>
      </c>
    </row>
    <row r="107" spans="1:5" ht="17.25">
      <c r="A107" s="201">
        <v>100</v>
      </c>
      <c r="C107" s="204"/>
      <c r="D107" s="205" t="s">
        <v>748</v>
      </c>
      <c r="E107" s="200">
        <v>-458</v>
      </c>
    </row>
    <row r="108" spans="1:5" ht="17.25">
      <c r="A108" s="201">
        <v>101</v>
      </c>
      <c r="C108" s="204"/>
      <c r="D108" s="205" t="s">
        <v>519</v>
      </c>
      <c r="E108" s="200">
        <v>458</v>
      </c>
    </row>
    <row r="109" spans="1:5" ht="33.75" customHeight="1">
      <c r="A109" s="201">
        <v>102</v>
      </c>
      <c r="C109" s="204"/>
      <c r="D109" s="705" t="s">
        <v>217</v>
      </c>
      <c r="E109" s="200">
        <v>2180</v>
      </c>
    </row>
    <row r="110" spans="1:5" ht="18" customHeight="1">
      <c r="A110" s="201">
        <v>103</v>
      </c>
      <c r="C110" s="204"/>
      <c r="D110" s="208" t="s">
        <v>173</v>
      </c>
      <c r="E110" s="200">
        <v>440</v>
      </c>
    </row>
    <row r="111" spans="1:5" ht="17.25">
      <c r="A111" s="201">
        <v>104</v>
      </c>
      <c r="C111" s="204"/>
      <c r="D111" s="205" t="s">
        <v>174</v>
      </c>
      <c r="E111" s="200"/>
    </row>
    <row r="112" spans="1:5" ht="36" customHeight="1">
      <c r="A112" s="201">
        <v>105</v>
      </c>
      <c r="C112" s="204"/>
      <c r="D112" s="208" t="s">
        <v>175</v>
      </c>
      <c r="E112" s="200">
        <v>-1660</v>
      </c>
    </row>
    <row r="113" spans="1:12" s="204" customFormat="1" ht="17.25" customHeight="1">
      <c r="A113" s="201">
        <v>106</v>
      </c>
      <c r="D113" s="683" t="s">
        <v>176</v>
      </c>
      <c r="E113" s="633">
        <v>720</v>
      </c>
      <c r="F113" s="623"/>
      <c r="G113" s="623"/>
      <c r="H113" s="623"/>
      <c r="I113" s="623"/>
      <c r="J113" s="623"/>
      <c r="K113" s="623"/>
      <c r="L113" s="623"/>
    </row>
    <row r="114" spans="1:12" s="204" customFormat="1" ht="17.25" customHeight="1">
      <c r="A114" s="201">
        <v>107</v>
      </c>
      <c r="D114" s="683" t="s">
        <v>177</v>
      </c>
      <c r="E114" s="633">
        <v>45</v>
      </c>
      <c r="F114" s="623"/>
      <c r="G114" s="623"/>
      <c r="H114" s="623"/>
      <c r="I114" s="623"/>
      <c r="J114" s="623"/>
      <c r="K114" s="623"/>
      <c r="L114" s="623"/>
    </row>
    <row r="115" spans="1:5" ht="18">
      <c r="A115" s="201">
        <v>108</v>
      </c>
      <c r="C115" s="204"/>
      <c r="D115" s="683" t="s">
        <v>178</v>
      </c>
      <c r="E115" s="200">
        <v>868</v>
      </c>
    </row>
    <row r="116" spans="1:7" ht="19.5" customHeight="1">
      <c r="A116" s="201">
        <v>109</v>
      </c>
      <c r="C116" s="204"/>
      <c r="D116" s="683" t="s">
        <v>179</v>
      </c>
      <c r="E116" s="604">
        <v>1973</v>
      </c>
      <c r="F116" s="395"/>
      <c r="G116" s="395"/>
    </row>
    <row r="117" spans="1:5" ht="17.25">
      <c r="A117" s="201">
        <v>110</v>
      </c>
      <c r="C117" s="204"/>
      <c r="D117" s="207" t="s">
        <v>375</v>
      </c>
      <c r="E117" s="200">
        <v>-26</v>
      </c>
    </row>
    <row r="118" spans="1:5" ht="17.25">
      <c r="A118" s="201">
        <v>111</v>
      </c>
      <c r="C118" s="204"/>
      <c r="D118" s="205" t="s">
        <v>532</v>
      </c>
      <c r="E118" s="200">
        <v>26</v>
      </c>
    </row>
    <row r="119" spans="1:5" ht="17.25">
      <c r="A119" s="201">
        <v>112</v>
      </c>
      <c r="C119" s="204"/>
      <c r="D119" s="205" t="s">
        <v>751</v>
      </c>
      <c r="E119" s="200">
        <v>-900</v>
      </c>
    </row>
    <row r="120" spans="1:5" ht="17.25">
      <c r="A120" s="201">
        <v>113</v>
      </c>
      <c r="C120" s="204"/>
      <c r="D120" s="208" t="s">
        <v>180</v>
      </c>
      <c r="E120" s="200">
        <v>-1000</v>
      </c>
    </row>
    <row r="121" spans="1:12" ht="18">
      <c r="A121" s="201">
        <v>114</v>
      </c>
      <c r="C121" s="204"/>
      <c r="D121" s="208" t="s">
        <v>181</v>
      </c>
      <c r="E121" s="633">
        <v>-350</v>
      </c>
      <c r="F121" s="623"/>
      <c r="G121" s="623"/>
      <c r="H121" s="623"/>
      <c r="I121" s="623"/>
      <c r="J121" s="623"/>
      <c r="K121" s="623"/>
      <c r="L121" s="623"/>
    </row>
    <row r="122" spans="1:5" ht="17.25">
      <c r="A122" s="201">
        <v>115</v>
      </c>
      <c r="C122" s="204"/>
      <c r="D122" s="205" t="s">
        <v>560</v>
      </c>
      <c r="E122" s="200">
        <v>350</v>
      </c>
    </row>
    <row r="123" spans="1:5" ht="17.25">
      <c r="A123" s="201">
        <v>116</v>
      </c>
      <c r="C123" s="204"/>
      <c r="D123" s="208" t="s">
        <v>182</v>
      </c>
      <c r="E123" s="200">
        <v>-141</v>
      </c>
    </row>
    <row r="124" spans="1:5" ht="17.25">
      <c r="A124" s="201">
        <v>117</v>
      </c>
      <c r="C124" s="204"/>
      <c r="D124" s="205" t="s">
        <v>519</v>
      </c>
      <c r="E124" s="200">
        <v>141</v>
      </c>
    </row>
    <row r="125" spans="1:5" ht="17.25">
      <c r="A125" s="201">
        <v>118</v>
      </c>
      <c r="C125" s="204"/>
      <c r="D125" s="208" t="s">
        <v>183</v>
      </c>
      <c r="E125" s="200">
        <v>-1300</v>
      </c>
    </row>
    <row r="126" spans="1:5" ht="17.25">
      <c r="A126" s="201">
        <v>119</v>
      </c>
      <c r="C126" s="204"/>
      <c r="D126" s="205" t="s">
        <v>560</v>
      </c>
      <c r="E126" s="200">
        <v>1300</v>
      </c>
    </row>
    <row r="127" spans="1:5" ht="17.25">
      <c r="A127" s="201">
        <v>120</v>
      </c>
      <c r="C127" s="204"/>
      <c r="D127" s="208" t="s">
        <v>184</v>
      </c>
      <c r="E127" s="200">
        <v>-280</v>
      </c>
    </row>
    <row r="128" spans="1:5" ht="17.25">
      <c r="A128" s="201">
        <v>121</v>
      </c>
      <c r="C128" s="204"/>
      <c r="D128" s="208" t="s">
        <v>185</v>
      </c>
      <c r="E128" s="200">
        <v>-452</v>
      </c>
    </row>
    <row r="129" spans="1:5" ht="17.25">
      <c r="A129" s="201">
        <v>122</v>
      </c>
      <c r="C129" s="204"/>
      <c r="D129" s="205" t="s">
        <v>519</v>
      </c>
      <c r="E129" s="200">
        <v>452</v>
      </c>
    </row>
    <row r="130" spans="1:5" ht="17.25">
      <c r="A130" s="201">
        <v>123</v>
      </c>
      <c r="C130" s="204"/>
      <c r="D130" s="208" t="s">
        <v>186</v>
      </c>
      <c r="E130" s="200">
        <v>-8000</v>
      </c>
    </row>
    <row r="131" spans="1:5" ht="17.25">
      <c r="A131" s="201">
        <v>124</v>
      </c>
      <c r="C131" s="204"/>
      <c r="D131" s="205" t="s">
        <v>550</v>
      </c>
      <c r="E131" s="200">
        <v>5000</v>
      </c>
    </row>
    <row r="132" spans="1:5" ht="17.25">
      <c r="A132" s="201">
        <v>125</v>
      </c>
      <c r="C132" s="204"/>
      <c r="D132" s="208" t="s">
        <v>187</v>
      </c>
      <c r="E132" s="200">
        <v>1000</v>
      </c>
    </row>
    <row r="133" spans="1:12" ht="54">
      <c r="A133" s="201">
        <v>126</v>
      </c>
      <c r="C133" s="204"/>
      <c r="D133" s="683" t="s">
        <v>188</v>
      </c>
      <c r="E133" s="633">
        <v>-9</v>
      </c>
      <c r="F133" s="623"/>
      <c r="G133" s="623"/>
      <c r="H133" s="623"/>
      <c r="I133" s="623"/>
      <c r="J133" s="623"/>
      <c r="K133" s="623"/>
      <c r="L133" s="623"/>
    </row>
    <row r="134" spans="1:5" ht="17.25">
      <c r="A134" s="201">
        <v>127</v>
      </c>
      <c r="C134" s="204"/>
      <c r="D134" s="205" t="s">
        <v>532</v>
      </c>
      <c r="E134" s="200">
        <v>9</v>
      </c>
    </row>
    <row r="135" spans="1:5" ht="33">
      <c r="A135" s="201">
        <v>128</v>
      </c>
      <c r="C135" s="204"/>
      <c r="D135" s="208" t="s">
        <v>189</v>
      </c>
      <c r="E135" s="200">
        <v>-343</v>
      </c>
    </row>
    <row r="136" spans="1:12" ht="33.75" customHeight="1">
      <c r="A136" s="201">
        <v>129</v>
      </c>
      <c r="C136" s="204"/>
      <c r="D136" s="683" t="s">
        <v>190</v>
      </c>
      <c r="E136" s="633">
        <v>46700</v>
      </c>
      <c r="F136" s="623"/>
      <c r="G136" s="623"/>
      <c r="H136" s="623"/>
      <c r="I136" s="623"/>
      <c r="J136" s="623"/>
      <c r="K136" s="623"/>
      <c r="L136" s="623"/>
    </row>
    <row r="137" spans="1:5" ht="17.25">
      <c r="A137" s="201">
        <v>130</v>
      </c>
      <c r="C137" s="204"/>
      <c r="D137" s="205" t="s">
        <v>552</v>
      </c>
      <c r="E137" s="200">
        <v>-1058</v>
      </c>
    </row>
    <row r="138" spans="1:5" ht="17.25">
      <c r="A138" s="201">
        <v>131</v>
      </c>
      <c r="C138" s="204"/>
      <c r="D138" s="205" t="s">
        <v>560</v>
      </c>
      <c r="E138" s="200">
        <v>1058</v>
      </c>
    </row>
    <row r="139" spans="1:5" ht="36">
      <c r="A139" s="201">
        <v>132</v>
      </c>
      <c r="C139" s="204"/>
      <c r="D139" s="689" t="s">
        <v>191</v>
      </c>
      <c r="E139" s="200">
        <v>-6</v>
      </c>
    </row>
    <row r="140" spans="1:5" ht="17.25">
      <c r="A140" s="201">
        <v>133</v>
      </c>
      <c r="C140" s="204"/>
      <c r="D140" s="205" t="s">
        <v>519</v>
      </c>
      <c r="E140" s="200">
        <v>6</v>
      </c>
    </row>
    <row r="141" spans="1:8" ht="49.5">
      <c r="A141" s="201">
        <v>134</v>
      </c>
      <c r="C141" s="204"/>
      <c r="D141" s="690" t="s">
        <v>197</v>
      </c>
      <c r="E141" s="622">
        <v>336</v>
      </c>
      <c r="F141" s="625"/>
      <c r="G141" s="625"/>
      <c r="H141" s="626"/>
    </row>
    <row r="142" spans="1:12" ht="34.5" customHeight="1">
      <c r="A142" s="201">
        <v>135</v>
      </c>
      <c r="C142" s="204"/>
      <c r="D142" s="683" t="s">
        <v>192</v>
      </c>
      <c r="E142" s="633">
        <v>-63701</v>
      </c>
      <c r="F142" s="623"/>
      <c r="G142" s="623"/>
      <c r="H142" s="623"/>
      <c r="I142" s="623"/>
      <c r="J142" s="623"/>
      <c r="K142" s="623"/>
      <c r="L142" s="623"/>
    </row>
    <row r="143" spans="1:5" s="189" customFormat="1" ht="30" customHeight="1">
      <c r="A143" s="201">
        <v>136</v>
      </c>
      <c r="C143" s="204"/>
      <c r="D143" s="700" t="s">
        <v>715</v>
      </c>
      <c r="E143" s="635">
        <v>-7789</v>
      </c>
    </row>
    <row r="144" spans="1:5" s="203" customFormat="1" ht="30" customHeight="1" thickBot="1">
      <c r="A144" s="478">
        <v>137</v>
      </c>
      <c r="B144" s="212"/>
      <c r="C144" s="212"/>
      <c r="D144" s="345" t="s">
        <v>56</v>
      </c>
      <c r="E144" s="216">
        <f>SUM(E83:E143)</f>
        <v>43280</v>
      </c>
    </row>
    <row r="145" spans="1:4" ht="30" customHeight="1" thickTop="1">
      <c r="A145" s="477">
        <v>138</v>
      </c>
      <c r="D145" s="197" t="s">
        <v>32</v>
      </c>
    </row>
    <row r="146" spans="1:5" s="195" customFormat="1" ht="17.25">
      <c r="A146" s="201">
        <v>139</v>
      </c>
      <c r="C146" s="196" t="s">
        <v>785</v>
      </c>
      <c r="D146" s="197" t="s">
        <v>66</v>
      </c>
      <c r="E146" s="474"/>
    </row>
    <row r="147" spans="1:8" ht="33.75" customHeight="1">
      <c r="A147" s="201">
        <v>140</v>
      </c>
      <c r="C147" s="196"/>
      <c r="D147" s="677" t="s">
        <v>591</v>
      </c>
      <c r="E147" s="622">
        <v>17895</v>
      </c>
      <c r="F147" s="343"/>
      <c r="G147" s="343"/>
      <c r="H147" s="343"/>
    </row>
    <row r="148" spans="1:8" ht="36" customHeight="1">
      <c r="A148" s="201">
        <v>141</v>
      </c>
      <c r="C148" s="196"/>
      <c r="D148" s="623" t="s">
        <v>592</v>
      </c>
      <c r="E148" s="622">
        <v>39602</v>
      </c>
      <c r="F148" s="343"/>
      <c r="G148" s="343"/>
      <c r="H148" s="343"/>
    </row>
    <row r="149" spans="1:8" ht="17.25" customHeight="1">
      <c r="A149" s="201">
        <v>142</v>
      </c>
      <c r="C149" s="196"/>
      <c r="D149" s="343" t="s">
        <v>457</v>
      </c>
      <c r="E149" s="622">
        <v>58</v>
      </c>
      <c r="F149" s="631"/>
      <c r="G149" s="631"/>
      <c r="H149" s="632"/>
    </row>
    <row r="150" spans="1:8" s="210" customFormat="1" ht="17.25">
      <c r="A150" s="201">
        <v>143</v>
      </c>
      <c r="C150" s="342"/>
      <c r="D150" s="343" t="s">
        <v>534</v>
      </c>
      <c r="E150" s="622">
        <v>343</v>
      </c>
      <c r="F150" s="607"/>
      <c r="G150" s="607"/>
      <c r="H150" s="608"/>
    </row>
    <row r="151" spans="1:8" s="210" customFormat="1" ht="33" customHeight="1">
      <c r="A151" s="201">
        <v>144</v>
      </c>
      <c r="C151" s="342"/>
      <c r="D151" s="343" t="s">
        <v>432</v>
      </c>
      <c r="E151" s="622">
        <v>-336</v>
      </c>
      <c r="F151" s="607"/>
      <c r="G151" s="607"/>
      <c r="H151" s="608"/>
    </row>
    <row r="152" spans="1:8" s="210" customFormat="1" ht="36">
      <c r="A152" s="201">
        <v>145</v>
      </c>
      <c r="C152" s="342"/>
      <c r="D152" s="623" t="s">
        <v>433</v>
      </c>
      <c r="E152" s="622">
        <v>63701</v>
      </c>
      <c r="F152" s="625"/>
      <c r="G152" s="625"/>
      <c r="H152" s="626"/>
    </row>
    <row r="153" spans="1:8" s="210" customFormat="1" ht="17.25">
      <c r="A153" s="201">
        <v>146</v>
      </c>
      <c r="C153" s="342"/>
      <c r="D153" s="343" t="s">
        <v>198</v>
      </c>
      <c r="E153" s="622">
        <v>500000</v>
      </c>
      <c r="F153" s="343"/>
      <c r="G153" s="343"/>
      <c r="H153" s="343"/>
    </row>
    <row r="154" spans="1:8" s="210" customFormat="1" ht="17.25">
      <c r="A154" s="201">
        <v>147</v>
      </c>
      <c r="C154" s="342"/>
      <c r="D154" s="343" t="s">
        <v>199</v>
      </c>
      <c r="E154" s="622">
        <v>3810</v>
      </c>
      <c r="F154" s="343"/>
      <c r="G154" s="343"/>
      <c r="H154" s="343"/>
    </row>
    <row r="155" spans="1:8" s="210" customFormat="1" ht="33.75">
      <c r="A155" s="201">
        <v>148</v>
      </c>
      <c r="C155" s="342"/>
      <c r="D155" s="343" t="s">
        <v>290</v>
      </c>
      <c r="E155" s="622">
        <v>61</v>
      </c>
      <c r="F155" s="343"/>
      <c r="G155" s="343"/>
      <c r="H155" s="343"/>
    </row>
    <row r="156" spans="1:8" s="213" customFormat="1" ht="25.5" customHeight="1">
      <c r="A156" s="201">
        <v>149</v>
      </c>
      <c r="C156" s="342"/>
      <c r="D156" s="706" t="s">
        <v>87</v>
      </c>
      <c r="E156" s="707"/>
      <c r="F156" s="708"/>
      <c r="G156" s="708"/>
      <c r="H156" s="708"/>
    </row>
    <row r="157" spans="1:8" s="210" customFormat="1" ht="17.25">
      <c r="A157" s="201">
        <v>150</v>
      </c>
      <c r="C157" s="342"/>
      <c r="D157" s="343" t="s">
        <v>487</v>
      </c>
      <c r="E157" s="622">
        <v>-580</v>
      </c>
      <c r="F157" s="343"/>
      <c r="G157" s="343"/>
      <c r="H157" s="343"/>
    </row>
    <row r="158" spans="1:8" s="210" customFormat="1" ht="17.25">
      <c r="A158" s="201">
        <v>151</v>
      </c>
      <c r="C158" s="342"/>
      <c r="D158" s="343" t="s">
        <v>364</v>
      </c>
      <c r="E158" s="622">
        <v>-436</v>
      </c>
      <c r="F158" s="625"/>
      <c r="G158" s="625"/>
      <c r="H158" s="626"/>
    </row>
    <row r="159" spans="1:8" s="210" customFormat="1" ht="17.25">
      <c r="A159" s="201">
        <v>152</v>
      </c>
      <c r="C159" s="342"/>
      <c r="D159" s="343" t="s">
        <v>462</v>
      </c>
      <c r="E159" s="622">
        <v>-4007</v>
      </c>
      <c r="F159" s="343"/>
      <c r="G159" s="343"/>
      <c r="H159" s="343"/>
    </row>
    <row r="160" spans="1:8" s="210" customFormat="1" ht="17.25">
      <c r="A160" s="201">
        <v>153</v>
      </c>
      <c r="C160" s="342"/>
      <c r="D160" s="343" t="s">
        <v>99</v>
      </c>
      <c r="E160" s="622">
        <v>-740</v>
      </c>
      <c r="F160" s="343"/>
      <c r="G160" s="343"/>
      <c r="H160" s="343"/>
    </row>
    <row r="161" spans="1:8" s="210" customFormat="1" ht="17.25">
      <c r="A161" s="201">
        <v>154</v>
      </c>
      <c r="C161" s="342"/>
      <c r="D161" s="343" t="s">
        <v>302</v>
      </c>
      <c r="E161" s="622">
        <v>-36</v>
      </c>
      <c r="F161" s="343"/>
      <c r="G161" s="343"/>
      <c r="H161" s="343"/>
    </row>
    <row r="162" spans="1:8" s="210" customFormat="1" ht="17.25">
      <c r="A162" s="201">
        <v>155</v>
      </c>
      <c r="C162" s="342"/>
      <c r="D162" s="343" t="s">
        <v>350</v>
      </c>
      <c r="E162" s="622">
        <v>-1974</v>
      </c>
      <c r="F162" s="343"/>
      <c r="G162" s="343"/>
      <c r="H162" s="343"/>
    </row>
    <row r="163" spans="1:8" s="210" customFormat="1" ht="17.25">
      <c r="A163" s="201">
        <v>156</v>
      </c>
      <c r="C163" s="342"/>
      <c r="D163" s="343" t="s">
        <v>200</v>
      </c>
      <c r="E163" s="622">
        <v>-1500</v>
      </c>
      <c r="F163" s="343"/>
      <c r="G163" s="343"/>
      <c r="H163" s="343"/>
    </row>
    <row r="164" spans="1:8" s="210" customFormat="1" ht="34.5" customHeight="1">
      <c r="A164" s="201">
        <v>157</v>
      </c>
      <c r="C164" s="342"/>
      <c r="D164" s="343" t="s">
        <v>201</v>
      </c>
      <c r="E164" s="622">
        <v>-2200</v>
      </c>
      <c r="F164" s="343"/>
      <c r="G164" s="343"/>
      <c r="H164" s="343"/>
    </row>
    <row r="165" spans="1:8" s="210" customFormat="1" ht="17.25">
      <c r="A165" s="201">
        <v>158</v>
      </c>
      <c r="C165" s="342"/>
      <c r="D165" s="343" t="s">
        <v>202</v>
      </c>
      <c r="E165" s="622">
        <v>-641</v>
      </c>
      <c r="F165" s="343"/>
      <c r="G165" s="343"/>
      <c r="H165" s="343"/>
    </row>
    <row r="166" spans="1:8" s="210" customFormat="1" ht="17.25">
      <c r="A166" s="201">
        <v>159</v>
      </c>
      <c r="C166" s="342"/>
      <c r="D166" s="343" t="s">
        <v>203</v>
      </c>
      <c r="E166" s="622">
        <v>-641</v>
      </c>
      <c r="F166" s="343"/>
      <c r="G166" s="343"/>
      <c r="H166" s="343"/>
    </row>
    <row r="167" spans="1:8" s="210" customFormat="1" ht="17.25">
      <c r="A167" s="201">
        <v>160</v>
      </c>
      <c r="C167" s="342"/>
      <c r="D167" s="343" t="s">
        <v>296</v>
      </c>
      <c r="E167" s="622">
        <v>-311</v>
      </c>
      <c r="F167" s="343"/>
      <c r="G167" s="343"/>
      <c r="H167" s="343"/>
    </row>
    <row r="168" spans="1:8" s="210" customFormat="1" ht="33.75">
      <c r="A168" s="201">
        <v>161</v>
      </c>
      <c r="C168" s="342"/>
      <c r="D168" s="343" t="s">
        <v>464</v>
      </c>
      <c r="E168" s="622">
        <v>-3924</v>
      </c>
      <c r="F168" s="621"/>
      <c r="G168" s="621"/>
      <c r="H168" s="621"/>
    </row>
    <row r="169" spans="1:8" s="210" customFormat="1" ht="33" customHeight="1">
      <c r="A169" s="201">
        <v>162</v>
      </c>
      <c r="C169" s="342"/>
      <c r="D169" s="343" t="s">
        <v>204</v>
      </c>
      <c r="E169" s="622">
        <v>-1244</v>
      </c>
      <c r="F169" s="343"/>
      <c r="G169" s="343"/>
      <c r="H169" s="343"/>
    </row>
    <row r="170" spans="1:8" s="210" customFormat="1" ht="33.75">
      <c r="A170" s="201">
        <v>163</v>
      </c>
      <c r="C170" s="342"/>
      <c r="D170" s="343" t="s">
        <v>418</v>
      </c>
      <c r="E170" s="622">
        <v>-14810</v>
      </c>
      <c r="F170" s="343"/>
      <c r="G170" s="343"/>
      <c r="H170" s="343"/>
    </row>
    <row r="171" spans="1:8" s="210" customFormat="1" ht="17.25">
      <c r="A171" s="201">
        <v>164</v>
      </c>
      <c r="C171" s="342"/>
      <c r="D171" s="343" t="s">
        <v>469</v>
      </c>
      <c r="E171" s="622">
        <v>-1500</v>
      </c>
      <c r="F171" s="343"/>
      <c r="G171" s="343"/>
      <c r="H171" s="343"/>
    </row>
    <row r="172" spans="1:8" s="210" customFormat="1" ht="17.25">
      <c r="A172" s="201">
        <v>165</v>
      </c>
      <c r="C172" s="342"/>
      <c r="D172" s="343" t="s">
        <v>465</v>
      </c>
      <c r="E172" s="622">
        <v>-739</v>
      </c>
      <c r="F172" s="343"/>
      <c r="G172" s="343"/>
      <c r="H172" s="343"/>
    </row>
    <row r="173" spans="1:8" s="210" customFormat="1" ht="17.25">
      <c r="A173" s="201">
        <v>166</v>
      </c>
      <c r="C173" s="342"/>
      <c r="D173" s="343" t="s">
        <v>470</v>
      </c>
      <c r="E173" s="622">
        <v>-381</v>
      </c>
      <c r="F173" s="343"/>
      <c r="G173" s="343"/>
      <c r="H173" s="343"/>
    </row>
    <row r="174" spans="1:8" s="210" customFormat="1" ht="17.25">
      <c r="A174" s="201">
        <v>167</v>
      </c>
      <c r="C174" s="342"/>
      <c r="D174" s="343" t="s">
        <v>493</v>
      </c>
      <c r="E174" s="622">
        <v>-363</v>
      </c>
      <c r="F174" s="343"/>
      <c r="G174" s="343"/>
      <c r="H174" s="343"/>
    </row>
    <row r="175" spans="1:8" s="210" customFormat="1" ht="33.75">
      <c r="A175" s="201">
        <v>168</v>
      </c>
      <c r="C175" s="342"/>
      <c r="D175" s="701" t="s">
        <v>138</v>
      </c>
      <c r="E175" s="624">
        <v>-17</v>
      </c>
      <c r="F175" s="621"/>
      <c r="G175" s="621"/>
      <c r="H175" s="621"/>
    </row>
    <row r="176" spans="1:5" s="222" customFormat="1" ht="17.25">
      <c r="A176" s="201">
        <v>169</v>
      </c>
      <c r="D176" s="475" t="s">
        <v>608</v>
      </c>
      <c r="E176" s="476">
        <f>SUM(E147:E175)</f>
        <v>589090</v>
      </c>
    </row>
    <row r="177" spans="1:4" ht="17.25">
      <c r="A177" s="477">
        <v>170</v>
      </c>
      <c r="C177" s="196" t="s">
        <v>476</v>
      </c>
      <c r="D177" s="197" t="s">
        <v>687</v>
      </c>
    </row>
    <row r="178" spans="1:4" ht="17.25">
      <c r="A178" s="201">
        <v>171</v>
      </c>
      <c r="C178" s="196"/>
      <c r="D178" s="197" t="s">
        <v>87</v>
      </c>
    </row>
    <row r="179" spans="1:5" ht="33.75">
      <c r="A179" s="201">
        <v>172</v>
      </c>
      <c r="C179" s="196"/>
      <c r="D179" s="343" t="s">
        <v>205</v>
      </c>
      <c r="E179" s="194">
        <v>-50</v>
      </c>
    </row>
    <row r="180" spans="1:5" ht="33.75">
      <c r="A180" s="201">
        <v>173</v>
      </c>
      <c r="C180" s="196"/>
      <c r="D180" s="343" t="s">
        <v>206</v>
      </c>
      <c r="E180" s="194">
        <v>-663</v>
      </c>
    </row>
    <row r="181" spans="1:5" ht="17.25">
      <c r="A181" s="201">
        <v>174</v>
      </c>
      <c r="C181" s="196"/>
      <c r="D181" s="702" t="s">
        <v>782</v>
      </c>
      <c r="E181" s="206">
        <v>81</v>
      </c>
    </row>
    <row r="182" spans="1:5" s="222" customFormat="1" ht="25.5" customHeight="1">
      <c r="A182" s="201">
        <v>175</v>
      </c>
      <c r="D182" s="475" t="s">
        <v>609</v>
      </c>
      <c r="E182" s="476">
        <f>SUM(E179:E181)</f>
        <v>-632</v>
      </c>
    </row>
    <row r="183" spans="1:5" s="111" customFormat="1" ht="31.5" customHeight="1" thickBot="1">
      <c r="A183" s="478">
        <v>176</v>
      </c>
      <c r="B183" s="211"/>
      <c r="C183" s="217"/>
      <c r="D183" s="218" t="s">
        <v>57</v>
      </c>
      <c r="E183" s="216">
        <f>SUM(E182,E176)</f>
        <v>588458</v>
      </c>
    </row>
    <row r="184" spans="1:5" s="195" customFormat="1" ht="31.5" customHeight="1" thickTop="1">
      <c r="A184" s="477">
        <v>177</v>
      </c>
      <c r="C184" s="196" t="s">
        <v>477</v>
      </c>
      <c r="D184" s="698" t="s">
        <v>58</v>
      </c>
      <c r="E184" s="681"/>
    </row>
    <row r="185" spans="1:5" s="111" customFormat="1" ht="16.5">
      <c r="A185" s="201">
        <v>178</v>
      </c>
      <c r="C185" s="469"/>
      <c r="D185" s="703" t="s">
        <v>68</v>
      </c>
      <c r="E185" s="704">
        <v>1894</v>
      </c>
    </row>
    <row r="186" spans="1:4" ht="17.25">
      <c r="A186" s="201">
        <v>179</v>
      </c>
      <c r="C186" s="219"/>
      <c r="D186" s="229" t="s">
        <v>441</v>
      </c>
    </row>
    <row r="187" spans="1:5" ht="17.25">
      <c r="A187" s="201">
        <v>180</v>
      </c>
      <c r="C187" s="219"/>
      <c r="D187" s="205" t="s">
        <v>83</v>
      </c>
      <c r="E187" s="194">
        <v>72170</v>
      </c>
    </row>
    <row r="188" spans="1:5" ht="30">
      <c r="A188" s="201">
        <v>181</v>
      </c>
      <c r="C188" s="219"/>
      <c r="D188" s="705" t="s">
        <v>207</v>
      </c>
      <c r="E188" s="194">
        <v>-14972</v>
      </c>
    </row>
    <row r="189" spans="1:4" ht="17.25">
      <c r="A189" s="201">
        <v>182</v>
      </c>
      <c r="C189" s="219"/>
      <c r="D189" s="208" t="s">
        <v>343</v>
      </c>
    </row>
    <row r="190" spans="1:5" ht="18" customHeight="1">
      <c r="A190" s="201">
        <v>183</v>
      </c>
      <c r="C190" s="219"/>
      <c r="D190" s="636" t="s">
        <v>548</v>
      </c>
      <c r="E190" s="194">
        <v>4409</v>
      </c>
    </row>
    <row r="191" spans="1:5" ht="18" customHeight="1">
      <c r="A191" s="201">
        <v>184</v>
      </c>
      <c r="C191" s="219"/>
      <c r="D191" s="636" t="s">
        <v>532</v>
      </c>
      <c r="E191" s="194">
        <v>50</v>
      </c>
    </row>
    <row r="192" spans="1:5" ht="17.25">
      <c r="A192" s="201">
        <v>185</v>
      </c>
      <c r="C192" s="219"/>
      <c r="D192" s="636" t="s">
        <v>542</v>
      </c>
      <c r="E192" s="194">
        <v>-317</v>
      </c>
    </row>
    <row r="193" spans="1:5" ht="17.25">
      <c r="A193" s="201">
        <v>186</v>
      </c>
      <c r="C193" s="219"/>
      <c r="D193" s="636" t="s">
        <v>543</v>
      </c>
      <c r="E193" s="194">
        <v>-3409</v>
      </c>
    </row>
    <row r="194" spans="1:4" ht="17.25">
      <c r="A194" s="201">
        <v>187</v>
      </c>
      <c r="C194" s="219"/>
      <c r="D194" s="208" t="s">
        <v>791</v>
      </c>
    </row>
    <row r="195" spans="1:5" ht="33">
      <c r="A195" s="201">
        <v>188</v>
      </c>
      <c r="C195" s="219"/>
      <c r="D195" s="636" t="s">
        <v>208</v>
      </c>
      <c r="E195" s="194">
        <v>6542</v>
      </c>
    </row>
    <row r="196" spans="1:4" ht="17.25">
      <c r="A196" s="201">
        <v>189</v>
      </c>
      <c r="C196" s="219"/>
      <c r="D196" s="208" t="s">
        <v>445</v>
      </c>
    </row>
    <row r="197" spans="1:5" ht="17.25">
      <c r="A197" s="201">
        <v>190</v>
      </c>
      <c r="C197" s="219"/>
      <c r="D197" s="636" t="s">
        <v>209</v>
      </c>
      <c r="E197" s="194">
        <v>3951</v>
      </c>
    </row>
    <row r="198" spans="1:5" ht="17.25">
      <c r="A198" s="201">
        <v>191</v>
      </c>
      <c r="C198" s="219"/>
      <c r="D198" s="636" t="s">
        <v>210</v>
      </c>
      <c r="E198" s="194">
        <v>-3620</v>
      </c>
    </row>
    <row r="199" spans="1:4" ht="17.25">
      <c r="A199" s="201">
        <v>192</v>
      </c>
      <c r="C199" s="219"/>
      <c r="D199" s="208" t="s">
        <v>442</v>
      </c>
    </row>
    <row r="200" spans="1:5" ht="17.25">
      <c r="A200" s="201">
        <v>193</v>
      </c>
      <c r="C200" s="219"/>
      <c r="D200" s="636" t="s">
        <v>527</v>
      </c>
      <c r="E200" s="194">
        <v>679</v>
      </c>
    </row>
    <row r="201" spans="1:5" ht="17.25">
      <c r="A201" s="201">
        <v>194</v>
      </c>
      <c r="C201" s="219"/>
      <c r="D201" s="636" t="s">
        <v>211</v>
      </c>
      <c r="E201" s="194">
        <v>-1629</v>
      </c>
    </row>
    <row r="202" spans="1:5" ht="17.25">
      <c r="A202" s="201">
        <v>195</v>
      </c>
      <c r="C202" s="219"/>
      <c r="D202" s="636" t="s">
        <v>519</v>
      </c>
      <c r="E202" s="194">
        <v>1636</v>
      </c>
    </row>
    <row r="203" spans="1:5" ht="33">
      <c r="A203" s="201">
        <v>196</v>
      </c>
      <c r="C203" s="219"/>
      <c r="D203" s="208" t="s">
        <v>518</v>
      </c>
      <c r="E203" s="200">
        <v>74</v>
      </c>
    </row>
    <row r="204" spans="1:5" ht="17.25">
      <c r="A204" s="201">
        <v>197</v>
      </c>
      <c r="C204" s="219"/>
      <c r="D204" s="636" t="s">
        <v>212</v>
      </c>
      <c r="E204" s="200">
        <v>-2000</v>
      </c>
    </row>
    <row r="205" spans="1:5" ht="17.25">
      <c r="A205" s="201">
        <v>198</v>
      </c>
      <c r="C205" s="219"/>
      <c r="D205" s="636" t="s">
        <v>519</v>
      </c>
      <c r="E205" s="200">
        <v>1678</v>
      </c>
    </row>
    <row r="206" spans="1:4" ht="17.25">
      <c r="A206" s="201">
        <v>199</v>
      </c>
      <c r="C206" s="219"/>
      <c r="D206" s="208" t="s">
        <v>377</v>
      </c>
    </row>
    <row r="207" spans="1:5" ht="17.25">
      <c r="A207" s="201">
        <v>200</v>
      </c>
      <c r="C207" s="219"/>
      <c r="D207" s="636" t="s">
        <v>578</v>
      </c>
      <c r="E207" s="194">
        <v>5195</v>
      </c>
    </row>
    <row r="208" spans="1:4" ht="17.25">
      <c r="A208" s="201">
        <v>201</v>
      </c>
      <c r="C208" s="219"/>
      <c r="D208" s="208" t="s">
        <v>627</v>
      </c>
    </row>
    <row r="209" spans="1:5" ht="33">
      <c r="A209" s="201">
        <v>202</v>
      </c>
      <c r="C209" s="219"/>
      <c r="D209" s="636" t="s">
        <v>213</v>
      </c>
      <c r="E209" s="194">
        <v>21771</v>
      </c>
    </row>
    <row r="210" spans="1:4" ht="17.25">
      <c r="A210" s="201">
        <v>203</v>
      </c>
      <c r="C210" s="219"/>
      <c r="D210" s="208" t="s">
        <v>349</v>
      </c>
    </row>
    <row r="211" spans="1:5" ht="17.25">
      <c r="A211" s="201">
        <v>204</v>
      </c>
      <c r="C211" s="219"/>
      <c r="D211" s="636" t="s">
        <v>538</v>
      </c>
      <c r="E211" s="194">
        <v>11</v>
      </c>
    </row>
    <row r="212" spans="1:5" ht="17.25">
      <c r="A212" s="201">
        <v>205</v>
      </c>
      <c r="C212" s="219"/>
      <c r="D212" s="636" t="s">
        <v>530</v>
      </c>
      <c r="E212" s="194">
        <v>-61</v>
      </c>
    </row>
    <row r="213" spans="1:4" ht="17.25">
      <c r="A213" s="201">
        <v>206</v>
      </c>
      <c r="C213" s="219"/>
      <c r="D213" s="208" t="s">
        <v>263</v>
      </c>
    </row>
    <row r="214" spans="1:5" ht="17.25">
      <c r="A214" s="201">
        <v>207</v>
      </c>
      <c r="C214" s="219"/>
      <c r="D214" s="636" t="s">
        <v>537</v>
      </c>
      <c r="E214" s="194">
        <v>-712</v>
      </c>
    </row>
    <row r="215" spans="1:4" ht="17.25">
      <c r="A215" s="201">
        <v>208</v>
      </c>
      <c r="C215" s="219"/>
      <c r="D215" s="208" t="s">
        <v>449</v>
      </c>
    </row>
    <row r="216" spans="1:5" ht="17.25">
      <c r="A216" s="201">
        <v>209</v>
      </c>
      <c r="C216" s="219"/>
      <c r="D216" s="636" t="s">
        <v>531</v>
      </c>
      <c r="E216" s="194">
        <v>829</v>
      </c>
    </row>
    <row r="217" spans="1:5" ht="33">
      <c r="A217" s="201">
        <v>210</v>
      </c>
      <c r="C217" s="219"/>
      <c r="D217" s="636" t="s">
        <v>214</v>
      </c>
      <c r="E217" s="194">
        <v>-644</v>
      </c>
    </row>
    <row r="218" spans="1:5" ht="17.25">
      <c r="A218" s="201">
        <v>211</v>
      </c>
      <c r="C218" s="219"/>
      <c r="D218" s="636" t="s">
        <v>532</v>
      </c>
      <c r="E218" s="194">
        <v>44</v>
      </c>
    </row>
    <row r="219" spans="1:4" ht="17.25">
      <c r="A219" s="201">
        <v>212</v>
      </c>
      <c r="C219" s="219"/>
      <c r="D219" s="208" t="s">
        <v>121</v>
      </c>
    </row>
    <row r="220" spans="1:4" ht="17.25">
      <c r="A220" s="201">
        <v>213</v>
      </c>
      <c r="C220" s="219"/>
      <c r="D220" s="208" t="s">
        <v>363</v>
      </c>
    </row>
    <row r="221" spans="1:5" ht="17.25">
      <c r="A221" s="201">
        <v>214</v>
      </c>
      <c r="C221" s="219"/>
      <c r="D221" s="636" t="s">
        <v>562</v>
      </c>
      <c r="E221" s="194">
        <v>533</v>
      </c>
    </row>
    <row r="222" spans="1:5" ht="17.25">
      <c r="A222" s="201">
        <v>215</v>
      </c>
      <c r="C222" s="219"/>
      <c r="D222" s="636" t="s">
        <v>524</v>
      </c>
      <c r="E222" s="194">
        <v>36408</v>
      </c>
    </row>
    <row r="223" spans="1:4" ht="17.25">
      <c r="A223" s="201">
        <v>216</v>
      </c>
      <c r="C223" s="219"/>
      <c r="D223" s="208" t="s">
        <v>635</v>
      </c>
    </row>
    <row r="224" spans="1:5" ht="17.25">
      <c r="A224" s="201">
        <v>217</v>
      </c>
      <c r="C224" s="219"/>
      <c r="D224" s="636" t="s">
        <v>514</v>
      </c>
      <c r="E224" s="200">
        <v>728</v>
      </c>
    </row>
    <row r="225" spans="1:5" ht="17.25">
      <c r="A225" s="201">
        <v>218</v>
      </c>
      <c r="C225" s="219"/>
      <c r="D225" s="208" t="s">
        <v>370</v>
      </c>
      <c r="E225" s="200"/>
    </row>
    <row r="226" spans="1:5" ht="33">
      <c r="A226" s="201">
        <v>219</v>
      </c>
      <c r="C226" s="219"/>
      <c r="D226" s="636" t="s">
        <v>215</v>
      </c>
      <c r="E226" s="206">
        <v>-61970</v>
      </c>
    </row>
    <row r="227" spans="1:5" ht="17.25">
      <c r="A227" s="201">
        <v>220</v>
      </c>
      <c r="C227" s="219"/>
      <c r="D227" s="220"/>
      <c r="E227" s="215">
        <f>SUM(E185:E224)+E226</f>
        <v>69268</v>
      </c>
    </row>
    <row r="228" spans="1:4" ht="17.25">
      <c r="A228" s="201">
        <v>221</v>
      </c>
      <c r="C228" s="219"/>
      <c r="D228" s="209" t="s">
        <v>606</v>
      </c>
    </row>
    <row r="229" spans="1:5" ht="17.25">
      <c r="A229" s="201">
        <v>222</v>
      </c>
      <c r="C229" s="219"/>
      <c r="D229" s="209" t="s">
        <v>683</v>
      </c>
      <c r="E229" s="194">
        <v>345</v>
      </c>
    </row>
    <row r="230" spans="1:5" ht="17.25">
      <c r="A230" s="201">
        <v>223</v>
      </c>
      <c r="C230" s="219"/>
      <c r="D230" s="636" t="s">
        <v>558</v>
      </c>
      <c r="E230" s="194">
        <v>1474</v>
      </c>
    </row>
    <row r="231" spans="1:13" ht="49.5">
      <c r="A231" s="201">
        <v>224</v>
      </c>
      <c r="C231" s="219"/>
      <c r="D231" s="604" t="s">
        <v>425</v>
      </c>
      <c r="E231" s="604">
        <v>-190</v>
      </c>
      <c r="F231" s="395"/>
      <c r="G231" s="395"/>
      <c r="H231" s="395"/>
      <c r="I231" s="395"/>
      <c r="J231" s="395"/>
      <c r="K231" s="395"/>
      <c r="L231" s="395"/>
      <c r="M231" s="395"/>
    </row>
    <row r="232" spans="1:13" ht="33">
      <c r="A232" s="201">
        <v>225</v>
      </c>
      <c r="C232" s="219"/>
      <c r="D232" s="604" t="s">
        <v>428</v>
      </c>
      <c r="E232" s="604">
        <v>-13</v>
      </c>
      <c r="F232" s="395"/>
      <c r="G232" s="395"/>
      <c r="H232" s="395"/>
      <c r="I232" s="395"/>
      <c r="J232" s="395"/>
      <c r="K232" s="395"/>
      <c r="L232" s="395"/>
      <c r="M232" s="395"/>
    </row>
    <row r="233" spans="1:5" ht="17.25">
      <c r="A233" s="201">
        <v>226</v>
      </c>
      <c r="C233" s="219"/>
      <c r="D233" s="636" t="s">
        <v>532</v>
      </c>
      <c r="E233" s="194">
        <v>13</v>
      </c>
    </row>
    <row r="234" spans="1:7" ht="33">
      <c r="A234" s="201">
        <v>227</v>
      </c>
      <c r="C234" s="219"/>
      <c r="D234" s="604" t="s">
        <v>429</v>
      </c>
      <c r="E234" s="604">
        <v>-14</v>
      </c>
      <c r="F234" s="395"/>
      <c r="G234" s="395"/>
    </row>
    <row r="235" spans="1:5" ht="17.25">
      <c r="A235" s="201">
        <v>228</v>
      </c>
      <c r="C235" s="219"/>
      <c r="D235" s="636" t="s">
        <v>519</v>
      </c>
      <c r="E235" s="194">
        <v>14</v>
      </c>
    </row>
    <row r="236" spans="1:5" ht="17.25">
      <c r="A236" s="201">
        <v>229</v>
      </c>
      <c r="C236" s="219"/>
      <c r="D236" s="604" t="s">
        <v>430</v>
      </c>
      <c r="E236" s="194">
        <v>-230</v>
      </c>
    </row>
    <row r="237" spans="1:5" ht="17.25">
      <c r="A237" s="201">
        <v>230</v>
      </c>
      <c r="C237" s="219"/>
      <c r="D237" s="636" t="s">
        <v>431</v>
      </c>
      <c r="E237" s="206">
        <v>230</v>
      </c>
    </row>
    <row r="238" spans="1:5" ht="17.25">
      <c r="A238" s="201">
        <v>231</v>
      </c>
      <c r="B238" s="213"/>
      <c r="C238" s="219"/>
      <c r="D238" s="220"/>
      <c r="E238" s="215">
        <f>SUM(E229:E237)</f>
        <v>1629</v>
      </c>
    </row>
    <row r="239" spans="1:4" ht="17.25">
      <c r="A239" s="201">
        <v>232</v>
      </c>
      <c r="C239" s="219"/>
      <c r="D239" s="209" t="s">
        <v>295</v>
      </c>
    </row>
    <row r="240" spans="1:5" ht="17.25">
      <c r="A240" s="201">
        <v>233</v>
      </c>
      <c r="C240" s="219"/>
      <c r="D240" s="188" t="s">
        <v>520</v>
      </c>
      <c r="E240" s="194">
        <v>322</v>
      </c>
    </row>
    <row r="241" spans="1:5" ht="17.25">
      <c r="A241" s="201">
        <v>234</v>
      </c>
      <c r="C241" s="219"/>
      <c r="D241" s="190" t="s">
        <v>528</v>
      </c>
      <c r="E241" s="194">
        <v>-7</v>
      </c>
    </row>
    <row r="242" spans="1:5" ht="17.25">
      <c r="A242" s="201">
        <v>235</v>
      </c>
      <c r="C242" s="219"/>
      <c r="D242" s="190" t="s">
        <v>539</v>
      </c>
      <c r="E242" s="194">
        <v>61</v>
      </c>
    </row>
    <row r="243" spans="1:5" ht="18" customHeight="1">
      <c r="A243" s="201">
        <v>236</v>
      </c>
      <c r="C243" s="219"/>
      <c r="D243" s="190" t="s">
        <v>216</v>
      </c>
      <c r="E243" s="194">
        <v>408</v>
      </c>
    </row>
    <row r="244" spans="1:5" ht="17.25">
      <c r="A244" s="201">
        <v>237</v>
      </c>
      <c r="C244" s="219"/>
      <c r="D244" s="223" t="s">
        <v>567</v>
      </c>
      <c r="E244" s="194">
        <v>-208</v>
      </c>
    </row>
    <row r="245" spans="1:5" ht="17.25">
      <c r="A245" s="201">
        <v>238</v>
      </c>
      <c r="C245" s="219"/>
      <c r="D245" s="223" t="s">
        <v>628</v>
      </c>
      <c r="E245" s="194">
        <v>832</v>
      </c>
    </row>
    <row r="246" spans="1:5" ht="17.25">
      <c r="A246" s="201">
        <v>239</v>
      </c>
      <c r="C246" s="219"/>
      <c r="D246" s="188" t="s">
        <v>570</v>
      </c>
      <c r="E246" s="194">
        <v>3075</v>
      </c>
    </row>
    <row r="247" spans="1:5" ht="49.5">
      <c r="A247" s="201">
        <v>240</v>
      </c>
      <c r="C247" s="219"/>
      <c r="D247" s="604" t="s">
        <v>427</v>
      </c>
      <c r="E247" s="206">
        <v>190</v>
      </c>
    </row>
    <row r="248" spans="1:5" s="189" customFormat="1" ht="24.75" customHeight="1">
      <c r="A248" s="201">
        <v>241</v>
      </c>
      <c r="C248" s="219"/>
      <c r="D248" s="628"/>
      <c r="E248" s="202">
        <f>SUM(E240:E247)</f>
        <v>4673</v>
      </c>
    </row>
    <row r="249" spans="1:5" s="111" customFormat="1" ht="27.75" customHeight="1" thickBot="1">
      <c r="A249" s="201">
        <v>242</v>
      </c>
      <c r="B249" s="212"/>
      <c r="C249" s="212"/>
      <c r="D249" s="221" t="s">
        <v>345</v>
      </c>
      <c r="E249" s="216">
        <f>SUM(E238,E227)+E248</f>
        <v>75570</v>
      </c>
    </row>
    <row r="250" spans="1:5" s="111" customFormat="1" ht="27.75" customHeight="1" thickTop="1">
      <c r="A250" s="201">
        <v>243</v>
      </c>
      <c r="B250" s="222"/>
      <c r="C250" s="196" t="s">
        <v>786</v>
      </c>
      <c r="D250" s="209" t="s">
        <v>59</v>
      </c>
      <c r="E250" s="194"/>
    </row>
    <row r="251" spans="1:5" s="203" customFormat="1" ht="17.25">
      <c r="A251" s="201">
        <v>244</v>
      </c>
      <c r="B251" s="222"/>
      <c r="C251" s="196"/>
      <c r="D251" s="344" t="s">
        <v>768</v>
      </c>
      <c r="E251" s="199"/>
    </row>
    <row r="252" spans="1:5" s="111" customFormat="1" ht="17.25">
      <c r="A252" s="201">
        <v>245</v>
      </c>
      <c r="B252" s="222"/>
      <c r="C252" s="196"/>
      <c r="D252" s="188" t="s">
        <v>455</v>
      </c>
      <c r="E252" s="199">
        <v>-39067</v>
      </c>
    </row>
    <row r="253" spans="1:5" s="111" customFormat="1" ht="21.75" customHeight="1" thickBot="1">
      <c r="A253" s="201">
        <v>246</v>
      </c>
      <c r="B253" s="575"/>
      <c r="C253" s="575"/>
      <c r="D253" s="576" t="s">
        <v>60</v>
      </c>
      <c r="E253" s="577">
        <f>E252</f>
        <v>-39067</v>
      </c>
    </row>
    <row r="254" spans="1:5" s="111" customFormat="1" ht="21.75" customHeight="1" thickBot="1">
      <c r="A254" s="201">
        <v>247</v>
      </c>
      <c r="B254" s="691"/>
      <c r="C254" s="699"/>
      <c r="D254" s="696" t="s">
        <v>61</v>
      </c>
      <c r="E254" s="697">
        <f>SUM(E253,E249,E183,E144)</f>
        <v>668241</v>
      </c>
    </row>
    <row r="271" spans="2:5" ht="16.5">
      <c r="B271" s="210"/>
      <c r="C271" s="214"/>
      <c r="D271" s="223"/>
      <c r="E271" s="200"/>
    </row>
    <row r="272" spans="2:5" ht="16.5">
      <c r="B272" s="210"/>
      <c r="C272" s="214"/>
      <c r="D272" s="223"/>
      <c r="E272" s="200"/>
    </row>
    <row r="273" spans="2:5" ht="16.5">
      <c r="B273" s="210"/>
      <c r="C273" s="214"/>
      <c r="D273" s="223"/>
      <c r="E273" s="200"/>
    </row>
    <row r="274" spans="2:5" ht="16.5">
      <c r="B274" s="210"/>
      <c r="C274" s="214"/>
      <c r="D274" s="223"/>
      <c r="E274" s="200"/>
    </row>
    <row r="275" spans="2:5" ht="16.5">
      <c r="B275" s="210"/>
      <c r="C275" s="214"/>
      <c r="D275" s="223"/>
      <c r="E275" s="200"/>
    </row>
    <row r="276" spans="2:5" ht="16.5">
      <c r="B276" s="210"/>
      <c r="C276" s="214"/>
      <c r="D276" s="223"/>
      <c r="E276" s="200"/>
    </row>
    <row r="277" ht="16.5">
      <c r="C277" s="214"/>
    </row>
    <row r="278" ht="16.5">
      <c r="C278" s="214"/>
    </row>
    <row r="279" ht="16.5">
      <c r="C279" s="214"/>
    </row>
    <row r="280" ht="16.5">
      <c r="C280" s="214"/>
    </row>
    <row r="281" ht="16.5">
      <c r="C281" s="214"/>
    </row>
    <row r="282" ht="16.5">
      <c r="C282" s="214"/>
    </row>
    <row r="283" ht="16.5">
      <c r="C283" s="214"/>
    </row>
    <row r="294" spans="2:5" ht="16.5">
      <c r="B294" s="224"/>
      <c r="C294" s="225"/>
      <c r="D294" s="226"/>
      <c r="E294" s="200"/>
    </row>
    <row r="344" spans="2:5" ht="16.5">
      <c r="B344" s="210"/>
      <c r="C344" s="214"/>
      <c r="D344" s="223"/>
      <c r="E344" s="227"/>
    </row>
    <row r="345" spans="2:5" ht="16.5">
      <c r="B345" s="224"/>
      <c r="C345" s="225"/>
      <c r="D345" s="226"/>
      <c r="E345" s="200"/>
    </row>
    <row r="346" spans="2:5" ht="16.5">
      <c r="B346" s="210"/>
      <c r="C346" s="225"/>
      <c r="D346" s="226"/>
      <c r="E346" s="228"/>
    </row>
    <row r="347" spans="2:5" ht="16.5">
      <c r="B347" s="224"/>
      <c r="C347" s="225"/>
      <c r="D347" s="226"/>
      <c r="E347" s="200"/>
    </row>
    <row r="348" spans="2:5" ht="16.5">
      <c r="B348" s="210"/>
      <c r="C348" s="214"/>
      <c r="D348" s="223"/>
      <c r="E348" s="200"/>
    </row>
    <row r="349" spans="2:5" ht="16.5">
      <c r="B349" s="210"/>
      <c r="C349" s="214"/>
      <c r="D349" s="223"/>
      <c r="E349" s="200"/>
    </row>
    <row r="350" spans="2:5" ht="16.5">
      <c r="B350" s="210"/>
      <c r="C350" s="214"/>
      <c r="D350" s="229"/>
      <c r="E350" s="200"/>
    </row>
    <row r="351" spans="2:5" ht="17.25">
      <c r="B351" s="210"/>
      <c r="C351" s="219"/>
      <c r="D351" s="230"/>
      <c r="E351" s="200"/>
    </row>
    <row r="352" spans="2:5" ht="16.5">
      <c r="B352" s="210"/>
      <c r="C352" s="214"/>
      <c r="D352" s="223"/>
      <c r="E352" s="200"/>
    </row>
    <row r="397" spans="2:5" ht="16.5">
      <c r="B397" s="210"/>
      <c r="C397" s="214"/>
      <c r="D397" s="223"/>
      <c r="E397" s="227"/>
    </row>
    <row r="398" spans="2:5" ht="16.5">
      <c r="B398" s="224"/>
      <c r="C398" s="225"/>
      <c r="D398" s="226"/>
      <c r="E398" s="200"/>
    </row>
    <row r="399" spans="2:5" ht="16.5">
      <c r="B399" s="210"/>
      <c r="C399" s="225"/>
      <c r="D399" s="226"/>
      <c r="E399" s="228"/>
    </row>
    <row r="400" spans="2:5" ht="16.5">
      <c r="B400" s="224"/>
      <c r="C400" s="225"/>
      <c r="D400" s="226"/>
      <c r="E400" s="200"/>
    </row>
    <row r="401" spans="2:5" ht="16.5">
      <c r="B401" s="210"/>
      <c r="C401" s="214"/>
      <c r="D401" s="223"/>
      <c r="E401" s="200"/>
    </row>
    <row r="417" ht="16.5">
      <c r="C417" s="214"/>
    </row>
    <row r="438" spans="2:5" ht="16.5">
      <c r="B438" s="210"/>
      <c r="C438" s="214"/>
      <c r="D438" s="223"/>
      <c r="E438" s="200"/>
    </row>
    <row r="439" spans="2:5" ht="17.25">
      <c r="B439" s="210"/>
      <c r="C439" s="219"/>
      <c r="D439" s="230"/>
      <c r="E439" s="215"/>
    </row>
    <row r="440" spans="2:5" ht="17.25">
      <c r="B440" s="210"/>
      <c r="C440" s="219"/>
      <c r="D440" s="230"/>
      <c r="E440" s="215"/>
    </row>
    <row r="441" spans="2:5" ht="16.5">
      <c r="B441" s="210"/>
      <c r="C441" s="214"/>
      <c r="D441" s="223"/>
      <c r="E441" s="200"/>
    </row>
    <row r="442" spans="2:5" ht="17.25">
      <c r="B442" s="210"/>
      <c r="C442" s="219"/>
      <c r="D442" s="230"/>
      <c r="E442" s="200"/>
    </row>
    <row r="443" spans="2:5" ht="16.5">
      <c r="B443" s="210"/>
      <c r="C443" s="214"/>
      <c r="D443" s="223"/>
      <c r="E443" s="200"/>
    </row>
    <row r="444" spans="2:5" ht="16.5">
      <c r="B444" s="210"/>
      <c r="C444" s="214"/>
      <c r="D444" s="223"/>
      <c r="E444" s="200"/>
    </row>
    <row r="445" spans="2:5" ht="16.5">
      <c r="B445" s="210"/>
      <c r="C445" s="214"/>
      <c r="D445" s="223"/>
      <c r="E445" s="200"/>
    </row>
    <row r="446" spans="2:5" ht="16.5">
      <c r="B446" s="210"/>
      <c r="C446" s="214"/>
      <c r="D446" s="223"/>
      <c r="E446" s="200"/>
    </row>
    <row r="447" spans="2:5" ht="16.5">
      <c r="B447" s="210"/>
      <c r="C447" s="214"/>
      <c r="D447" s="223"/>
      <c r="E447" s="200"/>
    </row>
    <row r="448" spans="2:5" ht="17.25">
      <c r="B448" s="210"/>
      <c r="C448" s="219"/>
      <c r="D448" s="230"/>
      <c r="E448" s="215"/>
    </row>
    <row r="449" spans="2:5" ht="16.5">
      <c r="B449" s="210"/>
      <c r="C449" s="214"/>
      <c r="D449" s="223"/>
      <c r="E449" s="200"/>
    </row>
    <row r="450" spans="2:5" ht="16.5">
      <c r="B450" s="210"/>
      <c r="C450" s="214"/>
      <c r="D450" s="223"/>
      <c r="E450" s="200"/>
    </row>
    <row r="451" spans="2:5" ht="16.5">
      <c r="B451" s="210"/>
      <c r="C451" s="214"/>
      <c r="D451" s="223"/>
      <c r="E451" s="227"/>
    </row>
    <row r="452" spans="2:5" ht="16.5">
      <c r="B452" s="224"/>
      <c r="C452" s="225"/>
      <c r="D452" s="226"/>
      <c r="E452" s="200"/>
    </row>
    <row r="453" spans="2:5" ht="16.5">
      <c r="B453" s="210"/>
      <c r="C453" s="225"/>
      <c r="D453" s="226"/>
      <c r="E453" s="228"/>
    </row>
    <row r="454" spans="2:5" ht="16.5">
      <c r="B454" s="224"/>
      <c r="C454" s="225"/>
      <c r="D454" s="226"/>
      <c r="E454" s="200"/>
    </row>
    <row r="455" spans="2:5" ht="16.5">
      <c r="B455" s="210"/>
      <c r="C455" s="214"/>
      <c r="D455" s="223"/>
      <c r="E455" s="200"/>
    </row>
    <row r="456" spans="2:5" ht="17.25">
      <c r="B456" s="210"/>
      <c r="C456" s="219"/>
      <c r="D456" s="230"/>
      <c r="E456" s="200"/>
    </row>
    <row r="457" spans="2:5" ht="16.5">
      <c r="B457" s="210"/>
      <c r="C457" s="214"/>
      <c r="D457" s="223"/>
      <c r="E457" s="200"/>
    </row>
    <row r="458" spans="2:5" ht="16.5">
      <c r="B458" s="210"/>
      <c r="C458" s="214"/>
      <c r="D458" s="223"/>
      <c r="E458" s="200"/>
    </row>
    <row r="459" spans="2:5" ht="16.5">
      <c r="B459" s="210"/>
      <c r="C459" s="214"/>
      <c r="D459" s="223"/>
      <c r="E459" s="200"/>
    </row>
    <row r="460" spans="2:5" ht="16.5">
      <c r="B460" s="210"/>
      <c r="C460" s="214"/>
      <c r="D460" s="223"/>
      <c r="E460" s="200"/>
    </row>
    <row r="461" spans="2:5" ht="17.25">
      <c r="B461" s="210"/>
      <c r="C461" s="219"/>
      <c r="D461" s="230"/>
      <c r="E461" s="215"/>
    </row>
    <row r="462" spans="2:5" ht="16.5">
      <c r="B462" s="210"/>
      <c r="C462" s="214"/>
      <c r="D462" s="223"/>
      <c r="E462" s="200"/>
    </row>
    <row r="463" spans="2:5" ht="17.25">
      <c r="B463" s="210"/>
      <c r="C463" s="219"/>
      <c r="D463" s="230"/>
      <c r="E463" s="200"/>
    </row>
    <row r="464" spans="2:5" ht="16.5">
      <c r="B464" s="210"/>
      <c r="C464" s="214"/>
      <c r="D464" s="223"/>
      <c r="E464" s="200"/>
    </row>
    <row r="465" spans="2:5" ht="16.5">
      <c r="B465" s="210"/>
      <c r="C465" s="214"/>
      <c r="D465" s="223"/>
      <c r="E465" s="200"/>
    </row>
    <row r="466" spans="2:5" ht="16.5">
      <c r="B466" s="210"/>
      <c r="C466" s="214"/>
      <c r="D466" s="223"/>
      <c r="E466" s="200"/>
    </row>
    <row r="467" spans="2:5" ht="16.5">
      <c r="B467" s="210"/>
      <c r="C467" s="214"/>
      <c r="D467" s="223"/>
      <c r="E467" s="200"/>
    </row>
    <row r="468" spans="2:5" ht="16.5">
      <c r="B468" s="210"/>
      <c r="C468" s="214"/>
      <c r="D468" s="223"/>
      <c r="E468" s="200"/>
    </row>
    <row r="469" spans="2:5" ht="16.5">
      <c r="B469" s="210"/>
      <c r="C469" s="214"/>
      <c r="D469" s="223"/>
      <c r="E469" s="200"/>
    </row>
    <row r="470" spans="2:5" ht="16.5">
      <c r="B470" s="210"/>
      <c r="C470" s="214"/>
      <c r="D470" s="223"/>
      <c r="E470" s="200"/>
    </row>
    <row r="471" spans="2:5" ht="16.5">
      <c r="B471" s="210"/>
      <c r="C471" s="214"/>
      <c r="D471" s="223"/>
      <c r="E471" s="200"/>
    </row>
    <row r="472" spans="2:5" ht="16.5">
      <c r="B472" s="210"/>
      <c r="C472" s="214"/>
      <c r="D472" s="223"/>
      <c r="E472" s="200"/>
    </row>
    <row r="473" spans="2:5" ht="16.5">
      <c r="B473" s="210"/>
      <c r="C473" s="214"/>
      <c r="D473" s="223"/>
      <c r="E473" s="200"/>
    </row>
    <row r="474" spans="2:5" ht="16.5">
      <c r="B474" s="210"/>
      <c r="C474" s="214"/>
      <c r="D474" s="223"/>
      <c r="E474" s="200"/>
    </row>
    <row r="475" spans="2:5" ht="16.5">
      <c r="B475" s="210"/>
      <c r="C475" s="214"/>
      <c r="D475" s="223"/>
      <c r="E475" s="200"/>
    </row>
    <row r="476" spans="2:5" ht="16.5">
      <c r="B476" s="210"/>
      <c r="C476" s="214"/>
      <c r="D476" s="223"/>
      <c r="E476" s="200"/>
    </row>
    <row r="477" spans="2:5" ht="16.5">
      <c r="B477" s="210"/>
      <c r="C477" s="214"/>
      <c r="D477" s="223"/>
      <c r="E477" s="200"/>
    </row>
    <row r="478" spans="2:5" ht="17.25">
      <c r="B478" s="210"/>
      <c r="C478" s="219"/>
      <c r="D478" s="230"/>
      <c r="E478" s="215"/>
    </row>
    <row r="479" spans="2:5" ht="16.5">
      <c r="B479" s="210"/>
      <c r="C479" s="214"/>
      <c r="D479" s="223"/>
      <c r="E479" s="200"/>
    </row>
    <row r="480" spans="2:5" ht="17.25">
      <c r="B480" s="210"/>
      <c r="C480" s="219"/>
      <c r="D480" s="230"/>
      <c r="E480" s="200"/>
    </row>
    <row r="481" spans="2:5" ht="16.5">
      <c r="B481" s="210"/>
      <c r="C481" s="214"/>
      <c r="D481" s="223"/>
      <c r="E481" s="200"/>
    </row>
    <row r="482" spans="2:5" ht="16.5">
      <c r="B482" s="210"/>
      <c r="C482" s="214"/>
      <c r="D482" s="223"/>
      <c r="E482" s="200"/>
    </row>
    <row r="483" spans="2:5" ht="16.5">
      <c r="B483" s="210"/>
      <c r="C483" s="214"/>
      <c r="D483" s="223"/>
      <c r="E483" s="200"/>
    </row>
    <row r="484" spans="2:5" ht="16.5">
      <c r="B484" s="210"/>
      <c r="C484" s="214"/>
      <c r="D484" s="223"/>
      <c r="E484" s="200"/>
    </row>
    <row r="485" spans="2:5" ht="16.5">
      <c r="B485" s="210"/>
      <c r="C485" s="214"/>
      <c r="D485" s="223"/>
      <c r="E485" s="200"/>
    </row>
    <row r="486" spans="2:5" ht="16.5">
      <c r="B486" s="210"/>
      <c r="C486" s="214"/>
      <c r="D486" s="223"/>
      <c r="E486" s="200"/>
    </row>
    <row r="487" spans="2:5" ht="16.5">
      <c r="B487" s="210"/>
      <c r="C487" s="214"/>
      <c r="D487" s="223"/>
      <c r="E487" s="200"/>
    </row>
    <row r="488" spans="2:5" ht="16.5">
      <c r="B488" s="210"/>
      <c r="C488" s="214"/>
      <c r="D488" s="223"/>
      <c r="E488" s="200"/>
    </row>
    <row r="489" spans="2:5" ht="16.5">
      <c r="B489" s="210"/>
      <c r="C489" s="214"/>
      <c r="D489" s="223"/>
      <c r="E489" s="200"/>
    </row>
    <row r="490" spans="2:5" ht="16.5">
      <c r="B490" s="210"/>
      <c r="C490" s="214"/>
      <c r="D490" s="223"/>
      <c r="E490" s="200"/>
    </row>
    <row r="491" spans="2:5" ht="16.5">
      <c r="B491" s="210"/>
      <c r="C491" s="214"/>
      <c r="D491" s="223"/>
      <c r="E491" s="200"/>
    </row>
    <row r="492" spans="2:5" ht="16.5">
      <c r="B492" s="210"/>
      <c r="C492" s="214"/>
      <c r="D492" s="223"/>
      <c r="E492" s="200"/>
    </row>
    <row r="493" spans="2:5" ht="16.5">
      <c r="B493" s="210"/>
      <c r="C493" s="214"/>
      <c r="D493" s="223"/>
      <c r="E493" s="200"/>
    </row>
    <row r="494" spans="2:5" ht="16.5">
      <c r="B494" s="210"/>
      <c r="C494" s="214"/>
      <c r="D494" s="223"/>
      <c r="E494" s="200"/>
    </row>
    <row r="495" spans="2:5" ht="16.5">
      <c r="B495" s="210"/>
      <c r="C495" s="214"/>
      <c r="D495" s="223"/>
      <c r="E495" s="200"/>
    </row>
    <row r="496" spans="2:5" ht="16.5">
      <c r="B496" s="210"/>
      <c r="C496" s="214"/>
      <c r="D496" s="223"/>
      <c r="E496" s="200"/>
    </row>
    <row r="497" spans="2:5" ht="16.5">
      <c r="B497" s="210"/>
      <c r="C497" s="214"/>
      <c r="D497" s="223"/>
      <c r="E497" s="200"/>
    </row>
    <row r="498" spans="2:5" ht="16.5">
      <c r="B498" s="210"/>
      <c r="C498" s="214"/>
      <c r="D498" s="223"/>
      <c r="E498" s="200"/>
    </row>
    <row r="499" spans="2:5" ht="16.5">
      <c r="B499" s="210"/>
      <c r="C499" s="214"/>
      <c r="D499" s="223"/>
      <c r="E499" s="200"/>
    </row>
    <row r="500" spans="2:5" ht="16.5">
      <c r="B500" s="210"/>
      <c r="C500" s="214"/>
      <c r="D500" s="223"/>
      <c r="E500" s="200"/>
    </row>
    <row r="501" spans="2:5" ht="16.5">
      <c r="B501" s="210"/>
      <c r="C501" s="214"/>
      <c r="D501" s="223"/>
      <c r="E501" s="200"/>
    </row>
    <row r="502" spans="2:5" ht="16.5">
      <c r="B502" s="210"/>
      <c r="C502" s="214"/>
      <c r="D502" s="223"/>
      <c r="E502" s="200"/>
    </row>
    <row r="503" spans="2:5" ht="16.5">
      <c r="B503" s="210"/>
      <c r="C503" s="214"/>
      <c r="D503" s="223"/>
      <c r="E503" s="200"/>
    </row>
    <row r="504" spans="2:5" ht="16.5">
      <c r="B504" s="210"/>
      <c r="C504" s="214"/>
      <c r="D504" s="223"/>
      <c r="E504" s="200"/>
    </row>
    <row r="505" spans="2:5" ht="16.5">
      <c r="B505" s="210"/>
      <c r="C505" s="214"/>
      <c r="D505" s="223"/>
      <c r="E505" s="200"/>
    </row>
    <row r="506" spans="2:5" ht="16.5">
      <c r="B506" s="210"/>
      <c r="C506" s="214"/>
      <c r="D506" s="223"/>
      <c r="E506" s="200"/>
    </row>
    <row r="507" spans="2:5" ht="16.5">
      <c r="B507" s="210"/>
      <c r="C507" s="214"/>
      <c r="D507" s="223"/>
      <c r="E507" s="200"/>
    </row>
    <row r="508" spans="2:5" ht="16.5">
      <c r="B508" s="210"/>
      <c r="C508" s="214"/>
      <c r="D508" s="223"/>
      <c r="E508" s="200"/>
    </row>
    <row r="509" spans="2:5" ht="16.5">
      <c r="B509" s="210"/>
      <c r="C509" s="214"/>
      <c r="D509" s="223"/>
      <c r="E509" s="200"/>
    </row>
    <row r="510" spans="2:5" ht="16.5">
      <c r="B510" s="210"/>
      <c r="C510" s="214"/>
      <c r="D510" s="223"/>
      <c r="E510" s="231"/>
    </row>
    <row r="511" spans="2:5" ht="17.25">
      <c r="B511" s="210"/>
      <c r="C511" s="219"/>
      <c r="D511" s="230"/>
      <c r="E511" s="215"/>
    </row>
    <row r="512" spans="2:5" ht="16.5">
      <c r="B512" s="210"/>
      <c r="C512" s="214"/>
      <c r="D512" s="223"/>
      <c r="E512" s="200"/>
    </row>
    <row r="513" spans="2:5" ht="17.25">
      <c r="B513" s="210"/>
      <c r="C513" s="219"/>
      <c r="D513" s="230"/>
      <c r="E513" s="200"/>
    </row>
    <row r="514" spans="2:5" ht="16.5">
      <c r="B514" s="210"/>
      <c r="C514" s="214"/>
      <c r="D514" s="229"/>
      <c r="E514" s="200"/>
    </row>
    <row r="515" spans="2:5" ht="16.5">
      <c r="B515" s="210"/>
      <c r="C515" s="214"/>
      <c r="D515" s="223"/>
      <c r="E515" s="200"/>
    </row>
    <row r="516" spans="2:5" ht="16.5">
      <c r="B516" s="210"/>
      <c r="C516" s="214"/>
      <c r="D516" s="223"/>
      <c r="E516" s="200"/>
    </row>
    <row r="517" spans="2:5" ht="16.5">
      <c r="B517" s="210"/>
      <c r="C517" s="214"/>
      <c r="D517" s="223"/>
      <c r="E517" s="200"/>
    </row>
    <row r="518" spans="2:5" ht="16.5">
      <c r="B518" s="210"/>
      <c r="C518" s="214"/>
      <c r="D518" s="223"/>
      <c r="E518" s="200"/>
    </row>
    <row r="519" spans="2:5" ht="16.5">
      <c r="B519" s="210"/>
      <c r="C519" s="214"/>
      <c r="D519" s="223"/>
      <c r="E519" s="200"/>
    </row>
    <row r="520" spans="2:5" ht="16.5">
      <c r="B520" s="210"/>
      <c r="C520" s="214"/>
      <c r="D520" s="223"/>
      <c r="E520" s="200"/>
    </row>
    <row r="521" spans="2:5" ht="16.5">
      <c r="B521" s="210"/>
      <c r="C521" s="214"/>
      <c r="D521" s="223"/>
      <c r="E521" s="200"/>
    </row>
    <row r="522" spans="2:5" ht="16.5">
      <c r="B522" s="210"/>
      <c r="C522" s="214"/>
      <c r="D522" s="223"/>
      <c r="E522" s="200"/>
    </row>
    <row r="523" spans="2:5" ht="16.5">
      <c r="B523" s="210"/>
      <c r="C523" s="214"/>
      <c r="D523" s="223"/>
      <c r="E523" s="200"/>
    </row>
    <row r="524" spans="2:5" ht="16.5">
      <c r="B524" s="210"/>
      <c r="C524" s="214"/>
      <c r="D524" s="223"/>
      <c r="E524" s="200"/>
    </row>
    <row r="525" spans="2:5" ht="16.5">
      <c r="B525" s="210"/>
      <c r="C525" s="214"/>
      <c r="D525" s="223"/>
      <c r="E525" s="200"/>
    </row>
    <row r="526" spans="2:5" ht="16.5">
      <c r="B526" s="210"/>
      <c r="C526" s="214"/>
      <c r="D526" s="223"/>
      <c r="E526" s="200"/>
    </row>
    <row r="527" spans="2:5" ht="16.5">
      <c r="B527" s="210"/>
      <c r="C527" s="214"/>
      <c r="D527" s="223"/>
      <c r="E527" s="200"/>
    </row>
    <row r="528" spans="2:5" ht="16.5">
      <c r="B528" s="210"/>
      <c r="C528" s="214"/>
      <c r="D528" s="223"/>
      <c r="E528" s="200"/>
    </row>
    <row r="529" spans="2:5" ht="17.25">
      <c r="B529" s="210"/>
      <c r="C529" s="219"/>
      <c r="D529" s="230"/>
      <c r="E529" s="215"/>
    </row>
    <row r="530" spans="2:5" ht="16.5">
      <c r="B530" s="210"/>
      <c r="C530" s="214"/>
      <c r="D530" s="229"/>
      <c r="E530" s="200"/>
    </row>
    <row r="536" ht="16.5">
      <c r="D536" s="207"/>
    </row>
    <row r="544" ht="16.5">
      <c r="E544" s="232"/>
    </row>
    <row r="550" spans="2:5" ht="16.5">
      <c r="B550" s="210"/>
      <c r="C550" s="214"/>
      <c r="D550" s="223"/>
      <c r="E550" s="227"/>
    </row>
    <row r="551" spans="2:5" ht="16.5">
      <c r="B551" s="224"/>
      <c r="C551" s="225"/>
      <c r="D551" s="226"/>
      <c r="E551" s="200"/>
    </row>
    <row r="552" spans="2:5" ht="16.5">
      <c r="B552" s="210"/>
      <c r="C552" s="225"/>
      <c r="D552" s="226"/>
      <c r="E552" s="228"/>
    </row>
    <row r="553" spans="2:5" ht="16.5">
      <c r="B553" s="224"/>
      <c r="C553" s="225"/>
      <c r="D553" s="226"/>
      <c r="E553" s="200"/>
    </row>
    <row r="554" spans="2:5" ht="16.5">
      <c r="B554" s="210"/>
      <c r="C554" s="214"/>
      <c r="D554" s="223"/>
      <c r="E554" s="200"/>
    </row>
    <row r="555" ht="16.5">
      <c r="D555" s="207"/>
    </row>
    <row r="564" ht="16.5">
      <c r="E564" s="232"/>
    </row>
    <row r="568" spans="2:5" ht="17.25">
      <c r="B568" s="210"/>
      <c r="C568" s="214"/>
      <c r="D568" s="230"/>
      <c r="E568" s="215"/>
    </row>
    <row r="569" spans="2:5" ht="17.25">
      <c r="B569" s="210"/>
      <c r="C569" s="214"/>
      <c r="D569" s="230"/>
      <c r="E569" s="215"/>
    </row>
    <row r="570" spans="2:5" ht="16.5">
      <c r="B570" s="210"/>
      <c r="C570" s="214"/>
      <c r="D570" s="223"/>
      <c r="E570" s="200"/>
    </row>
    <row r="587" spans="4:5" ht="17.25">
      <c r="D587" s="233"/>
      <c r="E587" s="199"/>
    </row>
    <row r="589" spans="4:5" ht="16.5">
      <c r="D589" s="229"/>
      <c r="E589" s="200"/>
    </row>
    <row r="590" spans="4:5" ht="16.5">
      <c r="D590" s="223"/>
      <c r="E590" s="200"/>
    </row>
    <row r="591" spans="4:5" ht="16.5">
      <c r="D591" s="223"/>
      <c r="E591" s="200"/>
    </row>
    <row r="592" spans="4:5" ht="16.5">
      <c r="D592" s="223"/>
      <c r="E592" s="200"/>
    </row>
    <row r="593" spans="4:5" ht="16.5">
      <c r="D593" s="223"/>
      <c r="E593" s="200"/>
    </row>
    <row r="594" spans="4:5" ht="16.5">
      <c r="D594" s="223"/>
      <c r="E594" s="200"/>
    </row>
    <row r="595" spans="4:5" ht="16.5">
      <c r="D595" s="223"/>
      <c r="E595" s="200"/>
    </row>
    <row r="596" spans="4:5" ht="16.5">
      <c r="D596" s="223"/>
      <c r="E596" s="200"/>
    </row>
    <row r="597" spans="4:5" ht="16.5">
      <c r="D597" s="223"/>
      <c r="E597" s="200"/>
    </row>
    <row r="598" spans="4:5" ht="16.5">
      <c r="D598" s="223"/>
      <c r="E598" s="200"/>
    </row>
    <row r="599" spans="4:5" ht="16.5">
      <c r="D599" s="223"/>
      <c r="E599" s="200"/>
    </row>
    <row r="600" spans="4:5" ht="16.5">
      <c r="D600" s="223"/>
      <c r="E600" s="231"/>
    </row>
    <row r="601" spans="4:5" ht="16.5">
      <c r="D601" s="223"/>
      <c r="E601" s="200"/>
    </row>
    <row r="602" spans="4:5" ht="16.5">
      <c r="D602" s="223"/>
      <c r="E602" s="200"/>
    </row>
    <row r="603" spans="2:5" ht="16.5">
      <c r="B603" s="210"/>
      <c r="C603" s="214"/>
      <c r="D603" s="223"/>
      <c r="E603" s="227"/>
    </row>
    <row r="604" spans="2:5" ht="16.5">
      <c r="B604" s="224"/>
      <c r="C604" s="225"/>
      <c r="D604" s="226"/>
      <c r="E604" s="200"/>
    </row>
    <row r="605" spans="2:5" ht="16.5">
      <c r="B605" s="210"/>
      <c r="C605" s="225"/>
      <c r="D605" s="226"/>
      <c r="E605" s="228"/>
    </row>
    <row r="606" spans="2:5" ht="16.5">
      <c r="B606" s="224"/>
      <c r="C606" s="225"/>
      <c r="D606" s="226"/>
      <c r="E606" s="200"/>
    </row>
    <row r="607" spans="2:5" ht="16.5">
      <c r="B607" s="210"/>
      <c r="C607" s="214"/>
      <c r="D607" s="223"/>
      <c r="E607" s="200"/>
    </row>
    <row r="608" ht="17.25">
      <c r="D608" s="233"/>
    </row>
    <row r="610" ht="16.5">
      <c r="D610" s="207"/>
    </row>
    <row r="657" spans="2:5" ht="16.5">
      <c r="B657" s="210"/>
      <c r="C657" s="214"/>
      <c r="D657" s="223"/>
      <c r="E657" s="227"/>
    </row>
    <row r="658" spans="2:5" ht="16.5">
      <c r="B658" s="224"/>
      <c r="C658" s="225"/>
      <c r="D658" s="226"/>
      <c r="E658" s="200"/>
    </row>
    <row r="659" spans="2:5" ht="16.5">
      <c r="B659" s="210"/>
      <c r="C659" s="225"/>
      <c r="D659" s="226"/>
      <c r="E659" s="228"/>
    </row>
    <row r="660" spans="2:5" ht="16.5">
      <c r="B660" s="224"/>
      <c r="C660" s="225"/>
      <c r="D660" s="226"/>
      <c r="E660" s="200"/>
    </row>
    <row r="661" spans="2:5" ht="16.5">
      <c r="B661" s="210"/>
      <c r="C661" s="214"/>
      <c r="D661" s="223"/>
      <c r="E661" s="200"/>
    </row>
    <row r="662" spans="2:5" ht="16.5">
      <c r="B662" s="210"/>
      <c r="C662" s="214"/>
      <c r="D662" s="223"/>
      <c r="E662" s="231"/>
    </row>
    <row r="663" spans="4:5" ht="16.5">
      <c r="D663" s="223"/>
      <c r="E663" s="200"/>
    </row>
    <row r="664" spans="4:5" ht="16.5">
      <c r="D664" s="223"/>
      <c r="E664" s="200"/>
    </row>
    <row r="665" spans="4:5" ht="16.5">
      <c r="D665" s="223"/>
      <c r="E665" s="200"/>
    </row>
    <row r="666" spans="4:5" ht="16.5">
      <c r="D666" s="223"/>
      <c r="E666" s="200"/>
    </row>
    <row r="667" spans="4:5" ht="17.25">
      <c r="D667" s="230"/>
      <c r="E667" s="215"/>
    </row>
    <row r="668" spans="4:5" ht="16.5">
      <c r="D668" s="223"/>
      <c r="E668" s="200"/>
    </row>
    <row r="669" spans="4:5" ht="16.5">
      <c r="D669" s="223"/>
      <c r="E669" s="200"/>
    </row>
    <row r="670" spans="4:5" ht="16.5">
      <c r="D670" s="229"/>
      <c r="E670" s="200"/>
    </row>
    <row r="671" spans="4:5" ht="16.5">
      <c r="D671" s="223"/>
      <c r="E671" s="200"/>
    </row>
    <row r="672" spans="4:5" ht="16.5">
      <c r="D672" s="223"/>
      <c r="E672" s="200"/>
    </row>
    <row r="673" spans="4:5" ht="16.5">
      <c r="D673" s="223"/>
      <c r="E673" s="200"/>
    </row>
    <row r="674" spans="4:5" ht="16.5">
      <c r="D674" s="223"/>
      <c r="E674" s="200"/>
    </row>
    <row r="675" spans="4:5" ht="16.5">
      <c r="D675" s="223"/>
      <c r="E675" s="200"/>
    </row>
    <row r="676" spans="4:5" ht="16.5">
      <c r="D676" s="223"/>
      <c r="E676" s="200"/>
    </row>
    <row r="677" spans="4:5" ht="16.5">
      <c r="D677" s="223"/>
      <c r="E677" s="200"/>
    </row>
    <row r="678" spans="4:5" ht="16.5">
      <c r="D678" s="229"/>
      <c r="E678" s="200"/>
    </row>
    <row r="694" spans="4:5" ht="16.5">
      <c r="D694" s="223"/>
      <c r="E694" s="200"/>
    </row>
  </sheetData>
  <sheetProtection/>
  <mergeCells count="4">
    <mergeCell ref="B1:D1"/>
    <mergeCell ref="B2:E2"/>
    <mergeCell ref="B3:E3"/>
    <mergeCell ref="B4:E4"/>
  </mergeCells>
  <printOptions horizont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80" r:id="rId1"/>
  <rowBreaks count="1" manualBreakCount="1">
    <brk id="2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84"/>
  <sheetViews>
    <sheetView view="pageBreakPreview" zoomScaleSheetLayoutView="100" zoomScalePageLayoutView="0" workbookViewId="0" topLeftCell="A1">
      <selection activeCell="B1" sqref="B1:G1"/>
    </sheetView>
  </sheetViews>
  <sheetFormatPr defaultColWidth="9.00390625" defaultRowHeight="12.75"/>
  <cols>
    <col min="1" max="1" width="5.00390625" style="171" bestFit="1" customWidth="1"/>
    <col min="2" max="2" width="6.75390625" style="24" bestFit="1" customWidth="1"/>
    <col min="3" max="3" width="3.75390625" style="24" bestFit="1" customWidth="1"/>
    <col min="4" max="5" width="5.625" style="24" bestFit="1" customWidth="1"/>
    <col min="6" max="6" width="46.875" style="5" bestFit="1" customWidth="1"/>
    <col min="7" max="7" width="13.75390625" style="1" customWidth="1"/>
    <col min="8" max="8" width="9.875" style="1" bestFit="1" customWidth="1"/>
    <col min="9" max="9" width="13.75390625" style="1" customWidth="1"/>
    <col min="10" max="13" width="0" style="5" hidden="1" customWidth="1"/>
    <col min="14" max="16384" width="9.125" style="5" customWidth="1"/>
  </cols>
  <sheetData>
    <row r="1" spans="2:7" ht="15">
      <c r="B1" s="751" t="s">
        <v>164</v>
      </c>
      <c r="C1" s="751"/>
      <c r="D1" s="751"/>
      <c r="E1" s="751"/>
      <c r="F1" s="751"/>
      <c r="G1" s="751"/>
    </row>
    <row r="2" spans="1:9" s="49" customFormat="1" ht="15">
      <c r="A2" s="171"/>
      <c r="B2" s="753" t="s">
        <v>762</v>
      </c>
      <c r="C2" s="753"/>
      <c r="D2" s="753"/>
      <c r="E2" s="753"/>
      <c r="F2" s="753"/>
      <c r="G2" s="753"/>
      <c r="H2" s="753"/>
      <c r="I2" s="753"/>
    </row>
    <row r="3" spans="1:9" s="49" customFormat="1" ht="15">
      <c r="A3" s="171"/>
      <c r="B3" s="754" t="s">
        <v>48</v>
      </c>
      <c r="C3" s="754"/>
      <c r="D3" s="754"/>
      <c r="E3" s="754"/>
      <c r="F3" s="754"/>
      <c r="G3" s="754"/>
      <c r="H3" s="754"/>
      <c r="I3" s="754"/>
    </row>
    <row r="4" spans="1:9" s="49" customFormat="1" ht="15">
      <c r="A4" s="171"/>
      <c r="B4" s="755" t="s">
        <v>9</v>
      </c>
      <c r="C4" s="755"/>
      <c r="D4" s="755"/>
      <c r="E4" s="755"/>
      <c r="F4" s="755"/>
      <c r="G4" s="755"/>
      <c r="H4" s="755"/>
      <c r="I4" s="755"/>
    </row>
    <row r="5" spans="2:9" ht="15">
      <c r="B5" s="50"/>
      <c r="C5" s="50"/>
      <c r="D5" s="50"/>
      <c r="E5" s="50"/>
      <c r="F5" s="50"/>
      <c r="G5" s="146"/>
      <c r="H5" s="752" t="s">
        <v>725</v>
      </c>
      <c r="I5" s="752"/>
    </row>
    <row r="6" spans="1:9" s="24" customFormat="1" ht="15.75" thickBot="1">
      <c r="A6" s="171"/>
      <c r="B6" s="51" t="s">
        <v>244</v>
      </c>
      <c r="C6" s="51" t="s">
        <v>245</v>
      </c>
      <c r="D6" s="51" t="s">
        <v>246</v>
      </c>
      <c r="E6" s="51" t="s">
        <v>247</v>
      </c>
      <c r="F6" s="51" t="s">
        <v>248</v>
      </c>
      <c r="G6" s="61" t="s">
        <v>249</v>
      </c>
      <c r="H6" s="470" t="s">
        <v>250</v>
      </c>
      <c r="I6" s="470" t="s">
        <v>251</v>
      </c>
    </row>
    <row r="7" spans="1:25" s="9" customFormat="1" ht="60" customHeight="1" thickBot="1">
      <c r="A7" s="67"/>
      <c r="B7" s="60" t="s">
        <v>772</v>
      </c>
      <c r="C7" s="60" t="s">
        <v>783</v>
      </c>
      <c r="D7" s="26" t="s">
        <v>3</v>
      </c>
      <c r="E7" s="26" t="s">
        <v>4</v>
      </c>
      <c r="F7" s="25" t="s">
        <v>726</v>
      </c>
      <c r="G7" s="27" t="s">
        <v>49</v>
      </c>
      <c r="H7" s="27" t="s">
        <v>120</v>
      </c>
      <c r="I7" s="27" t="s">
        <v>49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12" s="6" customFormat="1" ht="24.75" customHeight="1">
      <c r="A8" s="171">
        <v>1</v>
      </c>
      <c r="B8" s="82" t="s">
        <v>787</v>
      </c>
      <c r="C8" s="52"/>
      <c r="D8" s="52">
        <v>1</v>
      </c>
      <c r="E8" s="52"/>
      <c r="F8" s="53" t="s">
        <v>303</v>
      </c>
      <c r="G8" s="62">
        <f>SUM(G9:G17)</f>
        <v>3143356</v>
      </c>
      <c r="H8" s="62">
        <f>SUM(H9:H17)</f>
        <v>1558710</v>
      </c>
      <c r="I8" s="747">
        <f>SUM(I9:I17)</f>
        <v>4702066</v>
      </c>
      <c r="L8" s="6">
        <v>11407</v>
      </c>
    </row>
    <row r="9" spans="1:12" ht="30">
      <c r="A9" s="169">
        <v>2</v>
      </c>
      <c r="B9" s="83"/>
      <c r="C9" s="84"/>
      <c r="D9" s="84"/>
      <c r="E9" s="84">
        <v>1</v>
      </c>
      <c r="F9" s="75" t="s">
        <v>378</v>
      </c>
      <c r="G9" s="2">
        <v>1942271</v>
      </c>
      <c r="H9" s="2">
        <v>5422</v>
      </c>
      <c r="I9" s="80">
        <f aca="true" t="shared" si="0" ref="I9:I17">SUM(G9:H9)</f>
        <v>1947693</v>
      </c>
      <c r="L9" s="5">
        <v>2914</v>
      </c>
    </row>
    <row r="10" spans="1:12" ht="15">
      <c r="A10" s="171">
        <v>3</v>
      </c>
      <c r="B10" s="85"/>
      <c r="C10" s="50"/>
      <c r="D10" s="50"/>
      <c r="E10" s="50"/>
      <c r="F10" s="69" t="s">
        <v>101</v>
      </c>
      <c r="G10" s="2">
        <v>292500</v>
      </c>
      <c r="H10" s="2"/>
      <c r="I10" s="80">
        <f t="shared" si="0"/>
        <v>292500</v>
      </c>
      <c r="L10" s="5">
        <f>SUM(L8:L9)</f>
        <v>14321</v>
      </c>
    </row>
    <row r="11" spans="1:9" ht="15" customHeight="1">
      <c r="A11" s="171">
        <v>4</v>
      </c>
      <c r="B11" s="85"/>
      <c r="C11" s="84"/>
      <c r="D11" s="84"/>
      <c r="E11" s="84"/>
      <c r="F11" s="75" t="s">
        <v>380</v>
      </c>
      <c r="G11" s="2">
        <v>109500</v>
      </c>
      <c r="H11" s="2"/>
      <c r="I11" s="80">
        <f t="shared" si="0"/>
        <v>109500</v>
      </c>
    </row>
    <row r="12" spans="1:9" ht="15" customHeight="1">
      <c r="A12" s="171">
        <v>5</v>
      </c>
      <c r="B12" s="85"/>
      <c r="C12" s="84"/>
      <c r="D12" s="84"/>
      <c r="E12" s="84"/>
      <c r="F12" s="75" t="s">
        <v>381</v>
      </c>
      <c r="G12" s="2">
        <v>268503</v>
      </c>
      <c r="H12" s="2"/>
      <c r="I12" s="80">
        <f t="shared" si="0"/>
        <v>268503</v>
      </c>
    </row>
    <row r="13" spans="1:9" ht="15" customHeight="1">
      <c r="A13" s="171">
        <v>6</v>
      </c>
      <c r="B13" s="85"/>
      <c r="C13" s="84"/>
      <c r="D13" s="84"/>
      <c r="E13" s="84"/>
      <c r="F13" s="75" t="s">
        <v>259</v>
      </c>
      <c r="G13" s="2">
        <v>143185</v>
      </c>
      <c r="H13" s="2">
        <v>60160</v>
      </c>
      <c r="I13" s="80">
        <f t="shared" si="0"/>
        <v>203345</v>
      </c>
    </row>
    <row r="14" spans="1:9" ht="33" customHeight="1">
      <c r="A14" s="169">
        <v>7</v>
      </c>
      <c r="B14" s="85"/>
      <c r="C14" s="84"/>
      <c r="D14" s="84"/>
      <c r="E14" s="84"/>
      <c r="F14" s="75" t="s">
        <v>69</v>
      </c>
      <c r="G14" s="2">
        <v>39507</v>
      </c>
      <c r="H14" s="2"/>
      <c r="I14" s="80">
        <f t="shared" si="0"/>
        <v>39507</v>
      </c>
    </row>
    <row r="15" spans="1:9" ht="30" customHeight="1">
      <c r="A15" s="169">
        <v>8</v>
      </c>
      <c r="B15" s="85"/>
      <c r="C15" s="84"/>
      <c r="D15" s="84"/>
      <c r="E15" s="84"/>
      <c r="F15" s="75" t="s">
        <v>70</v>
      </c>
      <c r="G15" s="2">
        <v>340090</v>
      </c>
      <c r="H15" s="2">
        <v>-6872</v>
      </c>
      <c r="I15" s="80">
        <f t="shared" si="0"/>
        <v>333218</v>
      </c>
    </row>
    <row r="16" spans="1:9" ht="15">
      <c r="A16" s="169">
        <v>9</v>
      </c>
      <c r="B16" s="85"/>
      <c r="C16" s="84"/>
      <c r="D16" s="84"/>
      <c r="E16" s="84"/>
      <c r="F16" s="75" t="s">
        <v>348</v>
      </c>
      <c r="G16" s="2">
        <v>7800</v>
      </c>
      <c r="H16" s="2"/>
      <c r="I16" s="80">
        <f t="shared" si="0"/>
        <v>7800</v>
      </c>
    </row>
    <row r="17" spans="1:9" ht="15">
      <c r="A17" s="169"/>
      <c r="B17" s="85"/>
      <c r="C17" s="84"/>
      <c r="D17" s="84"/>
      <c r="E17" s="84"/>
      <c r="F17" s="75" t="s">
        <v>587</v>
      </c>
      <c r="G17" s="2"/>
      <c r="H17" s="2">
        <v>1500000</v>
      </c>
      <c r="I17" s="80">
        <f t="shared" si="0"/>
        <v>1500000</v>
      </c>
    </row>
    <row r="18" spans="1:9" s="6" customFormat="1" ht="24.75" customHeight="1">
      <c r="A18" s="171">
        <v>10</v>
      </c>
      <c r="B18" s="86"/>
      <c r="C18" s="54"/>
      <c r="D18" s="54">
        <v>2</v>
      </c>
      <c r="E18" s="54"/>
      <c r="F18" s="55" t="s">
        <v>379</v>
      </c>
      <c r="G18" s="63">
        <f>SUM(G19:G23)</f>
        <v>3448945</v>
      </c>
      <c r="H18" s="63">
        <f>SUM(H19:H23)</f>
        <v>-325193</v>
      </c>
      <c r="I18" s="87">
        <f>SUM(I19:I23)</f>
        <v>3123752</v>
      </c>
    </row>
    <row r="19" spans="1:9" ht="30">
      <c r="A19" s="169">
        <v>11</v>
      </c>
      <c r="B19" s="83" t="s">
        <v>787</v>
      </c>
      <c r="C19" s="84"/>
      <c r="D19" s="84"/>
      <c r="E19" s="84">
        <v>1</v>
      </c>
      <c r="F19" s="149" t="s">
        <v>346</v>
      </c>
      <c r="G19" s="2">
        <v>726233</v>
      </c>
      <c r="H19" s="2">
        <v>-317739</v>
      </c>
      <c r="I19" s="80">
        <f>SUM(G19:H19)</f>
        <v>408494</v>
      </c>
    </row>
    <row r="20" spans="1:9" ht="15">
      <c r="A20" s="171">
        <v>12</v>
      </c>
      <c r="B20" s="83"/>
      <c r="C20" s="84">
        <v>7</v>
      </c>
      <c r="D20" s="84"/>
      <c r="E20" s="84"/>
      <c r="F20" s="149" t="s">
        <v>320</v>
      </c>
      <c r="G20" s="2">
        <v>179438</v>
      </c>
      <c r="H20" s="2">
        <v>728</v>
      </c>
      <c r="I20" s="80">
        <f>SUM(G20:H20)</f>
        <v>180166</v>
      </c>
    </row>
    <row r="21" spans="1:9" ht="30">
      <c r="A21" s="169">
        <v>13</v>
      </c>
      <c r="B21" s="83" t="s">
        <v>787</v>
      </c>
      <c r="C21" s="84"/>
      <c r="D21" s="84"/>
      <c r="E21" s="84">
        <v>2</v>
      </c>
      <c r="F21" s="149" t="s">
        <v>347</v>
      </c>
      <c r="G21" s="2">
        <v>2345660</v>
      </c>
      <c r="H21" s="2"/>
      <c r="I21" s="80">
        <f>SUM(G21:H21)</f>
        <v>2345660</v>
      </c>
    </row>
    <row r="22" spans="1:9" ht="30">
      <c r="A22" s="169">
        <v>14</v>
      </c>
      <c r="B22" s="148" t="s">
        <v>334</v>
      </c>
      <c r="C22" s="84"/>
      <c r="D22" s="84"/>
      <c r="E22" s="84">
        <v>1</v>
      </c>
      <c r="F22" s="149" t="s">
        <v>352</v>
      </c>
      <c r="G22" s="2">
        <v>183114</v>
      </c>
      <c r="H22" s="2">
        <v>-8182</v>
      </c>
      <c r="I22" s="80">
        <f>SUM(G22:H22)</f>
        <v>174932</v>
      </c>
    </row>
    <row r="23" spans="1:9" ht="30">
      <c r="A23" s="169">
        <v>15</v>
      </c>
      <c r="B23" s="148" t="s">
        <v>334</v>
      </c>
      <c r="C23" s="84"/>
      <c r="D23" s="84"/>
      <c r="E23" s="84">
        <v>2</v>
      </c>
      <c r="F23" s="149" t="s">
        <v>353</v>
      </c>
      <c r="G23" s="2">
        <v>14500</v>
      </c>
      <c r="H23" s="2"/>
      <c r="I23" s="80">
        <f>SUM(G23:H23)</f>
        <v>14500</v>
      </c>
    </row>
    <row r="24" spans="1:9" s="6" customFormat="1" ht="24.75" customHeight="1">
      <c r="A24" s="171">
        <v>16</v>
      </c>
      <c r="B24" s="86" t="s">
        <v>787</v>
      </c>
      <c r="C24" s="54"/>
      <c r="D24" s="54">
        <v>3</v>
      </c>
      <c r="E24" s="54"/>
      <c r="F24" s="55" t="s">
        <v>258</v>
      </c>
      <c r="G24" s="63">
        <f>SUM(G32:G36,G25)</f>
        <v>5500000</v>
      </c>
      <c r="H24" s="63">
        <f>SUM(H32:H36,H25)</f>
        <v>1204</v>
      </c>
      <c r="I24" s="87">
        <f>SUM(I32:I36,I25)</f>
        <v>5501204</v>
      </c>
    </row>
    <row r="25" spans="1:9" s="6" customFormat="1" ht="15">
      <c r="A25" s="171">
        <v>17</v>
      </c>
      <c r="B25" s="88" t="s">
        <v>787</v>
      </c>
      <c r="C25" s="77"/>
      <c r="D25" s="77"/>
      <c r="E25" s="77">
        <v>1</v>
      </c>
      <c r="F25" s="89" t="s">
        <v>26</v>
      </c>
      <c r="G25" s="3">
        <f>SUM(G26:G31)</f>
        <v>5260000</v>
      </c>
      <c r="H25" s="3">
        <f>SUM(H26:H31)</f>
        <v>21756</v>
      </c>
      <c r="I25" s="90">
        <f>SUM(I26:I31)</f>
        <v>5281756</v>
      </c>
    </row>
    <row r="26" spans="1:9" ht="15">
      <c r="A26" s="171">
        <v>18</v>
      </c>
      <c r="B26" s="85"/>
      <c r="C26" s="50"/>
      <c r="D26" s="50"/>
      <c r="E26" s="50"/>
      <c r="F26" s="91" t="s">
        <v>655</v>
      </c>
      <c r="G26" s="2">
        <v>3800000</v>
      </c>
      <c r="H26" s="2">
        <v>-10876</v>
      </c>
      <c r="I26" s="80">
        <f>SUM(G26:H26)</f>
        <v>3789124</v>
      </c>
    </row>
    <row r="27" spans="1:9" ht="15">
      <c r="A27" s="171">
        <v>19</v>
      </c>
      <c r="B27" s="85"/>
      <c r="C27" s="50"/>
      <c r="D27" s="50"/>
      <c r="E27" s="50"/>
      <c r="F27" s="91" t="s">
        <v>656</v>
      </c>
      <c r="G27" s="2">
        <v>1100000</v>
      </c>
      <c r="H27" s="2">
        <v>27194</v>
      </c>
      <c r="I27" s="80">
        <f aca="true" t="shared" si="1" ref="I27:I33">SUM(G27:H27)</f>
        <v>1127194</v>
      </c>
    </row>
    <row r="28" spans="1:9" ht="15">
      <c r="A28" s="171">
        <v>20</v>
      </c>
      <c r="B28" s="85"/>
      <c r="C28" s="50"/>
      <c r="D28" s="50"/>
      <c r="E28" s="50"/>
      <c r="F28" s="91" t="s">
        <v>658</v>
      </c>
      <c r="G28" s="2">
        <v>30000</v>
      </c>
      <c r="H28" s="2">
        <v>2272</v>
      </c>
      <c r="I28" s="80">
        <f t="shared" si="1"/>
        <v>32272</v>
      </c>
    </row>
    <row r="29" spans="1:9" ht="15">
      <c r="A29" s="171">
        <v>21</v>
      </c>
      <c r="B29" s="85"/>
      <c r="C29" s="50"/>
      <c r="D29" s="50"/>
      <c r="E29" s="50"/>
      <c r="F29" s="91" t="s">
        <v>657</v>
      </c>
      <c r="G29" s="2">
        <v>140000</v>
      </c>
      <c r="H29" s="2">
        <v>2370</v>
      </c>
      <c r="I29" s="80">
        <f t="shared" si="1"/>
        <v>142370</v>
      </c>
    </row>
    <row r="30" spans="1:9" ht="15">
      <c r="A30" s="171">
        <v>22</v>
      </c>
      <c r="B30" s="85"/>
      <c r="C30" s="50"/>
      <c r="D30" s="50"/>
      <c r="E30" s="50"/>
      <c r="F30" s="91" t="s">
        <v>396</v>
      </c>
      <c r="G30" s="2">
        <v>150000</v>
      </c>
      <c r="H30" s="2">
        <v>-12730</v>
      </c>
      <c r="I30" s="80">
        <f t="shared" si="1"/>
        <v>137270</v>
      </c>
    </row>
    <row r="31" spans="1:9" ht="15">
      <c r="A31" s="171">
        <v>23</v>
      </c>
      <c r="B31" s="85"/>
      <c r="C31" s="50"/>
      <c r="D31" s="50"/>
      <c r="E31" s="50"/>
      <c r="F31" s="91" t="s">
        <v>265</v>
      </c>
      <c r="G31" s="2">
        <v>40000</v>
      </c>
      <c r="H31" s="2">
        <v>13526</v>
      </c>
      <c r="I31" s="80">
        <f t="shared" si="1"/>
        <v>53526</v>
      </c>
    </row>
    <row r="32" spans="1:9" s="6" customFormat="1" ht="25.5" customHeight="1">
      <c r="A32" s="171">
        <v>24</v>
      </c>
      <c r="B32" s="88" t="s">
        <v>787</v>
      </c>
      <c r="C32" s="77"/>
      <c r="D32" s="77"/>
      <c r="E32" s="77">
        <v>2</v>
      </c>
      <c r="F32" s="89" t="s">
        <v>27</v>
      </c>
      <c r="G32" s="3"/>
      <c r="H32" s="3"/>
      <c r="I32" s="80">
        <f t="shared" si="1"/>
        <v>0</v>
      </c>
    </row>
    <row r="33" spans="1:9" s="6" customFormat="1" ht="25.5" customHeight="1">
      <c r="A33" s="171">
        <v>25</v>
      </c>
      <c r="B33" s="88" t="s">
        <v>787</v>
      </c>
      <c r="C33" s="77"/>
      <c r="D33" s="77"/>
      <c r="E33" s="77">
        <v>3</v>
      </c>
      <c r="F33" s="89" t="s">
        <v>260</v>
      </c>
      <c r="G33" s="3"/>
      <c r="H33" s="3"/>
      <c r="I33" s="80">
        <f t="shared" si="1"/>
        <v>0</v>
      </c>
    </row>
    <row r="34" spans="1:9" s="6" customFormat="1" ht="25.5" customHeight="1">
      <c r="A34" s="171">
        <v>26</v>
      </c>
      <c r="B34" s="88" t="s">
        <v>787</v>
      </c>
      <c r="C34" s="77"/>
      <c r="D34" s="77"/>
      <c r="E34" s="77">
        <v>4</v>
      </c>
      <c r="F34" s="89" t="s">
        <v>652</v>
      </c>
      <c r="G34" s="3">
        <v>210000</v>
      </c>
      <c r="H34" s="3">
        <v>-20552</v>
      </c>
      <c r="I34" s="90">
        <f>SUM(G34:H34)</f>
        <v>189448</v>
      </c>
    </row>
    <row r="35" spans="1:9" s="6" customFormat="1" ht="25.5" customHeight="1">
      <c r="A35" s="171">
        <v>27</v>
      </c>
      <c r="B35" s="88" t="s">
        <v>787</v>
      </c>
      <c r="C35" s="77"/>
      <c r="D35" s="77"/>
      <c r="E35" s="77">
        <v>5</v>
      </c>
      <c r="F35" s="89" t="s">
        <v>8</v>
      </c>
      <c r="G35" s="3">
        <v>0</v>
      </c>
      <c r="H35" s="3"/>
      <c r="I35" s="90">
        <f>SUM(G35:H35)</f>
        <v>0</v>
      </c>
    </row>
    <row r="36" spans="1:9" s="6" customFormat="1" ht="25.5" customHeight="1">
      <c r="A36" s="171">
        <v>28</v>
      </c>
      <c r="B36" s="88" t="s">
        <v>787</v>
      </c>
      <c r="C36" s="77"/>
      <c r="D36" s="77"/>
      <c r="E36" s="77">
        <v>6</v>
      </c>
      <c r="F36" s="89" t="s">
        <v>306</v>
      </c>
      <c r="G36" s="3">
        <v>30000</v>
      </c>
      <c r="H36" s="3"/>
      <c r="I36" s="90">
        <f>SUM(G36:H36)</f>
        <v>30000</v>
      </c>
    </row>
    <row r="37" spans="1:9" s="6" customFormat="1" ht="25.5" customHeight="1">
      <c r="A37" s="171">
        <v>29</v>
      </c>
      <c r="B37" s="86"/>
      <c r="C37" s="54"/>
      <c r="D37" s="54">
        <v>4</v>
      </c>
      <c r="E37" s="54"/>
      <c r="F37" s="55" t="s">
        <v>724</v>
      </c>
      <c r="G37" s="63">
        <f>SUM(G38:G42)</f>
        <v>1663889</v>
      </c>
      <c r="H37" s="63">
        <f>SUM(H38:H42)</f>
        <v>-35298</v>
      </c>
      <c r="I37" s="87">
        <f>SUM(I38:I42)</f>
        <v>1628591</v>
      </c>
    </row>
    <row r="38" spans="1:9" ht="15">
      <c r="A38" s="171">
        <v>30</v>
      </c>
      <c r="B38" s="85">
        <v>6</v>
      </c>
      <c r="C38" s="50"/>
      <c r="D38" s="50"/>
      <c r="E38" s="50">
        <v>1</v>
      </c>
      <c r="F38" s="69" t="s">
        <v>307</v>
      </c>
      <c r="G38" s="2">
        <v>40000</v>
      </c>
      <c r="H38" s="2"/>
      <c r="I38" s="80">
        <f>SUM(G38:H38)</f>
        <v>40000</v>
      </c>
    </row>
    <row r="39" spans="1:12" ht="15">
      <c r="A39" s="171">
        <v>31</v>
      </c>
      <c r="B39" s="85">
        <v>6</v>
      </c>
      <c r="C39" s="50"/>
      <c r="D39" s="50"/>
      <c r="E39" s="50">
        <v>2</v>
      </c>
      <c r="F39" s="69" t="s">
        <v>308</v>
      </c>
      <c r="G39" s="2">
        <v>533520</v>
      </c>
      <c r="H39" s="2">
        <v>-172114</v>
      </c>
      <c r="I39" s="80">
        <f>SUM(G39:H39)</f>
        <v>361406</v>
      </c>
      <c r="J39" s="5">
        <v>1973</v>
      </c>
      <c r="K39" s="5">
        <v>27500</v>
      </c>
      <c r="L39" s="5">
        <f>SUM(J39:K39)</f>
        <v>29473</v>
      </c>
    </row>
    <row r="40" spans="1:9" ht="15">
      <c r="A40" s="171">
        <v>32</v>
      </c>
      <c r="B40" s="85">
        <v>6</v>
      </c>
      <c r="C40" s="50"/>
      <c r="D40" s="50"/>
      <c r="E40" s="50">
        <v>3</v>
      </c>
      <c r="F40" s="69" t="s">
        <v>261</v>
      </c>
      <c r="G40" s="2">
        <v>195800</v>
      </c>
      <c r="H40" s="2"/>
      <c r="I40" s="80">
        <f>SUM(G40:H40)</f>
        <v>195800</v>
      </c>
    </row>
    <row r="41" spans="1:9" ht="15">
      <c r="A41" s="171">
        <v>33</v>
      </c>
      <c r="B41" s="85">
        <v>6</v>
      </c>
      <c r="C41" s="50"/>
      <c r="D41" s="50"/>
      <c r="E41" s="50">
        <v>4</v>
      </c>
      <c r="F41" s="69" t="s">
        <v>15</v>
      </c>
      <c r="G41" s="2">
        <v>0</v>
      </c>
      <c r="H41" s="2">
        <v>3842</v>
      </c>
      <c r="I41" s="80">
        <f>SUM(G41:H41)</f>
        <v>3842</v>
      </c>
    </row>
    <row r="42" spans="1:9" ht="15">
      <c r="A42" s="171">
        <v>34</v>
      </c>
      <c r="B42" s="92" t="s">
        <v>334</v>
      </c>
      <c r="C42" s="50"/>
      <c r="D42" s="50"/>
      <c r="E42" s="50">
        <v>5</v>
      </c>
      <c r="F42" s="69" t="s">
        <v>393</v>
      </c>
      <c r="G42" s="2">
        <v>894569</v>
      </c>
      <c r="H42" s="2">
        <v>132974</v>
      </c>
      <c r="I42" s="80">
        <f>SUM(G42:H42)</f>
        <v>1027543</v>
      </c>
    </row>
    <row r="43" spans="1:9" s="6" customFormat="1" ht="22.5" customHeight="1">
      <c r="A43" s="171">
        <v>35</v>
      </c>
      <c r="B43" s="86"/>
      <c r="C43" s="54"/>
      <c r="D43" s="54">
        <v>5</v>
      </c>
      <c r="E43" s="54"/>
      <c r="F43" s="55" t="s">
        <v>236</v>
      </c>
      <c r="G43" s="63">
        <f>SUM(G44:G48)</f>
        <v>550514</v>
      </c>
      <c r="H43" s="63">
        <f>SUM(H44:H48)</f>
        <v>-456376</v>
      </c>
      <c r="I43" s="87">
        <f>SUM(I44:I48)</f>
        <v>94138</v>
      </c>
    </row>
    <row r="44" spans="1:9" ht="15">
      <c r="A44" s="171">
        <v>36</v>
      </c>
      <c r="B44" s="85">
        <v>6</v>
      </c>
      <c r="C44" s="50"/>
      <c r="D44" s="50"/>
      <c r="E44" s="50">
        <v>1</v>
      </c>
      <c r="F44" s="69" t="s">
        <v>16</v>
      </c>
      <c r="G44" s="2">
        <v>550514</v>
      </c>
      <c r="H44" s="2">
        <v>-456400</v>
      </c>
      <c r="I44" s="80">
        <f>SUM(G44:H44)</f>
        <v>94114</v>
      </c>
    </row>
    <row r="45" spans="1:9" ht="15">
      <c r="A45" s="171">
        <v>37</v>
      </c>
      <c r="B45" s="85">
        <v>6</v>
      </c>
      <c r="C45" s="50"/>
      <c r="D45" s="50"/>
      <c r="E45" s="50">
        <v>2</v>
      </c>
      <c r="F45" s="69" t="s">
        <v>17</v>
      </c>
      <c r="G45" s="2"/>
      <c r="H45" s="2"/>
      <c r="I45" s="80">
        <f>SUM(G45:H45)</f>
        <v>0</v>
      </c>
    </row>
    <row r="46" spans="1:9" ht="15">
      <c r="A46" s="171">
        <v>38</v>
      </c>
      <c r="B46" s="85">
        <v>6</v>
      </c>
      <c r="C46" s="50"/>
      <c r="D46" s="50"/>
      <c r="E46" s="50">
        <v>3</v>
      </c>
      <c r="F46" s="69" t="s">
        <v>18</v>
      </c>
      <c r="G46" s="2"/>
      <c r="H46" s="2"/>
      <c r="I46" s="80">
        <f>SUM(G46:H46)</f>
        <v>0</v>
      </c>
    </row>
    <row r="47" spans="1:9" ht="15">
      <c r="A47" s="171">
        <v>39</v>
      </c>
      <c r="B47" s="85">
        <v>6</v>
      </c>
      <c r="C47" s="50"/>
      <c r="D47" s="50"/>
      <c r="E47" s="50">
        <v>4</v>
      </c>
      <c r="F47" s="69" t="s">
        <v>304</v>
      </c>
      <c r="G47" s="2">
        <v>0</v>
      </c>
      <c r="H47" s="2"/>
      <c r="I47" s="80">
        <f>SUM(G47:H47)</f>
        <v>0</v>
      </c>
    </row>
    <row r="48" spans="1:9" ht="15">
      <c r="A48" s="171">
        <v>40</v>
      </c>
      <c r="B48" s="85"/>
      <c r="C48" s="50"/>
      <c r="D48" s="50"/>
      <c r="E48" s="50"/>
      <c r="F48" s="69" t="s">
        <v>337</v>
      </c>
      <c r="G48" s="2"/>
      <c r="H48" s="2">
        <v>24</v>
      </c>
      <c r="I48" s="80">
        <f>SUM(G48:H48)</f>
        <v>24</v>
      </c>
    </row>
    <row r="49" spans="1:9" s="6" customFormat="1" ht="22.5" customHeight="1">
      <c r="A49" s="171">
        <v>41</v>
      </c>
      <c r="B49" s="86"/>
      <c r="C49" s="54"/>
      <c r="D49" s="54">
        <v>6</v>
      </c>
      <c r="E49" s="54"/>
      <c r="F49" s="55" t="s">
        <v>28</v>
      </c>
      <c r="G49" s="63">
        <f>SUM(G50:G51)+G52+G53</f>
        <v>136911</v>
      </c>
      <c r="H49" s="63">
        <f>SUM(H50:H51)+H52+H53</f>
        <v>5673</v>
      </c>
      <c r="I49" s="87">
        <f>SUM(I50:I51)+I52+I53</f>
        <v>142584</v>
      </c>
    </row>
    <row r="50" spans="1:9" ht="15">
      <c r="A50" s="171">
        <v>42</v>
      </c>
      <c r="B50" s="85">
        <v>6</v>
      </c>
      <c r="C50" s="50"/>
      <c r="D50" s="50"/>
      <c r="E50" s="50">
        <v>1</v>
      </c>
      <c r="F50" s="69" t="s">
        <v>383</v>
      </c>
      <c r="G50" s="2">
        <v>2534</v>
      </c>
      <c r="H50" s="2">
        <v>380</v>
      </c>
      <c r="I50" s="80">
        <f aca="true" t="shared" si="2" ref="I50:I55">SUM(G50:H50)</f>
        <v>2914</v>
      </c>
    </row>
    <row r="51" spans="1:9" ht="15">
      <c r="A51" s="171">
        <v>43</v>
      </c>
      <c r="B51" s="85">
        <v>6</v>
      </c>
      <c r="C51" s="50"/>
      <c r="D51" s="50"/>
      <c r="E51" s="50">
        <v>2</v>
      </c>
      <c r="F51" s="69" t="s">
        <v>384</v>
      </c>
      <c r="G51" s="2">
        <v>28273</v>
      </c>
      <c r="H51" s="2"/>
      <c r="I51" s="80">
        <f t="shared" si="2"/>
        <v>28273</v>
      </c>
    </row>
    <row r="52" spans="1:9" ht="30">
      <c r="A52" s="169">
        <v>44</v>
      </c>
      <c r="B52" s="83" t="s">
        <v>334</v>
      </c>
      <c r="C52" s="50"/>
      <c r="D52" s="50"/>
      <c r="E52" s="50">
        <v>1</v>
      </c>
      <c r="F52" s="149" t="s">
        <v>385</v>
      </c>
      <c r="G52" s="2">
        <v>98704</v>
      </c>
      <c r="H52" s="2">
        <v>12693</v>
      </c>
      <c r="I52" s="80">
        <f t="shared" si="2"/>
        <v>111397</v>
      </c>
    </row>
    <row r="53" spans="1:9" ht="30">
      <c r="A53" s="169">
        <v>45</v>
      </c>
      <c r="B53" s="83" t="s">
        <v>334</v>
      </c>
      <c r="C53" s="50"/>
      <c r="D53" s="50"/>
      <c r="E53" s="50">
        <v>2</v>
      </c>
      <c r="F53" s="149" t="s">
        <v>386</v>
      </c>
      <c r="G53" s="2">
        <v>7400</v>
      </c>
      <c r="H53" s="2">
        <v>-7400</v>
      </c>
      <c r="I53" s="80">
        <f t="shared" si="2"/>
        <v>0</v>
      </c>
    </row>
    <row r="54" spans="1:9" s="6" customFormat="1" ht="22.5" customHeight="1">
      <c r="A54" s="171">
        <v>46</v>
      </c>
      <c r="B54" s="86">
        <v>6</v>
      </c>
      <c r="C54" s="54"/>
      <c r="D54" s="54">
        <v>7</v>
      </c>
      <c r="E54" s="54"/>
      <c r="F54" s="55" t="s">
        <v>19</v>
      </c>
      <c r="G54" s="63"/>
      <c r="H54" s="63"/>
      <c r="I54" s="81">
        <f t="shared" si="2"/>
        <v>0</v>
      </c>
    </row>
    <row r="55" spans="1:9" s="6" customFormat="1" ht="22.5" customHeight="1">
      <c r="A55" s="171">
        <v>47</v>
      </c>
      <c r="B55" s="86">
        <v>7</v>
      </c>
      <c r="C55" s="54"/>
      <c r="D55" s="54">
        <v>9</v>
      </c>
      <c r="E55" s="54"/>
      <c r="F55" s="55" t="s">
        <v>45</v>
      </c>
      <c r="G55" s="63"/>
      <c r="H55" s="3"/>
      <c r="I55" s="80">
        <f t="shared" si="2"/>
        <v>0</v>
      </c>
    </row>
    <row r="56" spans="1:9" s="6" customFormat="1" ht="30">
      <c r="A56" s="169">
        <v>48</v>
      </c>
      <c r="B56" s="133"/>
      <c r="C56" s="134"/>
      <c r="D56" s="134">
        <v>10</v>
      </c>
      <c r="E56" s="134"/>
      <c r="F56" s="132" t="s">
        <v>700</v>
      </c>
      <c r="G56" s="76">
        <f>SUM(G66,G57)</f>
        <v>264911</v>
      </c>
      <c r="H56" s="76">
        <f>SUM(H66,H57)</f>
        <v>-4655</v>
      </c>
      <c r="I56" s="93">
        <f>SUM(I66,I57)</f>
        <v>260256</v>
      </c>
    </row>
    <row r="57" spans="1:9" s="6" customFormat="1" ht="15">
      <c r="A57" s="171">
        <v>49</v>
      </c>
      <c r="B57" s="88"/>
      <c r="C57" s="77"/>
      <c r="D57" s="77"/>
      <c r="E57" s="77">
        <v>1</v>
      </c>
      <c r="F57" s="89" t="s">
        <v>22</v>
      </c>
      <c r="G57" s="3">
        <f>SUM(G58:G65)</f>
        <v>260641</v>
      </c>
      <c r="H57" s="3">
        <f>SUM(H58:H65)</f>
        <v>-4655</v>
      </c>
      <c r="I57" s="90">
        <f>SUM(I58:I65)</f>
        <v>255986</v>
      </c>
    </row>
    <row r="58" spans="1:9" ht="15">
      <c r="A58" s="171">
        <v>50</v>
      </c>
      <c r="B58" s="85"/>
      <c r="C58" s="50"/>
      <c r="D58" s="50"/>
      <c r="E58" s="50"/>
      <c r="F58" s="91" t="s">
        <v>267</v>
      </c>
      <c r="G58" s="2"/>
      <c r="H58" s="2"/>
      <c r="I58" s="80">
        <f>SUM(G58:H58)</f>
        <v>0</v>
      </c>
    </row>
    <row r="59" spans="1:9" ht="15">
      <c r="A59" s="171">
        <v>51</v>
      </c>
      <c r="B59" s="85"/>
      <c r="C59" s="50"/>
      <c r="D59" s="50"/>
      <c r="E59" s="50"/>
      <c r="F59" s="91" t="s">
        <v>229</v>
      </c>
      <c r="G59" s="2"/>
      <c r="H59" s="2"/>
      <c r="I59" s="80">
        <f aca="true" t="shared" si="3" ref="I59:I65">SUM(G59:H59)</f>
        <v>0</v>
      </c>
    </row>
    <row r="60" spans="1:12" ht="15">
      <c r="A60" s="171">
        <v>52</v>
      </c>
      <c r="B60" s="85">
        <v>6</v>
      </c>
      <c r="C60" s="50"/>
      <c r="D60" s="50"/>
      <c r="E60" s="50"/>
      <c r="F60" s="91" t="s">
        <v>270</v>
      </c>
      <c r="G60" s="2"/>
      <c r="H60" s="2"/>
      <c r="I60" s="80">
        <f t="shared" si="3"/>
        <v>0</v>
      </c>
      <c r="L60" s="5" t="s">
        <v>114</v>
      </c>
    </row>
    <row r="61" spans="1:12" ht="15">
      <c r="A61" s="171">
        <v>53</v>
      </c>
      <c r="B61" s="92" t="s">
        <v>355</v>
      </c>
      <c r="C61" s="50"/>
      <c r="D61" s="50"/>
      <c r="E61" s="50"/>
      <c r="F61" s="91" t="s">
        <v>271</v>
      </c>
      <c r="G61" s="2">
        <v>44487</v>
      </c>
      <c r="H61" s="2">
        <v>-4655</v>
      </c>
      <c r="I61" s="80">
        <f t="shared" si="3"/>
        <v>39832</v>
      </c>
      <c r="J61" s="5">
        <v>39428</v>
      </c>
      <c r="L61" s="5">
        <v>40525</v>
      </c>
    </row>
    <row r="62" spans="1:12" ht="15">
      <c r="A62" s="171">
        <v>54</v>
      </c>
      <c r="B62" s="83">
        <v>5</v>
      </c>
      <c r="C62" s="50"/>
      <c r="D62" s="50"/>
      <c r="E62" s="50"/>
      <c r="F62" s="150" t="s">
        <v>7</v>
      </c>
      <c r="G62" s="2">
        <v>140469</v>
      </c>
      <c r="H62" s="2"/>
      <c r="I62" s="80">
        <f t="shared" si="3"/>
        <v>140469</v>
      </c>
      <c r="J62" s="5">
        <v>140469</v>
      </c>
      <c r="L62" s="5">
        <v>140469</v>
      </c>
    </row>
    <row r="63" spans="1:12" ht="15">
      <c r="A63" s="171">
        <v>55</v>
      </c>
      <c r="B63" s="83">
        <v>6</v>
      </c>
      <c r="C63" s="50"/>
      <c r="D63" s="50"/>
      <c r="E63" s="50"/>
      <c r="F63" s="150" t="s">
        <v>5</v>
      </c>
      <c r="G63" s="2">
        <v>66256</v>
      </c>
      <c r="H63" s="2"/>
      <c r="I63" s="80">
        <f t="shared" si="3"/>
        <v>66256</v>
      </c>
      <c r="J63" s="5">
        <v>3935</v>
      </c>
      <c r="L63" s="5">
        <v>5267</v>
      </c>
    </row>
    <row r="64" spans="1:12" ht="15">
      <c r="A64" s="171">
        <v>56</v>
      </c>
      <c r="B64" s="85">
        <v>6</v>
      </c>
      <c r="C64" s="50"/>
      <c r="D64" s="50"/>
      <c r="E64" s="50"/>
      <c r="F64" s="91" t="s">
        <v>336</v>
      </c>
      <c r="G64" s="2">
        <v>8112</v>
      </c>
      <c r="H64" s="2"/>
      <c r="I64" s="80">
        <f t="shared" si="3"/>
        <v>8112</v>
      </c>
      <c r="J64" s="5">
        <f>SUM(J61:J63)</f>
        <v>183832</v>
      </c>
      <c r="L64" s="5">
        <f>SUM(L61:L63)</f>
        <v>186261</v>
      </c>
    </row>
    <row r="65" spans="1:9" ht="15">
      <c r="A65" s="171">
        <v>57</v>
      </c>
      <c r="B65" s="85">
        <v>7</v>
      </c>
      <c r="C65" s="50"/>
      <c r="D65" s="50"/>
      <c r="E65" s="50"/>
      <c r="F65" s="91" t="s">
        <v>45</v>
      </c>
      <c r="G65" s="2">
        <v>1317</v>
      </c>
      <c r="H65" s="2"/>
      <c r="I65" s="80">
        <f t="shared" si="3"/>
        <v>1317</v>
      </c>
    </row>
    <row r="66" spans="1:9" s="6" customFormat="1" ht="15">
      <c r="A66" s="171">
        <v>58</v>
      </c>
      <c r="B66" s="88"/>
      <c r="C66" s="77"/>
      <c r="D66" s="77"/>
      <c r="E66" s="77">
        <v>2</v>
      </c>
      <c r="F66" s="89" t="s">
        <v>23</v>
      </c>
      <c r="G66" s="3">
        <f>SUM(G67:G72)</f>
        <v>4270</v>
      </c>
      <c r="H66" s="3">
        <f>SUM(H67:H72)</f>
        <v>0</v>
      </c>
      <c r="I66" s="90">
        <f>SUM(I67:I72)</f>
        <v>4270</v>
      </c>
    </row>
    <row r="67" spans="1:9" s="6" customFormat="1" ht="15">
      <c r="A67" s="171">
        <v>59</v>
      </c>
      <c r="B67" s="88"/>
      <c r="C67" s="77"/>
      <c r="D67" s="77"/>
      <c r="E67" s="77"/>
      <c r="F67" s="91" t="s">
        <v>267</v>
      </c>
      <c r="G67" s="2"/>
      <c r="H67" s="3"/>
      <c r="I67" s="80">
        <f aca="true" t="shared" si="4" ref="I67:I72">SUM(G67:H67)</f>
        <v>0</v>
      </c>
    </row>
    <row r="68" spans="1:9" s="6" customFormat="1" ht="15">
      <c r="A68" s="171">
        <v>60</v>
      </c>
      <c r="B68" s="88"/>
      <c r="C68" s="77"/>
      <c r="D68" s="77"/>
      <c r="E68" s="77"/>
      <c r="F68" s="91" t="s">
        <v>229</v>
      </c>
      <c r="G68" s="2"/>
      <c r="H68" s="3"/>
      <c r="I68" s="80">
        <f t="shared" si="4"/>
        <v>0</v>
      </c>
    </row>
    <row r="69" spans="1:9" s="6" customFormat="1" ht="15">
      <c r="A69" s="171">
        <v>61</v>
      </c>
      <c r="B69" s="85">
        <v>6</v>
      </c>
      <c r="C69" s="50"/>
      <c r="D69" s="77"/>
      <c r="E69" s="77"/>
      <c r="F69" s="91" t="s">
        <v>270</v>
      </c>
      <c r="G69" s="2"/>
      <c r="H69" s="3"/>
      <c r="I69" s="80">
        <f t="shared" si="4"/>
        <v>0</v>
      </c>
    </row>
    <row r="70" spans="1:9" s="6" customFormat="1" ht="15">
      <c r="A70" s="171">
        <v>62</v>
      </c>
      <c r="B70" s="92" t="s">
        <v>355</v>
      </c>
      <c r="C70" s="50"/>
      <c r="D70" s="77"/>
      <c r="E70" s="77"/>
      <c r="F70" s="91" t="s">
        <v>271</v>
      </c>
      <c r="G70" s="2">
        <v>4270</v>
      </c>
      <c r="H70" s="2"/>
      <c r="I70" s="80">
        <f t="shared" si="4"/>
        <v>4270</v>
      </c>
    </row>
    <row r="71" spans="1:9" s="6" customFormat="1" ht="30">
      <c r="A71" s="169">
        <v>63</v>
      </c>
      <c r="B71" s="148" t="s">
        <v>616</v>
      </c>
      <c r="C71" s="50"/>
      <c r="D71" s="77"/>
      <c r="E71" s="77"/>
      <c r="F71" s="150" t="s">
        <v>335</v>
      </c>
      <c r="G71" s="2"/>
      <c r="H71" s="3"/>
      <c r="I71" s="80">
        <f t="shared" si="4"/>
        <v>0</v>
      </c>
    </row>
    <row r="72" spans="1:9" s="6" customFormat="1" ht="15">
      <c r="A72" s="171">
        <v>64</v>
      </c>
      <c r="B72" s="85">
        <v>6</v>
      </c>
      <c r="C72" s="50"/>
      <c r="D72" s="77"/>
      <c r="E72" s="77"/>
      <c r="F72" s="91" t="s">
        <v>336</v>
      </c>
      <c r="G72" s="2"/>
      <c r="H72" s="3"/>
      <c r="I72" s="80">
        <f t="shared" si="4"/>
        <v>0</v>
      </c>
    </row>
    <row r="73" spans="1:9" s="6" customFormat="1" ht="22.5" customHeight="1" thickBot="1">
      <c r="A73" s="171">
        <v>65</v>
      </c>
      <c r="B73" s="94"/>
      <c r="C73" s="56"/>
      <c r="D73" s="56"/>
      <c r="E73" s="56"/>
      <c r="F73" s="57" t="s">
        <v>20</v>
      </c>
      <c r="G73" s="64">
        <f>SUM(G55,G54,G49,G43,G37,G24,G18,G8)+G56</f>
        <v>14708526</v>
      </c>
      <c r="H73" s="64">
        <f>SUM(H55,H54,H49,H43,H37,H24,H18,H8)+H56</f>
        <v>744065</v>
      </c>
      <c r="I73" s="160">
        <f>SUM(I55,I54,I49,I43,I37,I24,I18,I8)+I56</f>
        <v>15452591</v>
      </c>
    </row>
    <row r="74" spans="1:9" s="6" customFormat="1" ht="22.5" customHeight="1" thickBot="1" thickTop="1">
      <c r="A74" s="171">
        <v>66</v>
      </c>
      <c r="B74" s="95"/>
      <c r="C74" s="58"/>
      <c r="D74" s="58"/>
      <c r="E74" s="58"/>
      <c r="F74" s="59" t="s">
        <v>21</v>
      </c>
      <c r="G74" s="65">
        <v>-848096</v>
      </c>
      <c r="H74" s="65">
        <v>75824</v>
      </c>
      <c r="I74" s="646">
        <v>-772272</v>
      </c>
    </row>
    <row r="75" spans="1:9" s="6" customFormat="1" ht="22.5" customHeight="1" thickTop="1">
      <c r="A75" s="171">
        <v>67</v>
      </c>
      <c r="B75" s="86"/>
      <c r="C75" s="54"/>
      <c r="D75" s="54">
        <v>10</v>
      </c>
      <c r="E75" s="54">
        <v>2</v>
      </c>
      <c r="F75" s="55" t="s">
        <v>266</v>
      </c>
      <c r="G75" s="63">
        <f>SUM(G76,G78)</f>
        <v>1680105</v>
      </c>
      <c r="H75" s="63">
        <f>SUM(H76,H78)</f>
        <v>-75824</v>
      </c>
      <c r="I75" s="87">
        <f>SUM(I76,I78)</f>
        <v>1604281</v>
      </c>
    </row>
    <row r="76" spans="1:9" s="6" customFormat="1" ht="22.5" customHeight="1">
      <c r="A76" s="171">
        <v>68</v>
      </c>
      <c r="B76" s="88"/>
      <c r="C76" s="77"/>
      <c r="D76" s="77"/>
      <c r="E76" s="77">
        <v>1</v>
      </c>
      <c r="F76" s="96" t="s">
        <v>403</v>
      </c>
      <c r="G76" s="3">
        <f>SUM(G77)</f>
        <v>0</v>
      </c>
      <c r="H76" s="3">
        <f>SUM(H77)</f>
        <v>0</v>
      </c>
      <c r="I76" s="90">
        <f>SUM(I77)</f>
        <v>0</v>
      </c>
    </row>
    <row r="77" spans="1:9" ht="30">
      <c r="A77" s="169">
        <v>69</v>
      </c>
      <c r="B77" s="85">
        <v>6</v>
      </c>
      <c r="C77" s="50"/>
      <c r="D77" s="50"/>
      <c r="E77" s="50"/>
      <c r="F77" s="150" t="s">
        <v>387</v>
      </c>
      <c r="G77" s="2"/>
      <c r="H77" s="2"/>
      <c r="I77" s="80">
        <f>SUM(G77:H77)</f>
        <v>0</v>
      </c>
    </row>
    <row r="78" spans="1:9" ht="22.5" customHeight="1">
      <c r="A78" s="171">
        <v>70</v>
      </c>
      <c r="B78" s="85"/>
      <c r="C78" s="50"/>
      <c r="D78" s="50"/>
      <c r="E78" s="77">
        <v>2</v>
      </c>
      <c r="F78" s="96" t="s">
        <v>402</v>
      </c>
      <c r="G78" s="3">
        <f>SUM(G79:G80)</f>
        <v>1680105</v>
      </c>
      <c r="H78" s="3">
        <f>SUM(H79:H80)</f>
        <v>-75824</v>
      </c>
      <c r="I78" s="90">
        <f>SUM(I79:I80)</f>
        <v>1604281</v>
      </c>
    </row>
    <row r="79" spans="1:9" ht="15">
      <c r="A79" s="171">
        <v>71</v>
      </c>
      <c r="B79" s="85">
        <v>6</v>
      </c>
      <c r="C79" s="50"/>
      <c r="D79" s="50"/>
      <c r="E79" s="50"/>
      <c r="F79" s="91" t="s">
        <v>268</v>
      </c>
      <c r="G79" s="2">
        <v>850000</v>
      </c>
      <c r="H79" s="2"/>
      <c r="I79" s="80">
        <f>SUM(G79:H79)</f>
        <v>850000</v>
      </c>
    </row>
    <row r="80" spans="1:9" ht="15">
      <c r="A80" s="171">
        <v>72</v>
      </c>
      <c r="B80" s="85">
        <v>6</v>
      </c>
      <c r="C80" s="50"/>
      <c r="D80" s="50"/>
      <c r="E80" s="50"/>
      <c r="F80" s="78" t="s">
        <v>269</v>
      </c>
      <c r="G80" s="79">
        <v>830105</v>
      </c>
      <c r="H80" s="79">
        <v>-75824</v>
      </c>
      <c r="I80" s="81">
        <f>SUM(G80:H80)</f>
        <v>754281</v>
      </c>
    </row>
    <row r="81" spans="1:9" s="6" customFormat="1" ht="15">
      <c r="A81" s="171">
        <v>73</v>
      </c>
      <c r="B81" s="88"/>
      <c r="C81" s="77"/>
      <c r="D81" s="77"/>
      <c r="E81" s="77"/>
      <c r="F81" s="89" t="s">
        <v>123</v>
      </c>
      <c r="G81" s="3"/>
      <c r="H81" s="3"/>
      <c r="I81" s="90"/>
    </row>
    <row r="82" spans="1:9" ht="15">
      <c r="A82" s="171">
        <v>74</v>
      </c>
      <c r="B82" s="85"/>
      <c r="C82" s="50"/>
      <c r="D82" s="50"/>
      <c r="E82" s="50"/>
      <c r="F82" s="91" t="s">
        <v>765</v>
      </c>
      <c r="G82" s="2"/>
      <c r="H82" s="2"/>
      <c r="I82" s="80">
        <f>SUM(G82:H82)</f>
        <v>0</v>
      </c>
    </row>
    <row r="83" spans="1:9" ht="15">
      <c r="A83" s="171">
        <v>75</v>
      </c>
      <c r="B83" s="85"/>
      <c r="C83" s="50"/>
      <c r="D83" s="50"/>
      <c r="E83" s="50"/>
      <c r="F83" s="91" t="s">
        <v>271</v>
      </c>
      <c r="G83" s="2"/>
      <c r="H83" s="2"/>
      <c r="I83" s="80">
        <f>SUM(G83:H83)</f>
        <v>0</v>
      </c>
    </row>
    <row r="84" spans="1:9" s="156" customFormat="1" ht="22.5" customHeight="1" thickBot="1">
      <c r="A84" s="479">
        <v>76</v>
      </c>
      <c r="B84" s="152"/>
      <c r="C84" s="153"/>
      <c r="D84" s="153"/>
      <c r="E84" s="153"/>
      <c r="F84" s="154" t="s">
        <v>131</v>
      </c>
      <c r="G84" s="155">
        <f>SUM(G82:G83,G75,G73)</f>
        <v>16388631</v>
      </c>
      <c r="H84" s="155">
        <f>SUM(H82:H83,H75,H73)</f>
        <v>668241</v>
      </c>
      <c r="I84" s="161">
        <f>SUM(I82:I83,I75,I73)</f>
        <v>17056872</v>
      </c>
    </row>
  </sheetData>
  <sheetProtection/>
  <mergeCells count="5">
    <mergeCell ref="B1:G1"/>
    <mergeCell ref="H5:I5"/>
    <mergeCell ref="B2:I2"/>
    <mergeCell ref="B3:I3"/>
    <mergeCell ref="B4:I4"/>
  </mergeCells>
  <printOptions/>
  <pageMargins left="0" right="0" top="0.5905511811023623" bottom="0.3937007874015748" header="0.5118110236220472" footer="0.236220472440944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zoomScale="90" zoomScaleSheetLayoutView="90" zoomScalePageLayoutView="0" workbookViewId="0" topLeftCell="A1">
      <selection activeCell="B1" sqref="B1:F1"/>
    </sheetView>
  </sheetViews>
  <sheetFormatPr defaultColWidth="9.00390625" defaultRowHeight="12.75"/>
  <cols>
    <col min="1" max="1" width="3.125" style="135" bestFit="1" customWidth="1"/>
    <col min="2" max="2" width="5.625" style="42" customWidth="1"/>
    <col min="3" max="3" width="4.625" style="17" customWidth="1"/>
    <col min="4" max="5" width="5.75390625" style="17" customWidth="1"/>
    <col min="6" max="6" width="55.875" style="8" bestFit="1" customWidth="1"/>
    <col min="7" max="7" width="14.875" style="8" customWidth="1"/>
    <col min="8" max="8" width="15.375" style="11" customWidth="1"/>
    <col min="9" max="9" width="14.75390625" style="11" customWidth="1"/>
    <col min="10" max="11" width="9.125" style="11" customWidth="1"/>
    <col min="12" max="13" width="11.25390625" style="11" bestFit="1" customWidth="1"/>
    <col min="14" max="16384" width="9.125" style="8" customWidth="1"/>
  </cols>
  <sheetData>
    <row r="1" spans="2:8" ht="18">
      <c r="B1" s="757" t="s">
        <v>165</v>
      </c>
      <c r="C1" s="757"/>
      <c r="D1" s="757"/>
      <c r="E1" s="757"/>
      <c r="F1" s="757"/>
      <c r="G1" s="41"/>
      <c r="H1" s="41"/>
    </row>
    <row r="2" spans="2:9" ht="18">
      <c r="B2" s="758" t="s">
        <v>762</v>
      </c>
      <c r="C2" s="758"/>
      <c r="D2" s="758"/>
      <c r="E2" s="758"/>
      <c r="F2" s="758"/>
      <c r="G2" s="758"/>
      <c r="H2" s="758"/>
      <c r="I2" s="758"/>
    </row>
    <row r="3" spans="2:13" ht="18">
      <c r="B3" s="758" t="s">
        <v>62</v>
      </c>
      <c r="C3" s="758"/>
      <c r="D3" s="758"/>
      <c r="E3" s="758"/>
      <c r="F3" s="758"/>
      <c r="G3" s="758"/>
      <c r="H3" s="758"/>
      <c r="I3" s="758"/>
      <c r="J3" s="235"/>
      <c r="K3" s="235"/>
      <c r="L3" s="235"/>
      <c r="M3" s="235"/>
    </row>
    <row r="4" spans="2:13" ht="18">
      <c r="B4" s="758" t="s">
        <v>9</v>
      </c>
      <c r="C4" s="758"/>
      <c r="D4" s="758"/>
      <c r="E4" s="758"/>
      <c r="F4" s="758"/>
      <c r="G4" s="758"/>
      <c r="H4" s="758"/>
      <c r="I4" s="758"/>
      <c r="J4" s="28"/>
      <c r="K4" s="28"/>
      <c r="L4" s="28"/>
      <c r="M4" s="28"/>
    </row>
    <row r="5" spans="1:13" s="243" customFormat="1" ht="15">
      <c r="A5" s="135"/>
      <c r="B5" s="238"/>
      <c r="C5" s="239"/>
      <c r="D5" s="240"/>
      <c r="E5" s="239"/>
      <c r="F5" s="239"/>
      <c r="G5" s="241"/>
      <c r="H5" s="756" t="s">
        <v>725</v>
      </c>
      <c r="I5" s="756"/>
      <c r="J5" s="242"/>
      <c r="K5" s="242"/>
      <c r="L5" s="242"/>
      <c r="M5" s="242"/>
    </row>
    <row r="6" spans="1:13" s="240" customFormat="1" ht="15" thickBot="1">
      <c r="A6" s="135"/>
      <c r="B6" s="244" t="s">
        <v>244</v>
      </c>
      <c r="C6" s="240" t="s">
        <v>245</v>
      </c>
      <c r="D6" s="240" t="s">
        <v>246</v>
      </c>
      <c r="E6" s="240" t="s">
        <v>247</v>
      </c>
      <c r="F6" s="240" t="s">
        <v>248</v>
      </c>
      <c r="G6" s="245" t="s">
        <v>249</v>
      </c>
      <c r="H6" s="245" t="s">
        <v>250</v>
      </c>
      <c r="I6" s="246" t="s">
        <v>251</v>
      </c>
      <c r="J6" s="246"/>
      <c r="K6" s="246"/>
      <c r="L6" s="246"/>
      <c r="M6" s="246"/>
    </row>
    <row r="7" spans="1:13" s="141" customFormat="1" ht="57.75" thickBot="1">
      <c r="A7" s="138"/>
      <c r="B7" s="39" t="s">
        <v>30</v>
      </c>
      <c r="C7" s="32" t="s">
        <v>783</v>
      </c>
      <c r="D7" s="33" t="s">
        <v>3</v>
      </c>
      <c r="E7" s="33" t="s">
        <v>4</v>
      </c>
      <c r="F7" s="139" t="s">
        <v>726</v>
      </c>
      <c r="G7" s="26" t="s">
        <v>49</v>
      </c>
      <c r="H7" s="26" t="s">
        <v>120</v>
      </c>
      <c r="I7" s="234" t="s">
        <v>49</v>
      </c>
      <c r="J7" s="140"/>
      <c r="K7" s="140"/>
      <c r="L7" s="140"/>
      <c r="M7" s="140"/>
    </row>
    <row r="8" spans="1:14" s="7" customFormat="1" ht="25.5" customHeight="1">
      <c r="A8" s="135">
        <v>1</v>
      </c>
      <c r="B8" s="97" t="s">
        <v>354</v>
      </c>
      <c r="C8" s="98"/>
      <c r="D8" s="99"/>
      <c r="E8" s="98"/>
      <c r="F8" s="100" t="s">
        <v>239</v>
      </c>
      <c r="G8" s="100">
        <f>SUM(G9:G12)</f>
        <v>4873279</v>
      </c>
      <c r="H8" s="100">
        <f>SUM(H9:H12)</f>
        <v>73751</v>
      </c>
      <c r="I8" s="173">
        <f>SUM(I9:I12)</f>
        <v>4947030</v>
      </c>
      <c r="J8" s="13"/>
      <c r="K8" s="13"/>
      <c r="L8" s="13"/>
      <c r="M8" s="13"/>
      <c r="N8" s="13"/>
    </row>
    <row r="9" spans="1:9" ht="18">
      <c r="A9" s="135">
        <v>2</v>
      </c>
      <c r="B9" s="101"/>
      <c r="C9" s="12"/>
      <c r="D9" s="12">
        <v>1</v>
      </c>
      <c r="E9" s="12"/>
      <c r="F9" s="11" t="s">
        <v>0</v>
      </c>
      <c r="G9" s="11">
        <v>4786218</v>
      </c>
      <c r="H9" s="11">
        <v>69268</v>
      </c>
      <c r="I9" s="102">
        <f>SUM(G9:H9)</f>
        <v>4855486</v>
      </c>
    </row>
    <row r="10" spans="1:9" ht="18">
      <c r="A10" s="135">
        <v>3</v>
      </c>
      <c r="B10" s="101"/>
      <c r="C10" s="12"/>
      <c r="D10" s="12">
        <v>2</v>
      </c>
      <c r="E10" s="12"/>
      <c r="F10" s="11" t="s">
        <v>792</v>
      </c>
      <c r="G10" s="11"/>
      <c r="I10" s="102"/>
    </row>
    <row r="11" spans="1:9" ht="18">
      <c r="A11" s="135">
        <v>4</v>
      </c>
      <c r="B11" s="101"/>
      <c r="C11" s="12"/>
      <c r="D11" s="12"/>
      <c r="E11" s="12">
        <v>1</v>
      </c>
      <c r="F11" s="11" t="s">
        <v>392</v>
      </c>
      <c r="G11" s="11">
        <v>794</v>
      </c>
      <c r="I11" s="102">
        <f>SUM(G11:H11)</f>
        <v>794</v>
      </c>
    </row>
    <row r="12" spans="1:9" ht="18">
      <c r="A12" s="135">
        <v>5</v>
      </c>
      <c r="B12" s="101"/>
      <c r="C12" s="12"/>
      <c r="D12" s="12"/>
      <c r="E12" s="12">
        <v>2</v>
      </c>
      <c r="F12" s="11" t="s">
        <v>617</v>
      </c>
      <c r="G12" s="11">
        <v>86267</v>
      </c>
      <c r="H12" s="11">
        <v>4483</v>
      </c>
      <c r="I12" s="102">
        <f>SUM(G12:H12)</f>
        <v>90750</v>
      </c>
    </row>
    <row r="13" spans="1:14" s="7" customFormat="1" ht="25.5" customHeight="1">
      <c r="A13" s="135">
        <v>6</v>
      </c>
      <c r="B13" s="103" t="s">
        <v>786</v>
      </c>
      <c r="C13" s="28"/>
      <c r="D13" s="12"/>
      <c r="E13" s="28"/>
      <c r="F13" s="13" t="s">
        <v>7</v>
      </c>
      <c r="G13" s="13">
        <f>SUM(G14:G15)</f>
        <v>1432149</v>
      </c>
      <c r="H13" s="13">
        <f>SUM(H14:H15)</f>
        <v>1819</v>
      </c>
      <c r="I13" s="104">
        <f>SUM(I14:I15)</f>
        <v>1433968</v>
      </c>
      <c r="J13" s="13"/>
      <c r="K13" s="13"/>
      <c r="L13" s="13"/>
      <c r="M13" s="13"/>
      <c r="N13" s="13"/>
    </row>
    <row r="14" spans="1:9" ht="18">
      <c r="A14" s="135">
        <v>7</v>
      </c>
      <c r="B14" s="103"/>
      <c r="C14" s="28"/>
      <c r="D14" s="12">
        <v>1</v>
      </c>
      <c r="E14" s="28"/>
      <c r="F14" s="11" t="s">
        <v>0</v>
      </c>
      <c r="G14" s="11">
        <v>1407539</v>
      </c>
      <c r="H14" s="11">
        <v>1629</v>
      </c>
      <c r="I14" s="102">
        <f>SUM(G14:H14)</f>
        <v>1409168</v>
      </c>
    </row>
    <row r="15" spans="1:9" ht="18">
      <c r="A15" s="135">
        <v>8</v>
      </c>
      <c r="B15" s="103"/>
      <c r="C15" s="28"/>
      <c r="D15" s="12">
        <v>2</v>
      </c>
      <c r="E15" s="28"/>
      <c r="F15" s="11" t="s">
        <v>792</v>
      </c>
      <c r="G15" s="11">
        <v>24610</v>
      </c>
      <c r="H15" s="11">
        <v>190</v>
      </c>
      <c r="I15" s="102">
        <f>SUM(G15:H15)</f>
        <v>24800</v>
      </c>
    </row>
    <row r="16" spans="1:14" s="7" customFormat="1" ht="25.5" customHeight="1">
      <c r="A16" s="135">
        <v>9</v>
      </c>
      <c r="B16" s="103" t="s">
        <v>787</v>
      </c>
      <c r="C16" s="28"/>
      <c r="D16" s="12"/>
      <c r="E16" s="28"/>
      <c r="F16" s="13" t="s">
        <v>5</v>
      </c>
      <c r="G16" s="13">
        <f>SUM(G17:G21)</f>
        <v>9016468</v>
      </c>
      <c r="H16" s="13">
        <f>SUM(H17:H21)</f>
        <v>631738</v>
      </c>
      <c r="I16" s="104">
        <f>SUM(I17:I21)</f>
        <v>9648206</v>
      </c>
      <c r="J16" s="13"/>
      <c r="K16" s="13"/>
      <c r="L16" s="13"/>
      <c r="M16" s="13"/>
      <c r="N16" s="13"/>
    </row>
    <row r="17" spans="1:9" ht="18">
      <c r="A17" s="135">
        <v>10</v>
      </c>
      <c r="B17" s="103"/>
      <c r="C17" s="28"/>
      <c r="D17" s="12">
        <v>1</v>
      </c>
      <c r="E17" s="28"/>
      <c r="F17" s="11" t="s">
        <v>0</v>
      </c>
      <c r="G17" s="11">
        <v>4049199</v>
      </c>
      <c r="H17" s="11">
        <v>43280</v>
      </c>
      <c r="I17" s="102">
        <f>SUM(G17:H17)</f>
        <v>4092479</v>
      </c>
    </row>
    <row r="18" spans="1:9" ht="18">
      <c r="A18" s="135">
        <v>11</v>
      </c>
      <c r="B18" s="103"/>
      <c r="C18" s="28"/>
      <c r="D18" s="12"/>
      <c r="E18" s="28"/>
      <c r="F18" s="11" t="s">
        <v>310</v>
      </c>
      <c r="G18" s="11">
        <v>274428</v>
      </c>
      <c r="I18" s="102">
        <f>SUM(G18:H18)</f>
        <v>274428</v>
      </c>
    </row>
    <row r="19" spans="1:9" ht="18">
      <c r="A19" s="135">
        <v>12</v>
      </c>
      <c r="B19" s="103"/>
      <c r="C19" s="28"/>
      <c r="D19" s="12"/>
      <c r="E19" s="28"/>
      <c r="F19" s="11" t="s">
        <v>792</v>
      </c>
      <c r="G19" s="11"/>
      <c r="I19" s="102">
        <f>SUM(G19:H19)</f>
        <v>0</v>
      </c>
    </row>
    <row r="20" spans="1:9" ht="18">
      <c r="A20" s="135">
        <v>13</v>
      </c>
      <c r="B20" s="103"/>
      <c r="C20" s="28"/>
      <c r="D20" s="12"/>
      <c r="E20" s="12">
        <v>1</v>
      </c>
      <c r="F20" s="11" t="s">
        <v>392</v>
      </c>
      <c r="G20" s="11">
        <v>284860</v>
      </c>
      <c r="H20" s="11">
        <v>-632</v>
      </c>
      <c r="I20" s="102">
        <f>SUM(G20:H20)</f>
        <v>284228</v>
      </c>
    </row>
    <row r="21" spans="1:13" s="22" customFormat="1" ht="18">
      <c r="A21" s="135">
        <v>14</v>
      </c>
      <c r="B21" s="105"/>
      <c r="C21" s="66"/>
      <c r="D21" s="19"/>
      <c r="E21" s="34">
        <v>2</v>
      </c>
      <c r="F21" s="19" t="s">
        <v>617</v>
      </c>
      <c r="G21" s="19">
        <v>4407981</v>
      </c>
      <c r="H21" s="19">
        <v>589090</v>
      </c>
      <c r="I21" s="102">
        <f>SUM(G21:H21)</f>
        <v>4997071</v>
      </c>
      <c r="J21" s="19"/>
      <c r="K21" s="19"/>
      <c r="L21" s="19"/>
      <c r="M21" s="19"/>
    </row>
    <row r="22" spans="1:14" s="7" customFormat="1" ht="25.5" customHeight="1">
      <c r="A22" s="135">
        <v>15</v>
      </c>
      <c r="B22" s="103"/>
      <c r="C22" s="28"/>
      <c r="D22" s="12">
        <v>3</v>
      </c>
      <c r="E22" s="28"/>
      <c r="F22" s="13" t="s">
        <v>6</v>
      </c>
      <c r="G22" s="13"/>
      <c r="H22" s="13"/>
      <c r="I22" s="104"/>
      <c r="J22" s="13"/>
      <c r="K22" s="13"/>
      <c r="L22" s="13"/>
      <c r="M22" s="13"/>
      <c r="N22" s="13"/>
    </row>
    <row r="23" spans="1:9" ht="18">
      <c r="A23" s="135">
        <v>16</v>
      </c>
      <c r="B23" s="103"/>
      <c r="C23" s="28"/>
      <c r="D23" s="12"/>
      <c r="E23" s="28"/>
      <c r="F23" s="11" t="s">
        <v>619</v>
      </c>
      <c r="G23" s="11"/>
      <c r="I23" s="102">
        <f>SUM(G23:H23)</f>
        <v>0</v>
      </c>
    </row>
    <row r="24" spans="1:9" ht="18">
      <c r="A24" s="135">
        <v>17</v>
      </c>
      <c r="B24" s="103"/>
      <c r="C24" s="28"/>
      <c r="D24" s="12"/>
      <c r="E24" s="28"/>
      <c r="F24" s="11" t="s">
        <v>631</v>
      </c>
      <c r="G24" s="11"/>
      <c r="I24" s="102">
        <f>SUM(G24:H24)</f>
        <v>0</v>
      </c>
    </row>
    <row r="25" spans="1:14" s="7" customFormat="1" ht="25.5" customHeight="1">
      <c r="A25" s="135">
        <v>18</v>
      </c>
      <c r="B25" s="103"/>
      <c r="C25" s="28"/>
      <c r="D25" s="12">
        <v>4</v>
      </c>
      <c r="E25" s="28"/>
      <c r="F25" s="13" t="s">
        <v>33</v>
      </c>
      <c r="G25" s="13">
        <f>SUM(G31,G26)</f>
        <v>176030</v>
      </c>
      <c r="H25" s="13">
        <f>SUM(H31,H26)</f>
        <v>-39067</v>
      </c>
      <c r="I25" s="104">
        <f>SUM(I31,I26)</f>
        <v>136963</v>
      </c>
      <c r="J25" s="13"/>
      <c r="K25" s="13"/>
      <c r="L25" s="13"/>
      <c r="M25" s="13"/>
      <c r="N25" s="13"/>
    </row>
    <row r="26" spans="1:14" s="7" customFormat="1" ht="18.75" customHeight="1">
      <c r="A26" s="135">
        <v>19</v>
      </c>
      <c r="B26" s="103"/>
      <c r="C26" s="28"/>
      <c r="D26" s="12"/>
      <c r="E26" s="28"/>
      <c r="F26" s="13" t="s">
        <v>281</v>
      </c>
      <c r="G26" s="13">
        <f>SUM(G27:G30)</f>
        <v>11368</v>
      </c>
      <c r="H26" s="13">
        <f>SUM(H27:H30)</f>
        <v>0</v>
      </c>
      <c r="I26" s="104">
        <f>SUM(I27:I30)</f>
        <v>11368</v>
      </c>
      <c r="J26" s="13"/>
      <c r="K26" s="13"/>
      <c r="L26" s="13"/>
      <c r="M26" s="13"/>
      <c r="N26" s="13"/>
    </row>
    <row r="27" spans="1:9" ht="18">
      <c r="A27" s="135">
        <v>20</v>
      </c>
      <c r="B27" s="101"/>
      <c r="C27" s="12"/>
      <c r="D27" s="12"/>
      <c r="E27" s="12"/>
      <c r="F27" s="20" t="s">
        <v>500</v>
      </c>
      <c r="G27" s="11">
        <v>0</v>
      </c>
      <c r="I27" s="102">
        <f>SUM(G27:H27)</f>
        <v>0</v>
      </c>
    </row>
    <row r="28" spans="1:9" ht="18">
      <c r="A28" s="135">
        <v>21</v>
      </c>
      <c r="B28" s="101"/>
      <c r="C28" s="12"/>
      <c r="D28" s="12"/>
      <c r="E28" s="12"/>
      <c r="F28" s="20" t="s">
        <v>632</v>
      </c>
      <c r="G28" s="11">
        <v>0</v>
      </c>
      <c r="I28" s="102">
        <f>SUM(G28:H28)</f>
        <v>0</v>
      </c>
    </row>
    <row r="29" spans="1:9" ht="18">
      <c r="A29" s="135">
        <v>22</v>
      </c>
      <c r="B29" s="101"/>
      <c r="C29" s="12"/>
      <c r="D29" s="12"/>
      <c r="E29" s="12"/>
      <c r="F29" s="20" t="s">
        <v>641</v>
      </c>
      <c r="G29" s="11">
        <v>11368</v>
      </c>
      <c r="I29" s="102">
        <f>SUM(G29:H29)</f>
        <v>11368</v>
      </c>
    </row>
    <row r="30" spans="1:9" ht="36">
      <c r="A30" s="463">
        <v>23</v>
      </c>
      <c r="B30" s="101"/>
      <c r="C30" s="12"/>
      <c r="D30" s="12"/>
      <c r="E30" s="12"/>
      <c r="F30" s="462" t="s">
        <v>497</v>
      </c>
      <c r="G30" s="11">
        <v>0</v>
      </c>
      <c r="I30" s="102">
        <f>SUM(G30:H30)</f>
        <v>0</v>
      </c>
    </row>
    <row r="31" spans="1:9" ht="18">
      <c r="A31" s="135">
        <v>24</v>
      </c>
      <c r="B31" s="101"/>
      <c r="C31" s="12"/>
      <c r="D31" s="12"/>
      <c r="E31" s="12"/>
      <c r="F31" s="13" t="s">
        <v>282</v>
      </c>
      <c r="G31" s="13">
        <f>SUM(G32:G35)</f>
        <v>164662</v>
      </c>
      <c r="H31" s="13">
        <f>SUM(H32:H35)</f>
        <v>-39067</v>
      </c>
      <c r="I31" s="104">
        <f>SUM(I32:I35)</f>
        <v>125595</v>
      </c>
    </row>
    <row r="32" spans="1:9" ht="18">
      <c r="A32" s="135">
        <v>25</v>
      </c>
      <c r="B32" s="101"/>
      <c r="C32" s="12"/>
      <c r="D32" s="12"/>
      <c r="E32" s="12"/>
      <c r="F32" s="20" t="s">
        <v>643</v>
      </c>
      <c r="G32" s="11">
        <v>164662</v>
      </c>
      <c r="H32" s="11">
        <v>-39067</v>
      </c>
      <c r="I32" s="102">
        <f>SUM(G32:H32)</f>
        <v>125595</v>
      </c>
    </row>
    <row r="33" spans="1:9" ht="18">
      <c r="A33" s="135">
        <v>26</v>
      </c>
      <c r="B33" s="101"/>
      <c r="C33" s="12"/>
      <c r="D33" s="12"/>
      <c r="E33" s="12"/>
      <c r="F33" s="20" t="s">
        <v>644</v>
      </c>
      <c r="G33" s="11">
        <v>0</v>
      </c>
      <c r="I33" s="102">
        <f>SUM(G33:H33)</f>
        <v>0</v>
      </c>
    </row>
    <row r="34" spans="1:9" ht="18">
      <c r="A34" s="135">
        <v>27</v>
      </c>
      <c r="B34" s="101"/>
      <c r="C34" s="12"/>
      <c r="D34" s="12"/>
      <c r="E34" s="12"/>
      <c r="F34" s="20" t="s">
        <v>645</v>
      </c>
      <c r="G34" s="11">
        <v>0</v>
      </c>
      <c r="I34" s="102">
        <f>SUM(G34:H34)</f>
        <v>0</v>
      </c>
    </row>
    <row r="35" spans="1:9" ht="18">
      <c r="A35" s="135">
        <v>28</v>
      </c>
      <c r="B35" s="101"/>
      <c r="C35" s="12"/>
      <c r="D35" s="12"/>
      <c r="E35" s="12"/>
      <c r="F35" s="20" t="s">
        <v>642</v>
      </c>
      <c r="G35" s="11"/>
      <c r="I35" s="102">
        <f>SUM(G35:H35)</f>
        <v>0</v>
      </c>
    </row>
    <row r="36" spans="1:14" s="7" customFormat="1" ht="25.5" customHeight="1">
      <c r="A36" s="135">
        <v>29</v>
      </c>
      <c r="B36" s="103"/>
      <c r="C36" s="28"/>
      <c r="D36" s="12">
        <v>4</v>
      </c>
      <c r="E36" s="28"/>
      <c r="F36" s="13" t="s">
        <v>34</v>
      </c>
      <c r="G36" s="13">
        <v>50000</v>
      </c>
      <c r="H36" s="13"/>
      <c r="I36" s="104">
        <f>SUM(G36:H36)</f>
        <v>50000</v>
      </c>
      <c r="J36" s="13"/>
      <c r="K36" s="13"/>
      <c r="L36" s="13"/>
      <c r="M36" s="13"/>
      <c r="N36" s="13"/>
    </row>
    <row r="37" spans="1:14" s="7" customFormat="1" ht="34.5" customHeight="1">
      <c r="A37" s="135">
        <v>30</v>
      </c>
      <c r="B37" s="103" t="s">
        <v>788</v>
      </c>
      <c r="C37" s="28"/>
      <c r="D37" s="12"/>
      <c r="E37" s="28"/>
      <c r="F37" s="13" t="s">
        <v>40</v>
      </c>
      <c r="G37" s="13">
        <f>SUM(G38:G42)</f>
        <v>8696</v>
      </c>
      <c r="H37" s="13">
        <f>SUM(H38:H42)</f>
        <v>0</v>
      </c>
      <c r="I37" s="104">
        <f>SUM(I38:I42)</f>
        <v>8696</v>
      </c>
      <c r="J37" s="13"/>
      <c r="K37" s="13"/>
      <c r="L37" s="13"/>
      <c r="M37" s="13"/>
      <c r="N37" s="13"/>
    </row>
    <row r="38" spans="1:9" ht="18">
      <c r="A38" s="135">
        <v>31</v>
      </c>
      <c r="B38" s="101"/>
      <c r="C38" s="12"/>
      <c r="D38" s="12">
        <v>1</v>
      </c>
      <c r="E38" s="12"/>
      <c r="F38" s="20" t="s">
        <v>646</v>
      </c>
      <c r="G38" s="11"/>
      <c r="I38" s="102">
        <f>SUM(G38:H38)</f>
        <v>0</v>
      </c>
    </row>
    <row r="39" spans="1:9" ht="18">
      <c r="A39" s="135">
        <v>32</v>
      </c>
      <c r="B39" s="101"/>
      <c r="C39" s="12"/>
      <c r="D39" s="12"/>
      <c r="E39" s="12"/>
      <c r="F39" s="20" t="s">
        <v>647</v>
      </c>
      <c r="G39" s="11">
        <v>8696</v>
      </c>
      <c r="I39" s="102">
        <f>SUM(G39:H39)</f>
        <v>8696</v>
      </c>
    </row>
    <row r="40" spans="1:13" s="22" customFormat="1" ht="18">
      <c r="A40" s="135">
        <v>33</v>
      </c>
      <c r="B40" s="106"/>
      <c r="C40" s="34"/>
      <c r="D40" s="34">
        <v>2</v>
      </c>
      <c r="E40" s="34">
        <v>2</v>
      </c>
      <c r="F40" s="19" t="s">
        <v>648</v>
      </c>
      <c r="G40" s="19"/>
      <c r="H40" s="19"/>
      <c r="I40" s="102">
        <f>SUM(G40:H40)</f>
        <v>0</v>
      </c>
      <c r="J40" s="19"/>
      <c r="K40" s="19"/>
      <c r="L40" s="19"/>
      <c r="M40" s="19"/>
    </row>
    <row r="41" spans="1:9" ht="18">
      <c r="A41" s="135">
        <v>34</v>
      </c>
      <c r="B41" s="101"/>
      <c r="C41" s="12"/>
      <c r="D41" s="12">
        <v>2</v>
      </c>
      <c r="E41" s="12">
        <v>1</v>
      </c>
      <c r="F41" s="20" t="s">
        <v>243</v>
      </c>
      <c r="G41" s="11"/>
      <c r="I41" s="102">
        <f>SUM(G41:H41)</f>
        <v>0</v>
      </c>
    </row>
    <row r="42" spans="1:13" s="22" customFormat="1" ht="18.75" thickBot="1">
      <c r="A42" s="135">
        <v>35</v>
      </c>
      <c r="B42" s="106"/>
      <c r="C42" s="34"/>
      <c r="D42" s="34">
        <v>3</v>
      </c>
      <c r="E42" s="34"/>
      <c r="F42" s="23" t="s">
        <v>649</v>
      </c>
      <c r="G42" s="19"/>
      <c r="H42" s="19"/>
      <c r="I42" s="102">
        <f>SUM(G42:H42)</f>
        <v>0</v>
      </c>
      <c r="J42" s="19"/>
      <c r="K42" s="19"/>
      <c r="L42" s="19"/>
      <c r="M42" s="19"/>
    </row>
    <row r="43" spans="1:9" s="16" customFormat="1" ht="24" customHeight="1" thickBot="1">
      <c r="A43" s="136">
        <v>36</v>
      </c>
      <c r="B43" s="48"/>
      <c r="C43" s="35"/>
      <c r="D43" s="37"/>
      <c r="E43" s="35"/>
      <c r="F43" s="14" t="s">
        <v>232</v>
      </c>
      <c r="G43" s="14">
        <f>SUM(G37,G36,G25,G16,G13,G8)</f>
        <v>15556622</v>
      </c>
      <c r="H43" s="14">
        <f>SUM(H37,H36,H25,H16,H13,H8)</f>
        <v>668241</v>
      </c>
      <c r="I43" s="18">
        <f>SUM(I37,I36,I25,I16,I13,I8)</f>
        <v>16224863</v>
      </c>
    </row>
    <row r="44" spans="1:13" s="41" customFormat="1" ht="24" customHeight="1">
      <c r="A44" s="135">
        <v>37</v>
      </c>
      <c r="B44" s="101"/>
      <c r="C44" s="12"/>
      <c r="D44" s="12">
        <v>5</v>
      </c>
      <c r="E44" s="12"/>
      <c r="F44" s="43" t="s">
        <v>233</v>
      </c>
      <c r="G44" s="43"/>
      <c r="H44" s="235"/>
      <c r="I44" s="237"/>
      <c r="J44" s="43"/>
      <c r="K44" s="43"/>
      <c r="L44" s="43"/>
      <c r="M44" s="43"/>
    </row>
    <row r="45" spans="1:13" s="41" customFormat="1" ht="18" customHeight="1">
      <c r="A45" s="135">
        <v>38</v>
      </c>
      <c r="B45" s="101"/>
      <c r="C45" s="12"/>
      <c r="D45" s="12"/>
      <c r="E45" s="12"/>
      <c r="F45" s="43" t="s">
        <v>283</v>
      </c>
      <c r="G45" s="43"/>
      <c r="H45" s="235"/>
      <c r="I45" s="237"/>
      <c r="J45" s="43"/>
      <c r="K45" s="43"/>
      <c r="L45" s="43"/>
      <c r="M45" s="43"/>
    </row>
    <row r="46" spans="1:9" ht="18">
      <c r="A46" s="135">
        <v>39</v>
      </c>
      <c r="B46" s="101" t="s">
        <v>787</v>
      </c>
      <c r="C46" s="12"/>
      <c r="D46" s="12"/>
      <c r="E46" s="12"/>
      <c r="F46" s="20" t="s">
        <v>651</v>
      </c>
      <c r="G46" s="11">
        <v>0</v>
      </c>
      <c r="H46" s="16"/>
      <c r="I46" s="102">
        <f>SUM(G46:H46)</f>
        <v>0</v>
      </c>
    </row>
    <row r="47" spans="1:9" ht="18">
      <c r="A47" s="135">
        <v>40</v>
      </c>
      <c r="B47" s="101"/>
      <c r="C47" s="12"/>
      <c r="D47" s="12"/>
      <c r="E47" s="12"/>
      <c r="F47" s="43" t="s">
        <v>284</v>
      </c>
      <c r="G47" s="11"/>
      <c r="H47" s="16"/>
      <c r="I47" s="102"/>
    </row>
    <row r="48" spans="1:9" ht="18">
      <c r="A48" s="135">
        <v>41</v>
      </c>
      <c r="B48" s="101"/>
      <c r="C48" s="12"/>
      <c r="D48" s="12"/>
      <c r="E48" s="12"/>
      <c r="F48" s="20" t="s">
        <v>651</v>
      </c>
      <c r="G48" s="11">
        <v>821609</v>
      </c>
      <c r="H48" s="605"/>
      <c r="I48" s="102">
        <f>SUM(G48:H48)</f>
        <v>821609</v>
      </c>
    </row>
    <row r="49" spans="1:13" s="46" customFormat="1" ht="18" customHeight="1" thickBot="1">
      <c r="A49" s="135">
        <v>42</v>
      </c>
      <c r="B49" s="107" t="s">
        <v>788</v>
      </c>
      <c r="C49" s="36"/>
      <c r="D49" s="36"/>
      <c r="E49" s="36"/>
      <c r="F49" s="20" t="s">
        <v>398</v>
      </c>
      <c r="G49" s="45">
        <v>10400</v>
      </c>
      <c r="H49" s="44"/>
      <c r="I49" s="108">
        <f>SUM(G49:H49)</f>
        <v>10400</v>
      </c>
      <c r="J49" s="44"/>
      <c r="K49" s="44"/>
      <c r="L49" s="44"/>
      <c r="M49" s="44"/>
    </row>
    <row r="50" spans="1:9" s="16" customFormat="1" ht="24" customHeight="1" thickBot="1">
      <c r="A50" s="136">
        <v>43</v>
      </c>
      <c r="B50" s="48"/>
      <c r="C50" s="35"/>
      <c r="D50" s="37"/>
      <c r="E50" s="35"/>
      <c r="F50" s="14" t="s">
        <v>29</v>
      </c>
      <c r="G50" s="14">
        <f>SUM(G43:G49)</f>
        <v>16388631</v>
      </c>
      <c r="H50" s="14">
        <f>SUM(H43:H49)</f>
        <v>668241</v>
      </c>
      <c r="I50" s="18">
        <f>SUM(I43:I49)</f>
        <v>17056872</v>
      </c>
    </row>
    <row r="51" spans="1:13" s="41" customFormat="1" ht="25.5" customHeight="1">
      <c r="A51" s="135">
        <v>44</v>
      </c>
      <c r="B51" s="101"/>
      <c r="C51" s="12"/>
      <c r="D51" s="12">
        <v>6</v>
      </c>
      <c r="E51" s="12"/>
      <c r="F51" s="43" t="s">
        <v>650</v>
      </c>
      <c r="G51" s="43"/>
      <c r="H51" s="235"/>
      <c r="I51" s="237"/>
      <c r="J51" s="43"/>
      <c r="K51" s="43"/>
      <c r="L51" s="43"/>
      <c r="M51" s="43"/>
    </row>
    <row r="52" spans="1:9" ht="18">
      <c r="A52" s="135">
        <v>45</v>
      </c>
      <c r="B52" s="101"/>
      <c r="C52" s="12"/>
      <c r="D52" s="12"/>
      <c r="E52" s="12"/>
      <c r="F52" s="20" t="s">
        <v>43</v>
      </c>
      <c r="G52" s="11"/>
      <c r="H52" s="16"/>
      <c r="I52" s="102">
        <f>SUM(G52:H52)</f>
        <v>0</v>
      </c>
    </row>
    <row r="53" spans="1:13" s="46" customFormat="1" ht="18.75" customHeight="1" thickBot="1">
      <c r="A53" s="135">
        <v>46</v>
      </c>
      <c r="B53" s="107"/>
      <c r="C53" s="36"/>
      <c r="D53" s="36"/>
      <c r="E53" s="36"/>
      <c r="F53" s="20" t="s">
        <v>44</v>
      </c>
      <c r="G53" s="44"/>
      <c r="H53" s="236"/>
      <c r="I53" s="102">
        <f>SUM(G53:H53)</f>
        <v>0</v>
      </c>
      <c r="J53" s="44"/>
      <c r="K53" s="44"/>
      <c r="L53" s="44"/>
      <c r="M53" s="44"/>
    </row>
    <row r="54" spans="1:9" s="16" customFormat="1" ht="25.5" customHeight="1" thickBot="1">
      <c r="A54" s="136">
        <v>47</v>
      </c>
      <c r="B54" s="48"/>
      <c r="C54" s="35"/>
      <c r="D54" s="37"/>
      <c r="E54" s="35"/>
      <c r="F54" s="14" t="s">
        <v>132</v>
      </c>
      <c r="G54" s="14">
        <f>SUM(G50:G53)</f>
        <v>16388631</v>
      </c>
      <c r="H54" s="14">
        <f>SUM(H50:H53)</f>
        <v>668241</v>
      </c>
      <c r="I54" s="18">
        <f>SUM(I50:I53)</f>
        <v>17056872</v>
      </c>
    </row>
    <row r="55" spans="2:8" ht="18">
      <c r="B55" s="40"/>
      <c r="C55" s="12"/>
      <c r="D55" s="12"/>
      <c r="E55" s="12"/>
      <c r="F55" s="11"/>
      <c r="G55" s="11"/>
      <c r="H55" s="16"/>
    </row>
    <row r="56" spans="2:6" ht="18">
      <c r="B56" s="40"/>
      <c r="C56" s="12"/>
      <c r="D56" s="12"/>
      <c r="E56" s="12"/>
      <c r="F56" s="11"/>
    </row>
    <row r="57" spans="2:6" ht="18">
      <c r="B57" s="40"/>
      <c r="C57" s="12"/>
      <c r="D57" s="12"/>
      <c r="E57" s="12"/>
      <c r="F57" s="11"/>
    </row>
    <row r="58" spans="2:6" ht="18">
      <c r="B58" s="40"/>
      <c r="C58" s="12"/>
      <c r="D58" s="12"/>
      <c r="E58" s="12"/>
      <c r="F58" s="11"/>
    </row>
    <row r="59" spans="2:6" ht="18">
      <c r="B59" s="47"/>
      <c r="C59" s="28"/>
      <c r="D59" s="12"/>
      <c r="E59" s="28"/>
      <c r="F59" s="13"/>
    </row>
    <row r="60" spans="2:6" ht="18">
      <c r="B60" s="40"/>
      <c r="C60" s="12"/>
      <c r="D60" s="12"/>
      <c r="E60" s="12"/>
      <c r="F60" s="11"/>
    </row>
    <row r="61" spans="2:6" ht="18">
      <c r="B61" s="40"/>
      <c r="C61" s="12"/>
      <c r="D61" s="12"/>
      <c r="E61" s="12"/>
      <c r="F61" s="11"/>
    </row>
    <row r="70" spans="1:13" s="7" customFormat="1" ht="18">
      <c r="A70" s="137"/>
      <c r="B70" s="38"/>
      <c r="C70" s="10"/>
      <c r="D70" s="17"/>
      <c r="E70" s="10"/>
      <c r="H70" s="13"/>
      <c r="I70" s="13"/>
      <c r="J70" s="13"/>
      <c r="K70" s="13"/>
      <c r="L70" s="13"/>
      <c r="M70" s="13"/>
    </row>
    <row r="75" spans="1:13" s="7" customFormat="1" ht="18">
      <c r="A75" s="137"/>
      <c r="B75" s="38"/>
      <c r="C75" s="10"/>
      <c r="D75" s="17"/>
      <c r="E75" s="10"/>
      <c r="H75" s="13"/>
      <c r="I75" s="13"/>
      <c r="J75" s="13"/>
      <c r="K75" s="13"/>
      <c r="L75" s="13"/>
      <c r="M75" s="13"/>
    </row>
    <row r="77" spans="1:13" s="7" customFormat="1" ht="18">
      <c r="A77" s="137"/>
      <c r="B77" s="38"/>
      <c r="C77" s="10"/>
      <c r="D77" s="17"/>
      <c r="E77" s="10"/>
      <c r="H77" s="13"/>
      <c r="I77" s="13"/>
      <c r="J77" s="13"/>
      <c r="K77" s="13"/>
      <c r="L77" s="13"/>
      <c r="M77" s="13"/>
    </row>
    <row r="84" ht="18">
      <c r="F84" s="11"/>
    </row>
    <row r="85" ht="18">
      <c r="F85" s="11"/>
    </row>
    <row r="86" ht="18">
      <c r="F86" s="11"/>
    </row>
    <row r="87" ht="18">
      <c r="F87" s="11"/>
    </row>
    <row r="88" ht="18">
      <c r="F88" s="11"/>
    </row>
    <row r="89" ht="18">
      <c r="F89" s="11"/>
    </row>
    <row r="90" ht="18">
      <c r="F90" s="11"/>
    </row>
  </sheetData>
  <sheetProtection/>
  <mergeCells count="5">
    <mergeCell ref="H5:I5"/>
    <mergeCell ref="B1:F1"/>
    <mergeCell ref="B2:I2"/>
    <mergeCell ref="B3:I3"/>
    <mergeCell ref="B4:I4"/>
  </mergeCells>
  <printOptions horizontalCentered="1" verticalCentered="1"/>
  <pageMargins left="0.1968503937007874" right="0.1968503937007874" top="0.3937007874015748" bottom="0.3937007874015748" header="0.5118110236220472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5"/>
  <sheetViews>
    <sheetView view="pageBreakPreview" zoomScaleSheetLayoutView="100" zoomScalePageLayoutView="0" workbookViewId="0" topLeftCell="A3">
      <selection activeCell="B3" sqref="B3:E3"/>
    </sheetView>
  </sheetViews>
  <sheetFormatPr defaultColWidth="9.00390625" defaultRowHeight="12.75"/>
  <cols>
    <col min="1" max="1" width="3.625" style="348" bestFit="1" customWidth="1"/>
    <col min="2" max="2" width="4.625" style="350" customWidth="1"/>
    <col min="3" max="3" width="3.875" style="350" bestFit="1" customWidth="1"/>
    <col min="4" max="4" width="37.00390625" style="21" customWidth="1"/>
    <col min="5" max="5" width="10.00390625" style="21" customWidth="1"/>
    <col min="6" max="6" width="9.25390625" style="21" bestFit="1" customWidth="1"/>
    <col min="7" max="7" width="10.00390625" style="21" customWidth="1"/>
    <col min="8" max="8" width="8.25390625" style="21" bestFit="1" customWidth="1"/>
    <col min="9" max="10" width="11.25390625" style="21" customWidth="1"/>
    <col min="11" max="11" width="10.875" style="21" customWidth="1"/>
    <col min="12" max="12" width="8.25390625" style="21" bestFit="1" customWidth="1"/>
    <col min="13" max="13" width="9.00390625" style="21" bestFit="1" customWidth="1"/>
    <col min="14" max="14" width="9.375" style="4" bestFit="1" customWidth="1"/>
    <col min="15" max="15" width="12.75390625" style="21" customWidth="1"/>
    <col min="16" max="16" width="8.75390625" style="21" hidden="1" customWidth="1"/>
    <col min="17" max="33" width="0" style="21" hidden="1" customWidth="1"/>
    <col min="34" max="16384" width="9.125" style="21" customWidth="1"/>
  </cols>
  <sheetData>
    <row r="1" ht="15" hidden="1">
      <c r="B1" s="350" t="s">
        <v>771</v>
      </c>
    </row>
    <row r="2" ht="15" hidden="1"/>
    <row r="3" spans="1:15" s="481" customFormat="1" ht="13.5">
      <c r="A3" s="348"/>
      <c r="B3" s="768" t="s">
        <v>166</v>
      </c>
      <c r="C3" s="768"/>
      <c r="D3" s="768"/>
      <c r="E3" s="768"/>
      <c r="L3" s="482"/>
      <c r="M3" s="482"/>
      <c r="N3" s="483"/>
      <c r="O3" s="482"/>
    </row>
    <row r="4" spans="1:15" s="484" customFormat="1" ht="14.25">
      <c r="A4" s="348"/>
      <c r="B4" s="769" t="s">
        <v>718</v>
      </c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</row>
    <row r="5" spans="1:23" s="484" customFormat="1" ht="15">
      <c r="A5" s="348"/>
      <c r="B5" s="770" t="s">
        <v>10</v>
      </c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485"/>
      <c r="Q5" s="485"/>
      <c r="R5" s="485"/>
      <c r="S5" s="485"/>
      <c r="T5" s="485"/>
      <c r="U5" s="485"/>
      <c r="V5" s="485"/>
      <c r="W5" s="485"/>
    </row>
    <row r="6" spans="1:23" s="484" customFormat="1" ht="14.25">
      <c r="A6" s="348"/>
      <c r="B6" s="353"/>
      <c r="C6" s="353"/>
      <c r="L6" s="736" t="s">
        <v>725</v>
      </c>
      <c r="M6" s="736"/>
      <c r="N6" s="736"/>
      <c r="O6" s="736"/>
      <c r="P6" s="485"/>
      <c r="Q6" s="485"/>
      <c r="R6" s="485"/>
      <c r="S6" s="485"/>
      <c r="T6" s="485"/>
      <c r="U6" s="485"/>
      <c r="V6" s="485"/>
      <c r="W6" s="485"/>
    </row>
    <row r="7" spans="2:23" s="348" customFormat="1" ht="14.25" thickBot="1">
      <c r="B7" s="347" t="s">
        <v>244</v>
      </c>
      <c r="C7" s="347" t="s">
        <v>245</v>
      </c>
      <c r="D7" s="348" t="s">
        <v>246</v>
      </c>
      <c r="E7" s="348" t="s">
        <v>247</v>
      </c>
      <c r="F7" s="348" t="s">
        <v>248</v>
      </c>
      <c r="G7" s="348" t="s">
        <v>249</v>
      </c>
      <c r="H7" s="348" t="s">
        <v>250</v>
      </c>
      <c r="I7" s="348" t="s">
        <v>251</v>
      </c>
      <c r="J7" s="348" t="s">
        <v>252</v>
      </c>
      <c r="K7" s="348" t="s">
        <v>253</v>
      </c>
      <c r="L7" s="486" t="s">
        <v>254</v>
      </c>
      <c r="M7" s="486" t="s">
        <v>255</v>
      </c>
      <c r="N7" s="487" t="s">
        <v>256</v>
      </c>
      <c r="O7" s="486" t="s">
        <v>257</v>
      </c>
      <c r="P7" s="486"/>
      <c r="Q7" s="486"/>
      <c r="R7" s="486"/>
      <c r="S7" s="486"/>
      <c r="T7" s="486"/>
      <c r="U7" s="486"/>
      <c r="V7" s="486"/>
      <c r="W7" s="486"/>
    </row>
    <row r="8" spans="1:23" s="489" customFormat="1" ht="24.75" customHeight="1">
      <c r="A8" s="348"/>
      <c r="B8" s="744" t="s">
        <v>772</v>
      </c>
      <c r="C8" s="771" t="s">
        <v>407</v>
      </c>
      <c r="D8" s="730" t="s">
        <v>726</v>
      </c>
      <c r="E8" s="738" t="s">
        <v>234</v>
      </c>
      <c r="F8" s="739"/>
      <c r="G8" s="739"/>
      <c r="H8" s="740"/>
      <c r="I8" s="746" t="s">
        <v>236</v>
      </c>
      <c r="J8" s="737"/>
      <c r="K8" s="737"/>
      <c r="L8" s="737"/>
      <c r="M8" s="746" t="s">
        <v>237</v>
      </c>
      <c r="N8" s="743"/>
      <c r="O8" s="741" t="s">
        <v>406</v>
      </c>
      <c r="P8" s="488"/>
      <c r="Q8" s="488"/>
      <c r="R8" s="488"/>
      <c r="S8" s="488"/>
      <c r="T8" s="488"/>
      <c r="U8" s="488"/>
      <c r="V8" s="488"/>
      <c r="W8" s="488"/>
    </row>
    <row r="9" spans="1:23" s="489" customFormat="1" ht="68.25" thickBot="1">
      <c r="A9" s="348"/>
      <c r="B9" s="745"/>
      <c r="C9" s="772"/>
      <c r="D9" s="731"/>
      <c r="E9" s="468" t="s">
        <v>235</v>
      </c>
      <c r="F9" s="468" t="s">
        <v>285</v>
      </c>
      <c r="G9" s="468" t="s">
        <v>1</v>
      </c>
      <c r="H9" s="468" t="s">
        <v>238</v>
      </c>
      <c r="I9" s="468" t="s">
        <v>2</v>
      </c>
      <c r="J9" s="468" t="s">
        <v>286</v>
      </c>
      <c r="K9" s="468" t="s">
        <v>1</v>
      </c>
      <c r="L9" s="468" t="s">
        <v>238</v>
      </c>
      <c r="M9" s="468" t="s">
        <v>717</v>
      </c>
      <c r="N9" s="490" t="s">
        <v>359</v>
      </c>
      <c r="O9" s="742"/>
      <c r="P9" s="488"/>
      <c r="Q9" s="488"/>
      <c r="R9" s="488"/>
      <c r="S9" s="488"/>
      <c r="T9" s="488"/>
      <c r="U9" s="488"/>
      <c r="V9" s="488"/>
      <c r="W9" s="488"/>
    </row>
    <row r="10" spans="1:23" s="369" customFormat="1" ht="39.75" customHeight="1">
      <c r="A10" s="348">
        <v>1</v>
      </c>
      <c r="B10" s="405">
        <v>1</v>
      </c>
      <c r="C10" s="761" t="s">
        <v>340</v>
      </c>
      <c r="D10" s="761"/>
      <c r="E10" s="761"/>
      <c r="F10" s="335"/>
      <c r="G10" s="335"/>
      <c r="H10" s="130"/>
      <c r="I10" s="130"/>
      <c r="J10" s="130"/>
      <c r="K10" s="130"/>
      <c r="L10" s="130"/>
      <c r="M10" s="130"/>
      <c r="N10" s="131"/>
      <c r="O10" s="403"/>
      <c r="P10" s="130"/>
      <c r="Q10" s="130"/>
      <c r="R10" s="130"/>
      <c r="S10" s="130"/>
      <c r="T10" s="130"/>
      <c r="U10" s="130"/>
      <c r="V10" s="130"/>
      <c r="W10" s="130"/>
    </row>
    <row r="11" spans="1:23" s="372" customFormat="1" ht="33" customHeight="1">
      <c r="A11" s="348">
        <v>2</v>
      </c>
      <c r="B11" s="361"/>
      <c r="C11" s="362">
        <v>1</v>
      </c>
      <c r="D11" s="491" t="s">
        <v>63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3"/>
      <c r="O11" s="371"/>
      <c r="P11" s="142"/>
      <c r="Q11" s="142"/>
      <c r="R11" s="142"/>
      <c r="S11" s="142"/>
      <c r="T11" s="142"/>
      <c r="U11" s="142"/>
      <c r="V11" s="142"/>
      <c r="W11" s="142"/>
    </row>
    <row r="12" spans="1:23" s="484" customFormat="1" ht="15">
      <c r="A12" s="348">
        <v>3</v>
      </c>
      <c r="B12" s="363"/>
      <c r="C12" s="373"/>
      <c r="D12" s="374" t="s">
        <v>65</v>
      </c>
      <c r="E12" s="142">
        <v>16728</v>
      </c>
      <c r="F12" s="142">
        <v>381</v>
      </c>
      <c r="G12" s="142">
        <v>100</v>
      </c>
      <c r="H12" s="142">
        <v>1230</v>
      </c>
      <c r="I12" s="142"/>
      <c r="J12" s="142"/>
      <c r="K12" s="142"/>
      <c r="L12" s="142"/>
      <c r="M12" s="142">
        <v>114627</v>
      </c>
      <c r="N12" s="143">
        <v>89748</v>
      </c>
      <c r="O12" s="371">
        <f>SUM(E12:M12)</f>
        <v>133066</v>
      </c>
      <c r="P12" s="485"/>
      <c r="Q12" s="485"/>
      <c r="R12" s="485"/>
      <c r="S12" s="485"/>
      <c r="T12" s="485"/>
      <c r="U12" s="485"/>
      <c r="V12" s="485"/>
      <c r="W12" s="485"/>
    </row>
    <row r="13" spans="1:23" s="492" customFormat="1" ht="15">
      <c r="A13" s="348">
        <v>4</v>
      </c>
      <c r="B13" s="712"/>
      <c r="C13" s="376"/>
      <c r="D13" s="583" t="s">
        <v>501</v>
      </c>
      <c r="E13" s="110"/>
      <c r="F13" s="110"/>
      <c r="G13" s="110"/>
      <c r="H13" s="110"/>
      <c r="I13" s="110"/>
      <c r="J13" s="110"/>
      <c r="K13" s="110"/>
      <c r="L13" s="110"/>
      <c r="M13" s="110">
        <v>-49</v>
      </c>
      <c r="N13" s="110"/>
      <c r="O13" s="377">
        <f>SUM(E13:M13)</f>
        <v>-49</v>
      </c>
      <c r="P13" s="480"/>
      <c r="Q13" s="480"/>
      <c r="R13" s="480"/>
      <c r="S13" s="480"/>
      <c r="T13" s="480"/>
      <c r="U13" s="480"/>
      <c r="V13" s="480"/>
      <c r="W13" s="480"/>
    </row>
    <row r="14" spans="1:23" s="492" customFormat="1" ht="15">
      <c r="A14" s="348">
        <v>5</v>
      </c>
      <c r="B14" s="712"/>
      <c r="C14" s="376"/>
      <c r="D14" s="397" t="s">
        <v>535</v>
      </c>
      <c r="E14" s="110">
        <v>-712</v>
      </c>
      <c r="F14" s="110"/>
      <c r="G14" s="110"/>
      <c r="H14" s="110"/>
      <c r="I14" s="110"/>
      <c r="J14" s="110"/>
      <c r="K14" s="110"/>
      <c r="L14" s="110"/>
      <c r="M14" s="110"/>
      <c r="N14" s="110"/>
      <c r="O14" s="377">
        <f>SUM(E14:M14)</f>
        <v>-712</v>
      </c>
      <c r="P14" s="480"/>
      <c r="Q14" s="480"/>
      <c r="R14" s="480"/>
      <c r="S14" s="480"/>
      <c r="T14" s="480"/>
      <c r="U14" s="480"/>
      <c r="V14" s="480"/>
      <c r="W14" s="480"/>
    </row>
    <row r="15" spans="1:23" s="494" customFormat="1" ht="15">
      <c r="A15" s="348">
        <v>6</v>
      </c>
      <c r="B15" s="500"/>
      <c r="C15" s="379"/>
      <c r="D15" s="380" t="s">
        <v>65</v>
      </c>
      <c r="E15" s="341">
        <f aca="true" t="shared" si="0" ref="E15:O15">SUM(E12:E14)</f>
        <v>16016</v>
      </c>
      <c r="F15" s="341">
        <f t="shared" si="0"/>
        <v>381</v>
      </c>
      <c r="G15" s="341">
        <f t="shared" si="0"/>
        <v>100</v>
      </c>
      <c r="H15" s="341">
        <f t="shared" si="0"/>
        <v>1230</v>
      </c>
      <c r="I15" s="341">
        <f t="shared" si="0"/>
        <v>0</v>
      </c>
      <c r="J15" s="341">
        <f t="shared" si="0"/>
        <v>0</v>
      </c>
      <c r="K15" s="341">
        <f t="shared" si="0"/>
        <v>0</v>
      </c>
      <c r="L15" s="341">
        <f t="shared" si="0"/>
        <v>0</v>
      </c>
      <c r="M15" s="341">
        <f t="shared" si="0"/>
        <v>114578</v>
      </c>
      <c r="N15" s="341">
        <f t="shared" si="0"/>
        <v>89748</v>
      </c>
      <c r="O15" s="381">
        <f t="shared" si="0"/>
        <v>132305</v>
      </c>
      <c r="P15" s="493"/>
      <c r="Q15" s="493"/>
      <c r="R15" s="493"/>
      <c r="S15" s="493"/>
      <c r="T15" s="493"/>
      <c r="U15" s="493"/>
      <c r="V15" s="493"/>
      <c r="W15" s="493"/>
    </row>
    <row r="16" spans="1:23" s="372" customFormat="1" ht="33" customHeight="1">
      <c r="A16" s="348">
        <v>7</v>
      </c>
      <c r="B16" s="361"/>
      <c r="C16" s="362">
        <v>2</v>
      </c>
      <c r="D16" s="491" t="s">
        <v>71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3"/>
      <c r="O16" s="371"/>
      <c r="P16" s="142"/>
      <c r="Q16" s="142"/>
      <c r="R16" s="142"/>
      <c r="S16" s="142"/>
      <c r="T16" s="142"/>
      <c r="U16" s="142"/>
      <c r="V16" s="142"/>
      <c r="W16" s="142"/>
    </row>
    <row r="17" spans="1:23" s="484" customFormat="1" ht="15">
      <c r="A17" s="348">
        <v>8</v>
      </c>
      <c r="B17" s="363"/>
      <c r="C17" s="373"/>
      <c r="D17" s="374" t="s">
        <v>65</v>
      </c>
      <c r="E17" s="142">
        <v>26709</v>
      </c>
      <c r="F17" s="142"/>
      <c r="G17" s="142"/>
      <c r="H17" s="142">
        <v>5703</v>
      </c>
      <c r="I17" s="142"/>
      <c r="J17" s="142"/>
      <c r="K17" s="142"/>
      <c r="L17" s="142"/>
      <c r="M17" s="142">
        <v>197898</v>
      </c>
      <c r="N17" s="143">
        <v>158338</v>
      </c>
      <c r="O17" s="371">
        <f>SUM(E17:M17)</f>
        <v>230310</v>
      </c>
      <c r="P17" s="485"/>
      <c r="Q17" s="485"/>
      <c r="R17" s="485"/>
      <c r="S17" s="485"/>
      <c r="T17" s="485"/>
      <c r="U17" s="485"/>
      <c r="V17" s="485"/>
      <c r="W17" s="485"/>
    </row>
    <row r="18" spans="1:23" s="492" customFormat="1" ht="15">
      <c r="A18" s="348">
        <v>9</v>
      </c>
      <c r="B18" s="712"/>
      <c r="C18" s="376"/>
      <c r="D18" s="583" t="s">
        <v>501</v>
      </c>
      <c r="E18" s="110"/>
      <c r="F18" s="110"/>
      <c r="G18" s="110"/>
      <c r="H18" s="110"/>
      <c r="I18" s="110"/>
      <c r="J18" s="110"/>
      <c r="K18" s="110"/>
      <c r="L18" s="110"/>
      <c r="M18" s="110">
        <v>-102</v>
      </c>
      <c r="N18" s="110"/>
      <c r="O18" s="377">
        <f>SUM(E18:M18)</f>
        <v>-102</v>
      </c>
      <c r="P18" s="480"/>
      <c r="Q18" s="480"/>
      <c r="R18" s="480"/>
      <c r="S18" s="480"/>
      <c r="T18" s="480"/>
      <c r="U18" s="480"/>
      <c r="V18" s="480"/>
      <c r="W18" s="480"/>
    </row>
    <row r="19" spans="1:23" s="494" customFormat="1" ht="15">
      <c r="A19" s="348">
        <v>10</v>
      </c>
      <c r="B19" s="500"/>
      <c r="C19" s="379"/>
      <c r="D19" s="380" t="s">
        <v>65</v>
      </c>
      <c r="E19" s="341">
        <f aca="true" t="shared" si="1" ref="E19:O19">SUM(E17:E18)</f>
        <v>26709</v>
      </c>
      <c r="F19" s="341">
        <f t="shared" si="1"/>
        <v>0</v>
      </c>
      <c r="G19" s="341">
        <f t="shared" si="1"/>
        <v>0</v>
      </c>
      <c r="H19" s="341">
        <f t="shared" si="1"/>
        <v>5703</v>
      </c>
      <c r="I19" s="341">
        <f t="shared" si="1"/>
        <v>0</v>
      </c>
      <c r="J19" s="341">
        <f t="shared" si="1"/>
        <v>0</v>
      </c>
      <c r="K19" s="341">
        <f t="shared" si="1"/>
        <v>0</v>
      </c>
      <c r="L19" s="341">
        <f t="shared" si="1"/>
        <v>0</v>
      </c>
      <c r="M19" s="341">
        <f t="shared" si="1"/>
        <v>197796</v>
      </c>
      <c r="N19" s="341">
        <f t="shared" si="1"/>
        <v>158338</v>
      </c>
      <c r="O19" s="381">
        <f t="shared" si="1"/>
        <v>230208</v>
      </c>
      <c r="P19" s="493"/>
      <c r="Q19" s="493"/>
      <c r="R19" s="493"/>
      <c r="S19" s="493"/>
      <c r="T19" s="493"/>
      <c r="U19" s="493"/>
      <c r="V19" s="493"/>
      <c r="W19" s="493"/>
    </row>
    <row r="20" spans="1:23" s="372" customFormat="1" ht="33" customHeight="1">
      <c r="A20" s="348">
        <v>11</v>
      </c>
      <c r="B20" s="361"/>
      <c r="C20" s="362">
        <v>3</v>
      </c>
      <c r="D20" s="491" t="s">
        <v>72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3"/>
      <c r="O20" s="371"/>
      <c r="P20" s="142"/>
      <c r="Q20" s="142"/>
      <c r="R20" s="142"/>
      <c r="S20" s="142"/>
      <c r="T20" s="142"/>
      <c r="U20" s="142"/>
      <c r="V20" s="142"/>
      <c r="W20" s="142"/>
    </row>
    <row r="21" spans="1:23" s="484" customFormat="1" ht="15">
      <c r="A21" s="348">
        <v>12</v>
      </c>
      <c r="B21" s="363"/>
      <c r="C21" s="373" t="s">
        <v>31</v>
      </c>
      <c r="D21" s="374" t="s">
        <v>65</v>
      </c>
      <c r="E21" s="142">
        <v>28429</v>
      </c>
      <c r="F21" s="142"/>
      <c r="G21" s="142">
        <v>24</v>
      </c>
      <c r="H21" s="142">
        <v>0</v>
      </c>
      <c r="I21" s="142"/>
      <c r="J21" s="142"/>
      <c r="K21" s="142"/>
      <c r="L21" s="142"/>
      <c r="M21" s="142">
        <v>221089</v>
      </c>
      <c r="N21" s="143">
        <v>182940</v>
      </c>
      <c r="O21" s="371">
        <f>SUM(E21:M21)</f>
        <v>249542</v>
      </c>
      <c r="P21" s="485"/>
      <c r="Q21" s="485"/>
      <c r="R21" s="485"/>
      <c r="S21" s="485"/>
      <c r="T21" s="485"/>
      <c r="U21" s="485"/>
      <c r="V21" s="485"/>
      <c r="W21" s="485"/>
    </row>
    <row r="22" spans="1:23" s="492" customFormat="1" ht="15">
      <c r="A22" s="348">
        <v>13</v>
      </c>
      <c r="B22" s="712"/>
      <c r="C22" s="376"/>
      <c r="D22" s="583" t="s">
        <v>501</v>
      </c>
      <c r="E22" s="110"/>
      <c r="F22" s="110"/>
      <c r="G22" s="110"/>
      <c r="H22" s="110"/>
      <c r="I22" s="110"/>
      <c r="J22" s="110"/>
      <c r="K22" s="110"/>
      <c r="L22" s="110"/>
      <c r="M22" s="110">
        <v>-202</v>
      </c>
      <c r="N22" s="110"/>
      <c r="O22" s="377">
        <f>SUM(E22:M22)</f>
        <v>-202</v>
      </c>
      <c r="P22" s="480"/>
      <c r="Q22" s="480"/>
      <c r="R22" s="480"/>
      <c r="S22" s="480"/>
      <c r="T22" s="480"/>
      <c r="U22" s="480"/>
      <c r="V22" s="480"/>
      <c r="W22" s="480"/>
    </row>
    <row r="23" spans="1:23" s="492" customFormat="1" ht="15">
      <c r="A23" s="348">
        <v>14</v>
      </c>
      <c r="B23" s="712"/>
      <c r="C23" s="376"/>
      <c r="D23" s="397" t="s">
        <v>523</v>
      </c>
      <c r="E23" s="110">
        <v>229</v>
      </c>
      <c r="F23" s="110"/>
      <c r="G23" s="110"/>
      <c r="H23" s="110"/>
      <c r="I23" s="110"/>
      <c r="J23" s="110"/>
      <c r="K23" s="110"/>
      <c r="L23" s="110"/>
      <c r="M23" s="110"/>
      <c r="N23" s="110"/>
      <c r="O23" s="377">
        <f>SUM(E23:M23)</f>
        <v>229</v>
      </c>
      <c r="P23" s="480"/>
      <c r="Q23" s="480"/>
      <c r="R23" s="480"/>
      <c r="S23" s="480"/>
      <c r="T23" s="480"/>
      <c r="U23" s="480"/>
      <c r="V23" s="480"/>
      <c r="W23" s="480"/>
    </row>
    <row r="24" spans="1:23" s="494" customFormat="1" ht="15">
      <c r="A24" s="348">
        <v>15</v>
      </c>
      <c r="B24" s="500"/>
      <c r="C24" s="379"/>
      <c r="D24" s="380" t="s">
        <v>65</v>
      </c>
      <c r="E24" s="341">
        <f aca="true" t="shared" si="2" ref="E24:O24">SUM(E21:E23)</f>
        <v>28658</v>
      </c>
      <c r="F24" s="341">
        <f t="shared" si="2"/>
        <v>0</v>
      </c>
      <c r="G24" s="341">
        <f t="shared" si="2"/>
        <v>24</v>
      </c>
      <c r="H24" s="341">
        <f t="shared" si="2"/>
        <v>0</v>
      </c>
      <c r="I24" s="341">
        <f t="shared" si="2"/>
        <v>0</v>
      </c>
      <c r="J24" s="341">
        <f t="shared" si="2"/>
        <v>0</v>
      </c>
      <c r="K24" s="341">
        <f t="shared" si="2"/>
        <v>0</v>
      </c>
      <c r="L24" s="341">
        <f t="shared" si="2"/>
        <v>0</v>
      </c>
      <c r="M24" s="341">
        <f t="shared" si="2"/>
        <v>220887</v>
      </c>
      <c r="N24" s="341">
        <f t="shared" si="2"/>
        <v>182940</v>
      </c>
      <c r="O24" s="381">
        <f t="shared" si="2"/>
        <v>249569</v>
      </c>
      <c r="P24" s="493"/>
      <c r="Q24" s="493"/>
      <c r="R24" s="493"/>
      <c r="S24" s="493"/>
      <c r="T24" s="493"/>
      <c r="U24" s="493"/>
      <c r="V24" s="493"/>
      <c r="W24" s="493"/>
    </row>
    <row r="25" spans="1:23" s="372" customFormat="1" ht="30" customHeight="1">
      <c r="A25" s="348">
        <v>16</v>
      </c>
      <c r="B25" s="361"/>
      <c r="C25" s="362">
        <v>4</v>
      </c>
      <c r="D25" s="491" t="s">
        <v>73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3"/>
      <c r="O25" s="371"/>
      <c r="P25" s="142"/>
      <c r="Q25" s="142"/>
      <c r="R25" s="142"/>
      <c r="S25" s="142"/>
      <c r="T25" s="142"/>
      <c r="U25" s="142"/>
      <c r="V25" s="142"/>
      <c r="W25" s="142"/>
    </row>
    <row r="26" spans="1:23" s="484" customFormat="1" ht="15">
      <c r="A26" s="348">
        <v>17</v>
      </c>
      <c r="B26" s="363"/>
      <c r="C26" s="373" t="s">
        <v>31</v>
      </c>
      <c r="D26" s="374" t="s">
        <v>65</v>
      </c>
      <c r="E26" s="142">
        <v>26748</v>
      </c>
      <c r="F26" s="142">
        <v>272</v>
      </c>
      <c r="G26" s="142"/>
      <c r="H26" s="142">
        <v>2688</v>
      </c>
      <c r="I26" s="142"/>
      <c r="J26" s="142"/>
      <c r="K26" s="142"/>
      <c r="L26" s="142"/>
      <c r="M26" s="142">
        <v>161425</v>
      </c>
      <c r="N26" s="143">
        <v>136472</v>
      </c>
      <c r="O26" s="371">
        <f>SUM(E26:M26)</f>
        <v>191133</v>
      </c>
      <c r="P26" s="485"/>
      <c r="Q26" s="485"/>
      <c r="R26" s="485"/>
      <c r="S26" s="485"/>
      <c r="T26" s="485"/>
      <c r="U26" s="485"/>
      <c r="V26" s="485"/>
      <c r="W26" s="485"/>
    </row>
    <row r="27" spans="1:23" s="492" customFormat="1" ht="15">
      <c r="A27" s="348">
        <v>18</v>
      </c>
      <c r="B27" s="712"/>
      <c r="C27" s="376"/>
      <c r="D27" s="583" t="s">
        <v>501</v>
      </c>
      <c r="E27" s="110"/>
      <c r="F27" s="110"/>
      <c r="G27" s="110"/>
      <c r="H27" s="110"/>
      <c r="I27" s="110"/>
      <c r="J27" s="110"/>
      <c r="K27" s="110"/>
      <c r="L27" s="110"/>
      <c r="M27" s="110">
        <v>-98</v>
      </c>
      <c r="N27" s="110"/>
      <c r="O27" s="377">
        <f>SUM(E27:M27)</f>
        <v>-98</v>
      </c>
      <c r="P27" s="480"/>
      <c r="Q27" s="480"/>
      <c r="R27" s="480"/>
      <c r="S27" s="480"/>
      <c r="T27" s="480"/>
      <c r="U27" s="480"/>
      <c r="V27" s="480"/>
      <c r="W27" s="480"/>
    </row>
    <row r="28" spans="1:23" s="492" customFormat="1" ht="15">
      <c r="A28" s="348">
        <v>19</v>
      </c>
      <c r="B28" s="712"/>
      <c r="C28" s="376"/>
      <c r="D28" s="397" t="s">
        <v>503</v>
      </c>
      <c r="E28" s="110"/>
      <c r="F28" s="110"/>
      <c r="G28" s="110"/>
      <c r="H28" s="110"/>
      <c r="I28" s="110"/>
      <c r="J28" s="110"/>
      <c r="K28" s="110"/>
      <c r="L28" s="110"/>
      <c r="M28" s="110">
        <v>11</v>
      </c>
      <c r="N28" s="110"/>
      <c r="O28" s="377">
        <f>SUM(E28:M28)</f>
        <v>11</v>
      </c>
      <c r="P28" s="480"/>
      <c r="Q28" s="480"/>
      <c r="R28" s="480"/>
      <c r="S28" s="480"/>
      <c r="T28" s="480"/>
      <c r="U28" s="480"/>
      <c r="V28" s="480"/>
      <c r="W28" s="480"/>
    </row>
    <row r="29" spans="1:23" s="494" customFormat="1" ht="15">
      <c r="A29" s="348">
        <v>20</v>
      </c>
      <c r="B29" s="500"/>
      <c r="C29" s="379"/>
      <c r="D29" s="380" t="s">
        <v>65</v>
      </c>
      <c r="E29" s="341">
        <f aca="true" t="shared" si="3" ref="E29:O29">SUM(E26:E28)</f>
        <v>26748</v>
      </c>
      <c r="F29" s="341">
        <f t="shared" si="3"/>
        <v>272</v>
      </c>
      <c r="G29" s="341">
        <f t="shared" si="3"/>
        <v>0</v>
      </c>
      <c r="H29" s="341">
        <f t="shared" si="3"/>
        <v>2688</v>
      </c>
      <c r="I29" s="341">
        <f t="shared" si="3"/>
        <v>0</v>
      </c>
      <c r="J29" s="341">
        <f t="shared" si="3"/>
        <v>0</v>
      </c>
      <c r="K29" s="341">
        <f t="shared" si="3"/>
        <v>0</v>
      </c>
      <c r="L29" s="341">
        <f t="shared" si="3"/>
        <v>0</v>
      </c>
      <c r="M29" s="341">
        <f t="shared" si="3"/>
        <v>161338</v>
      </c>
      <c r="N29" s="341">
        <f t="shared" si="3"/>
        <v>136472</v>
      </c>
      <c r="O29" s="381">
        <f t="shared" si="3"/>
        <v>191046</v>
      </c>
      <c r="P29" s="493"/>
      <c r="Q29" s="493"/>
      <c r="R29" s="493"/>
      <c r="S29" s="493"/>
      <c r="T29" s="493"/>
      <c r="U29" s="493"/>
      <c r="V29" s="493"/>
      <c r="W29" s="493"/>
    </row>
    <row r="30" spans="1:23" s="372" customFormat="1" ht="30" customHeight="1">
      <c r="A30" s="348">
        <v>21</v>
      </c>
      <c r="B30" s="361"/>
      <c r="C30" s="362">
        <v>5</v>
      </c>
      <c r="D30" s="491" t="s">
        <v>74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3"/>
      <c r="O30" s="371"/>
      <c r="P30" s="142"/>
      <c r="Q30" s="142"/>
      <c r="R30" s="142"/>
      <c r="S30" s="142"/>
      <c r="T30" s="142"/>
      <c r="U30" s="142"/>
      <c r="V30" s="142"/>
      <c r="W30" s="142"/>
    </row>
    <row r="31" spans="1:23" s="484" customFormat="1" ht="15">
      <c r="A31" s="348">
        <v>22</v>
      </c>
      <c r="B31" s="363"/>
      <c r="C31" s="373"/>
      <c r="D31" s="374" t="s">
        <v>65</v>
      </c>
      <c r="E31" s="142">
        <v>31251</v>
      </c>
      <c r="F31" s="142"/>
      <c r="G31" s="142"/>
      <c r="H31" s="142">
        <v>2969</v>
      </c>
      <c r="I31" s="142"/>
      <c r="J31" s="142"/>
      <c r="K31" s="142"/>
      <c r="L31" s="142"/>
      <c r="M31" s="142">
        <v>191030</v>
      </c>
      <c r="N31" s="143">
        <v>149790</v>
      </c>
      <c r="O31" s="371">
        <f>SUM(E31:M31)</f>
        <v>225250</v>
      </c>
      <c r="P31" s="485"/>
      <c r="Q31" s="485"/>
      <c r="R31" s="485"/>
      <c r="S31" s="485"/>
      <c r="T31" s="485"/>
      <c r="U31" s="485"/>
      <c r="V31" s="485"/>
      <c r="W31" s="485"/>
    </row>
    <row r="32" spans="1:23" s="492" customFormat="1" ht="15">
      <c r="A32" s="348">
        <v>23</v>
      </c>
      <c r="B32" s="712"/>
      <c r="C32" s="376"/>
      <c r="D32" s="583" t="s">
        <v>501</v>
      </c>
      <c r="E32" s="110"/>
      <c r="F32" s="110"/>
      <c r="G32" s="110"/>
      <c r="H32" s="110"/>
      <c r="I32" s="110"/>
      <c r="J32" s="110"/>
      <c r="K32" s="110"/>
      <c r="L32" s="110"/>
      <c r="M32" s="110">
        <v>-172</v>
      </c>
      <c r="N32" s="110"/>
      <c r="O32" s="377">
        <f>SUM(E32:M32)</f>
        <v>-172</v>
      </c>
      <c r="P32" s="480"/>
      <c r="Q32" s="480"/>
      <c r="R32" s="480"/>
      <c r="S32" s="480"/>
      <c r="T32" s="480"/>
      <c r="U32" s="480"/>
      <c r="V32" s="480"/>
      <c r="W32" s="480"/>
    </row>
    <row r="33" spans="1:23" s="496" customFormat="1" ht="15">
      <c r="A33" s="348">
        <v>24</v>
      </c>
      <c r="B33" s="500"/>
      <c r="C33" s="379"/>
      <c r="D33" s="383" t="s">
        <v>65</v>
      </c>
      <c r="E33" s="384">
        <f aca="true" t="shared" si="4" ref="E33:O33">SUM(E31:E32)</f>
        <v>31251</v>
      </c>
      <c r="F33" s="384">
        <f t="shared" si="4"/>
        <v>0</v>
      </c>
      <c r="G33" s="384">
        <f t="shared" si="4"/>
        <v>0</v>
      </c>
      <c r="H33" s="384">
        <f t="shared" si="4"/>
        <v>2969</v>
      </c>
      <c r="I33" s="384">
        <f t="shared" si="4"/>
        <v>0</v>
      </c>
      <c r="J33" s="384">
        <f t="shared" si="4"/>
        <v>0</v>
      </c>
      <c r="K33" s="384">
        <f t="shared" si="4"/>
        <v>0</v>
      </c>
      <c r="L33" s="384">
        <f t="shared" si="4"/>
        <v>0</v>
      </c>
      <c r="M33" s="384">
        <f t="shared" si="4"/>
        <v>190858</v>
      </c>
      <c r="N33" s="384">
        <f t="shared" si="4"/>
        <v>149790</v>
      </c>
      <c r="O33" s="385">
        <f t="shared" si="4"/>
        <v>225078</v>
      </c>
      <c r="P33" s="495"/>
      <c r="Q33" s="495"/>
      <c r="R33" s="495"/>
      <c r="S33" s="495"/>
      <c r="T33" s="495"/>
      <c r="U33" s="495"/>
      <c r="V33" s="495"/>
      <c r="W33" s="495"/>
    </row>
    <row r="34" spans="1:23" s="372" customFormat="1" ht="30" customHeight="1">
      <c r="A34" s="348">
        <v>25</v>
      </c>
      <c r="B34" s="361"/>
      <c r="C34" s="362">
        <v>6</v>
      </c>
      <c r="D34" s="491" t="s">
        <v>75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3"/>
      <c r="O34" s="371"/>
      <c r="P34" s="142"/>
      <c r="Q34" s="142"/>
      <c r="R34" s="142"/>
      <c r="S34" s="142"/>
      <c r="T34" s="142"/>
      <c r="U34" s="142"/>
      <c r="V34" s="142"/>
      <c r="W34" s="142"/>
    </row>
    <row r="35" spans="1:23" s="484" customFormat="1" ht="15">
      <c r="A35" s="348">
        <v>26</v>
      </c>
      <c r="B35" s="363"/>
      <c r="C35" s="373"/>
      <c r="D35" s="374" t="s">
        <v>65</v>
      </c>
      <c r="E35" s="142">
        <v>11628</v>
      </c>
      <c r="F35" s="142"/>
      <c r="G35" s="142">
        <v>100</v>
      </c>
      <c r="H35" s="142">
        <v>1004</v>
      </c>
      <c r="I35" s="142"/>
      <c r="J35" s="142"/>
      <c r="K35" s="142"/>
      <c r="L35" s="142"/>
      <c r="M35" s="142">
        <v>84932</v>
      </c>
      <c r="N35" s="143">
        <v>59368</v>
      </c>
      <c r="O35" s="371">
        <f>SUM(E35:M35)</f>
        <v>97664</v>
      </c>
      <c r="P35" s="485"/>
      <c r="Q35" s="485"/>
      <c r="R35" s="485"/>
      <c r="S35" s="485"/>
      <c r="T35" s="485"/>
      <c r="U35" s="485"/>
      <c r="V35" s="485"/>
      <c r="W35" s="485"/>
    </row>
    <row r="36" spans="1:23" s="492" customFormat="1" ht="15">
      <c r="A36" s="348">
        <v>27</v>
      </c>
      <c r="B36" s="712"/>
      <c r="C36" s="376"/>
      <c r="D36" s="583" t="s">
        <v>501</v>
      </c>
      <c r="E36" s="110"/>
      <c r="F36" s="110"/>
      <c r="G36" s="110"/>
      <c r="H36" s="110"/>
      <c r="I36" s="110"/>
      <c r="J36" s="110"/>
      <c r="K36" s="110"/>
      <c r="L36" s="110"/>
      <c r="M36" s="110">
        <v>-85</v>
      </c>
      <c r="N36" s="110"/>
      <c r="O36" s="377">
        <f>SUM(E36:M36)</f>
        <v>-85</v>
      </c>
      <c r="P36" s="480"/>
      <c r="Q36" s="480"/>
      <c r="R36" s="480"/>
      <c r="S36" s="480"/>
      <c r="T36" s="480"/>
      <c r="U36" s="480"/>
      <c r="V36" s="480"/>
      <c r="W36" s="480"/>
    </row>
    <row r="37" spans="1:23" s="496" customFormat="1" ht="30" customHeight="1">
      <c r="A37" s="347">
        <v>28</v>
      </c>
      <c r="B37" s="500"/>
      <c r="C37" s="379"/>
      <c r="D37" s="383" t="s">
        <v>65</v>
      </c>
      <c r="E37" s="384">
        <f aca="true" t="shared" si="5" ref="E37:O37">SUM(E35:E36)</f>
        <v>11628</v>
      </c>
      <c r="F37" s="384">
        <f t="shared" si="5"/>
        <v>0</v>
      </c>
      <c r="G37" s="384">
        <f t="shared" si="5"/>
        <v>100</v>
      </c>
      <c r="H37" s="384">
        <f t="shared" si="5"/>
        <v>1004</v>
      </c>
      <c r="I37" s="384">
        <f t="shared" si="5"/>
        <v>0</v>
      </c>
      <c r="J37" s="384">
        <f t="shared" si="5"/>
        <v>0</v>
      </c>
      <c r="K37" s="384">
        <f t="shared" si="5"/>
        <v>0</v>
      </c>
      <c r="L37" s="384">
        <f t="shared" si="5"/>
        <v>0</v>
      </c>
      <c r="M37" s="384">
        <f t="shared" si="5"/>
        <v>84847</v>
      </c>
      <c r="N37" s="384">
        <f t="shared" si="5"/>
        <v>59368</v>
      </c>
      <c r="O37" s="385">
        <f t="shared" si="5"/>
        <v>97579</v>
      </c>
      <c r="P37" s="495"/>
      <c r="Q37" s="495"/>
      <c r="R37" s="495"/>
      <c r="S37" s="495"/>
      <c r="T37" s="495"/>
      <c r="U37" s="495"/>
      <c r="V37" s="495"/>
      <c r="W37" s="495"/>
    </row>
    <row r="38" spans="1:23" s="392" customFormat="1" ht="15">
      <c r="A38" s="348">
        <v>29</v>
      </c>
      <c r="B38" s="417"/>
      <c r="C38" s="250"/>
      <c r="D38" s="251" t="s">
        <v>789</v>
      </c>
      <c r="E38" s="251"/>
      <c r="F38" s="251"/>
      <c r="G38" s="251"/>
      <c r="H38" s="251"/>
      <c r="I38" s="251"/>
      <c r="J38" s="251"/>
      <c r="K38" s="251"/>
      <c r="L38" s="251"/>
      <c r="M38" s="251"/>
      <c r="N38" s="249"/>
      <c r="O38" s="256"/>
      <c r="P38" s="144"/>
      <c r="Q38" s="144"/>
      <c r="R38" s="144"/>
      <c r="S38" s="144"/>
      <c r="T38" s="144"/>
      <c r="U38" s="144"/>
      <c r="V38" s="144"/>
      <c r="W38" s="144"/>
    </row>
    <row r="39" spans="1:23" s="392" customFormat="1" ht="15">
      <c r="A39" s="348">
        <v>30</v>
      </c>
      <c r="B39" s="417"/>
      <c r="C39" s="252"/>
      <c r="D39" s="144" t="s">
        <v>65</v>
      </c>
      <c r="E39" s="144">
        <f aca="true" t="shared" si="6" ref="E39:O39">SUM(E35,E31,E26,E21,E17,E12)</f>
        <v>141493</v>
      </c>
      <c r="F39" s="144">
        <f t="shared" si="6"/>
        <v>653</v>
      </c>
      <c r="G39" s="144">
        <f t="shared" si="6"/>
        <v>224</v>
      </c>
      <c r="H39" s="144">
        <f t="shared" si="6"/>
        <v>13594</v>
      </c>
      <c r="I39" s="144">
        <f t="shared" si="6"/>
        <v>0</v>
      </c>
      <c r="J39" s="144">
        <f t="shared" si="6"/>
        <v>0</v>
      </c>
      <c r="K39" s="144">
        <f t="shared" si="6"/>
        <v>0</v>
      </c>
      <c r="L39" s="144">
        <f t="shared" si="6"/>
        <v>0</v>
      </c>
      <c r="M39" s="144">
        <f t="shared" si="6"/>
        <v>971001</v>
      </c>
      <c r="N39" s="145">
        <f t="shared" si="6"/>
        <v>776656</v>
      </c>
      <c r="O39" s="257">
        <f t="shared" si="6"/>
        <v>1126965</v>
      </c>
      <c r="P39" s="144"/>
      <c r="Q39" s="144"/>
      <c r="R39" s="144"/>
      <c r="S39" s="144"/>
      <c r="T39" s="144"/>
      <c r="U39" s="144"/>
      <c r="V39" s="144"/>
      <c r="W39" s="144"/>
    </row>
    <row r="40" spans="1:23" s="592" customFormat="1" ht="15">
      <c r="A40" s="348">
        <v>31</v>
      </c>
      <c r="B40" s="419"/>
      <c r="C40" s="248"/>
      <c r="D40" s="584" t="s">
        <v>219</v>
      </c>
      <c r="E40" s="145">
        <f>SUM(E36:E36,E32:E32,E27:E27,E22:E22,E18:E18,E13:E14)+E28+E23</f>
        <v>-483</v>
      </c>
      <c r="F40" s="145">
        <f aca="true" t="shared" si="7" ref="F40:O40">SUM(F36:F36,F32:F32,F27:F27,F22:F22,F18:F18,F13:F14)+F28+F23</f>
        <v>0</v>
      </c>
      <c r="G40" s="145">
        <f t="shared" si="7"/>
        <v>0</v>
      </c>
      <c r="H40" s="145">
        <f t="shared" si="7"/>
        <v>0</v>
      </c>
      <c r="I40" s="145">
        <f t="shared" si="7"/>
        <v>0</v>
      </c>
      <c r="J40" s="145">
        <f t="shared" si="7"/>
        <v>0</v>
      </c>
      <c r="K40" s="145">
        <f t="shared" si="7"/>
        <v>0</v>
      </c>
      <c r="L40" s="145">
        <f t="shared" si="7"/>
        <v>0</v>
      </c>
      <c r="M40" s="145">
        <f t="shared" si="7"/>
        <v>-697</v>
      </c>
      <c r="N40" s="145">
        <f t="shared" si="7"/>
        <v>0</v>
      </c>
      <c r="O40" s="247">
        <f t="shared" si="7"/>
        <v>-1180</v>
      </c>
      <c r="P40" s="596"/>
      <c r="Q40" s="596"/>
      <c r="R40" s="596"/>
      <c r="S40" s="596"/>
      <c r="T40" s="596"/>
      <c r="U40" s="596"/>
      <c r="V40" s="596"/>
      <c r="W40" s="596"/>
    </row>
    <row r="41" spans="1:23" s="394" customFormat="1" ht="15">
      <c r="A41" s="348">
        <v>32</v>
      </c>
      <c r="B41" s="421"/>
      <c r="C41" s="253"/>
      <c r="D41" s="254" t="s">
        <v>65</v>
      </c>
      <c r="E41" s="254">
        <f aca="true" t="shared" si="8" ref="E41:O41">SUM(E39:E40)</f>
        <v>141010</v>
      </c>
      <c r="F41" s="254">
        <f t="shared" si="8"/>
        <v>653</v>
      </c>
      <c r="G41" s="254">
        <f t="shared" si="8"/>
        <v>224</v>
      </c>
      <c r="H41" s="254">
        <f t="shared" si="8"/>
        <v>13594</v>
      </c>
      <c r="I41" s="254">
        <f t="shared" si="8"/>
        <v>0</v>
      </c>
      <c r="J41" s="254">
        <f t="shared" si="8"/>
        <v>0</v>
      </c>
      <c r="K41" s="254">
        <f t="shared" si="8"/>
        <v>0</v>
      </c>
      <c r="L41" s="254">
        <f t="shared" si="8"/>
        <v>0</v>
      </c>
      <c r="M41" s="254">
        <f t="shared" si="8"/>
        <v>970304</v>
      </c>
      <c r="N41" s="255">
        <f t="shared" si="8"/>
        <v>776656</v>
      </c>
      <c r="O41" s="258">
        <f t="shared" si="8"/>
        <v>1125785</v>
      </c>
      <c r="P41" s="414"/>
      <c r="Q41" s="414"/>
      <c r="R41" s="414"/>
      <c r="S41" s="414"/>
      <c r="T41" s="414"/>
      <c r="U41" s="414"/>
      <c r="V41" s="414"/>
      <c r="W41" s="414"/>
    </row>
    <row r="42" spans="1:23" s="372" customFormat="1" ht="30" customHeight="1">
      <c r="A42" s="348">
        <v>33</v>
      </c>
      <c r="B42" s="361"/>
      <c r="C42" s="362">
        <v>7</v>
      </c>
      <c r="D42" s="491" t="s">
        <v>124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3"/>
      <c r="O42" s="371"/>
      <c r="P42" s="142"/>
      <c r="Q42" s="142"/>
      <c r="R42" s="142"/>
      <c r="S42" s="142"/>
      <c r="T42" s="142"/>
      <c r="U42" s="142"/>
      <c r="V42" s="142"/>
      <c r="W42" s="142"/>
    </row>
    <row r="43" spans="1:23" s="372" customFormat="1" ht="15">
      <c r="A43" s="348">
        <v>34</v>
      </c>
      <c r="B43" s="361"/>
      <c r="C43" s="362"/>
      <c r="D43" s="491" t="s">
        <v>65</v>
      </c>
      <c r="E43" s="142">
        <v>5555</v>
      </c>
      <c r="F43" s="142">
        <v>193081</v>
      </c>
      <c r="G43" s="142"/>
      <c r="H43" s="142">
        <v>0</v>
      </c>
      <c r="I43" s="142"/>
      <c r="J43" s="142"/>
      <c r="K43" s="142"/>
      <c r="L43" s="142">
        <v>4270</v>
      </c>
      <c r="M43" s="142">
        <v>76137</v>
      </c>
      <c r="N43" s="143"/>
      <c r="O43" s="371">
        <f>SUM(E43:M43)</f>
        <v>279043</v>
      </c>
      <c r="P43" s="142"/>
      <c r="Q43" s="142"/>
      <c r="R43" s="142"/>
      <c r="S43" s="142"/>
      <c r="T43" s="142"/>
      <c r="U43" s="142"/>
      <c r="V43" s="142"/>
      <c r="W43" s="142"/>
    </row>
    <row r="44" spans="1:23" s="630" customFormat="1" ht="15">
      <c r="A44" s="348">
        <v>35</v>
      </c>
      <c r="B44" s="408"/>
      <c r="C44" s="399"/>
      <c r="D44" s="497" t="s">
        <v>501</v>
      </c>
      <c r="E44" s="143"/>
      <c r="F44" s="143"/>
      <c r="G44" s="143"/>
      <c r="H44" s="143"/>
      <c r="I44" s="143"/>
      <c r="J44" s="143"/>
      <c r="K44" s="143"/>
      <c r="L44" s="143"/>
      <c r="M44" s="143">
        <v>290</v>
      </c>
      <c r="N44" s="143"/>
      <c r="O44" s="377">
        <f>SUM(E44:M44)</f>
        <v>290</v>
      </c>
      <c r="P44" s="629"/>
      <c r="Q44" s="629"/>
      <c r="R44" s="629"/>
      <c r="S44" s="629"/>
      <c r="T44" s="629"/>
      <c r="U44" s="629"/>
      <c r="V44" s="629"/>
      <c r="W44" s="629"/>
    </row>
    <row r="45" spans="1:23" s="630" customFormat="1" ht="15">
      <c r="A45" s="348">
        <v>36</v>
      </c>
      <c r="B45" s="408"/>
      <c r="C45" s="399"/>
      <c r="D45" s="397" t="s">
        <v>515</v>
      </c>
      <c r="E45" s="143"/>
      <c r="F45" s="143">
        <v>728</v>
      </c>
      <c r="G45" s="143"/>
      <c r="H45" s="143"/>
      <c r="I45" s="143"/>
      <c r="J45" s="143"/>
      <c r="K45" s="143"/>
      <c r="L45" s="143"/>
      <c r="M45" s="143"/>
      <c r="N45" s="143"/>
      <c r="O45" s="377">
        <f>SUM(E45:M45)</f>
        <v>728</v>
      </c>
      <c r="P45" s="629"/>
      <c r="Q45" s="629"/>
      <c r="R45" s="629"/>
      <c r="S45" s="629"/>
      <c r="T45" s="629"/>
      <c r="U45" s="629"/>
      <c r="V45" s="629"/>
      <c r="W45" s="629"/>
    </row>
    <row r="46" spans="1:23" s="369" customFormat="1" ht="15">
      <c r="A46" s="348">
        <v>37</v>
      </c>
      <c r="B46" s="405"/>
      <c r="C46" s="402"/>
      <c r="D46" s="498" t="s">
        <v>65</v>
      </c>
      <c r="E46" s="130">
        <f aca="true" t="shared" si="9" ref="E46:O46">SUM(E43:E45)</f>
        <v>5555</v>
      </c>
      <c r="F46" s="130">
        <f t="shared" si="9"/>
        <v>193809</v>
      </c>
      <c r="G46" s="130">
        <f t="shared" si="9"/>
        <v>0</v>
      </c>
      <c r="H46" s="130">
        <f t="shared" si="9"/>
        <v>0</v>
      </c>
      <c r="I46" s="130">
        <f t="shared" si="9"/>
        <v>0</v>
      </c>
      <c r="J46" s="130">
        <f t="shared" si="9"/>
        <v>0</v>
      </c>
      <c r="K46" s="130">
        <f t="shared" si="9"/>
        <v>0</v>
      </c>
      <c r="L46" s="130">
        <f t="shared" si="9"/>
        <v>4270</v>
      </c>
      <c r="M46" s="130">
        <f t="shared" si="9"/>
        <v>76427</v>
      </c>
      <c r="N46" s="130">
        <f t="shared" si="9"/>
        <v>0</v>
      </c>
      <c r="O46" s="403">
        <f t="shared" si="9"/>
        <v>280061</v>
      </c>
      <c r="P46" s="130"/>
      <c r="Q46" s="130"/>
      <c r="R46" s="130"/>
      <c r="S46" s="130"/>
      <c r="T46" s="130"/>
      <c r="U46" s="130"/>
      <c r="V46" s="130"/>
      <c r="W46" s="130"/>
    </row>
    <row r="47" spans="1:23" s="372" customFormat="1" ht="30" customHeight="1">
      <c r="A47" s="348">
        <v>38</v>
      </c>
      <c r="B47" s="361"/>
      <c r="C47" s="362">
        <v>8</v>
      </c>
      <c r="D47" s="491" t="s">
        <v>125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3"/>
      <c r="O47" s="371"/>
      <c r="P47" s="142"/>
      <c r="Q47" s="142"/>
      <c r="R47" s="142"/>
      <c r="S47" s="142"/>
      <c r="T47" s="142"/>
      <c r="U47" s="142"/>
      <c r="V47" s="142"/>
      <c r="W47" s="142"/>
    </row>
    <row r="48" spans="1:23" s="372" customFormat="1" ht="15">
      <c r="A48" s="348">
        <v>39</v>
      </c>
      <c r="B48" s="361"/>
      <c r="C48" s="362"/>
      <c r="D48" s="491" t="s">
        <v>65</v>
      </c>
      <c r="E48" s="142">
        <v>62077</v>
      </c>
      <c r="F48" s="142">
        <v>144</v>
      </c>
      <c r="G48" s="142"/>
      <c r="H48" s="142">
        <v>515</v>
      </c>
      <c r="I48" s="142"/>
      <c r="J48" s="142"/>
      <c r="K48" s="142"/>
      <c r="L48" s="142"/>
      <c r="M48" s="142">
        <v>354154</v>
      </c>
      <c r="N48" s="143">
        <v>160152</v>
      </c>
      <c r="O48" s="371">
        <f>SUM(E48:M48)</f>
        <v>416890</v>
      </c>
      <c r="P48" s="142"/>
      <c r="Q48" s="142"/>
      <c r="R48" s="142"/>
      <c r="S48" s="142"/>
      <c r="T48" s="142"/>
      <c r="U48" s="142"/>
      <c r="V48" s="142"/>
      <c r="W48" s="142"/>
    </row>
    <row r="49" spans="1:23" s="630" customFormat="1" ht="15">
      <c r="A49" s="348">
        <v>40</v>
      </c>
      <c r="B49" s="408"/>
      <c r="C49" s="399"/>
      <c r="D49" s="497" t="s">
        <v>501</v>
      </c>
      <c r="E49" s="143"/>
      <c r="F49" s="143"/>
      <c r="G49" s="143"/>
      <c r="H49" s="143"/>
      <c r="I49" s="143"/>
      <c r="J49" s="143"/>
      <c r="K49" s="143"/>
      <c r="L49" s="143"/>
      <c r="M49" s="143">
        <v>549</v>
      </c>
      <c r="N49" s="143"/>
      <c r="O49" s="377">
        <f>SUM(E49:M49)</f>
        <v>549</v>
      </c>
      <c r="P49" s="629"/>
      <c r="Q49" s="629"/>
      <c r="R49" s="629"/>
      <c r="S49" s="629"/>
      <c r="T49" s="629"/>
      <c r="U49" s="629"/>
      <c r="V49" s="629"/>
      <c r="W49" s="629"/>
    </row>
    <row r="50" spans="1:23" s="630" customFormat="1" ht="15">
      <c r="A50" s="348">
        <v>41</v>
      </c>
      <c r="B50" s="408"/>
      <c r="C50" s="399"/>
      <c r="D50" s="497" t="s">
        <v>523</v>
      </c>
      <c r="E50" s="143">
        <v>679</v>
      </c>
      <c r="F50" s="143"/>
      <c r="G50" s="143"/>
      <c r="H50" s="143"/>
      <c r="I50" s="143"/>
      <c r="J50" s="143"/>
      <c r="K50" s="143"/>
      <c r="L50" s="143"/>
      <c r="M50" s="143"/>
      <c r="N50" s="143"/>
      <c r="O50" s="377">
        <f>SUM(E50:M50)</f>
        <v>679</v>
      </c>
      <c r="P50" s="629"/>
      <c r="Q50" s="629"/>
      <c r="R50" s="629"/>
      <c r="S50" s="629"/>
      <c r="T50" s="629"/>
      <c r="U50" s="629"/>
      <c r="V50" s="629"/>
      <c r="W50" s="629"/>
    </row>
    <row r="51" spans="1:23" s="369" customFormat="1" ht="15">
      <c r="A51" s="348">
        <v>42</v>
      </c>
      <c r="B51" s="405"/>
      <c r="C51" s="402"/>
      <c r="D51" s="498" t="s">
        <v>65</v>
      </c>
      <c r="E51" s="130">
        <f aca="true" t="shared" si="10" ref="E51:O51">SUM(E48:E50)</f>
        <v>62756</v>
      </c>
      <c r="F51" s="130">
        <f t="shared" si="10"/>
        <v>144</v>
      </c>
      <c r="G51" s="130">
        <f t="shared" si="10"/>
        <v>0</v>
      </c>
      <c r="H51" s="130">
        <f t="shared" si="10"/>
        <v>515</v>
      </c>
      <c r="I51" s="130">
        <f t="shared" si="10"/>
        <v>0</v>
      </c>
      <c r="J51" s="130">
        <f t="shared" si="10"/>
        <v>0</v>
      </c>
      <c r="K51" s="130">
        <f t="shared" si="10"/>
        <v>0</v>
      </c>
      <c r="L51" s="130">
        <f t="shared" si="10"/>
        <v>0</v>
      </c>
      <c r="M51" s="130">
        <f t="shared" si="10"/>
        <v>354703</v>
      </c>
      <c r="N51" s="130">
        <f t="shared" si="10"/>
        <v>160152</v>
      </c>
      <c r="O51" s="403">
        <f t="shared" si="10"/>
        <v>418118</v>
      </c>
      <c r="P51" s="130"/>
      <c r="Q51" s="130"/>
      <c r="R51" s="130"/>
      <c r="S51" s="130"/>
      <c r="T51" s="130"/>
      <c r="U51" s="130"/>
      <c r="V51" s="130"/>
      <c r="W51" s="130"/>
    </row>
    <row r="52" spans="1:23" s="372" customFormat="1" ht="30" customHeight="1">
      <c r="A52" s="348">
        <v>43</v>
      </c>
      <c r="B52" s="361"/>
      <c r="C52" s="362">
        <v>9</v>
      </c>
      <c r="D52" s="491" t="s">
        <v>127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3"/>
      <c r="O52" s="371"/>
      <c r="P52" s="142"/>
      <c r="Q52" s="142"/>
      <c r="R52" s="142"/>
      <c r="S52" s="142"/>
      <c r="T52" s="142"/>
      <c r="U52" s="142"/>
      <c r="V52" s="142"/>
      <c r="W52" s="142"/>
    </row>
    <row r="53" spans="1:23" ht="15">
      <c r="A53" s="348">
        <v>44</v>
      </c>
      <c r="B53" s="363"/>
      <c r="C53" s="373"/>
      <c r="D53" s="395" t="s">
        <v>65</v>
      </c>
      <c r="E53" s="109">
        <v>1146</v>
      </c>
      <c r="F53" s="109">
        <v>1300</v>
      </c>
      <c r="G53" s="109"/>
      <c r="H53" s="109">
        <v>4655</v>
      </c>
      <c r="I53" s="109"/>
      <c r="J53" s="109"/>
      <c r="K53" s="109"/>
      <c r="L53" s="109"/>
      <c r="M53" s="109">
        <v>54869</v>
      </c>
      <c r="N53" s="110">
        <v>53534</v>
      </c>
      <c r="O53" s="396">
        <f>SUM(E53:M53)</f>
        <v>61970</v>
      </c>
      <c r="P53" s="109"/>
      <c r="Q53" s="109"/>
      <c r="R53" s="109"/>
      <c r="S53" s="109"/>
      <c r="T53" s="109"/>
      <c r="U53" s="109"/>
      <c r="V53" s="109"/>
      <c r="W53" s="109"/>
    </row>
    <row r="54" spans="1:23" s="492" customFormat="1" ht="15">
      <c r="A54" s="348">
        <v>45</v>
      </c>
      <c r="B54" s="712"/>
      <c r="C54" s="376"/>
      <c r="D54" s="397" t="s">
        <v>365</v>
      </c>
      <c r="E54" s="110">
        <v>-1146</v>
      </c>
      <c r="F54" s="110">
        <v>-1300</v>
      </c>
      <c r="G54" s="110"/>
      <c r="H54" s="110">
        <v>-4655</v>
      </c>
      <c r="I54" s="110"/>
      <c r="J54" s="110"/>
      <c r="K54" s="110"/>
      <c r="L54" s="110"/>
      <c r="M54" s="110">
        <v>-54869</v>
      </c>
      <c r="N54" s="110">
        <v>-53534</v>
      </c>
      <c r="O54" s="581">
        <f>SUM(E54:M54)</f>
        <v>-61970</v>
      </c>
      <c r="P54" s="480"/>
      <c r="Q54" s="480"/>
      <c r="R54" s="480"/>
      <c r="S54" s="480"/>
      <c r="T54" s="480"/>
      <c r="U54" s="480"/>
      <c r="V54" s="480"/>
      <c r="W54" s="480"/>
    </row>
    <row r="55" spans="1:23" s="382" customFormat="1" ht="15">
      <c r="A55" s="348">
        <v>46</v>
      </c>
      <c r="B55" s="500"/>
      <c r="C55" s="379"/>
      <c r="D55" s="413" t="s">
        <v>65</v>
      </c>
      <c r="E55" s="341">
        <f aca="true" t="shared" si="11" ref="E55:O55">SUM(E53:E54)</f>
        <v>0</v>
      </c>
      <c r="F55" s="341">
        <f t="shared" si="11"/>
        <v>0</v>
      </c>
      <c r="G55" s="341">
        <f t="shared" si="11"/>
        <v>0</v>
      </c>
      <c r="H55" s="341">
        <f t="shared" si="11"/>
        <v>0</v>
      </c>
      <c r="I55" s="341">
        <f t="shared" si="11"/>
        <v>0</v>
      </c>
      <c r="J55" s="341">
        <f t="shared" si="11"/>
        <v>0</v>
      </c>
      <c r="K55" s="341">
        <f t="shared" si="11"/>
        <v>0</v>
      </c>
      <c r="L55" s="341">
        <f t="shared" si="11"/>
        <v>0</v>
      </c>
      <c r="M55" s="341">
        <f t="shared" si="11"/>
        <v>0</v>
      </c>
      <c r="N55" s="341">
        <f t="shared" si="11"/>
        <v>0</v>
      </c>
      <c r="O55" s="381">
        <f t="shared" si="11"/>
        <v>0</v>
      </c>
      <c r="P55" s="341"/>
      <c r="Q55" s="341"/>
      <c r="R55" s="341"/>
      <c r="S55" s="341"/>
      <c r="T55" s="341"/>
      <c r="U55" s="341"/>
      <c r="V55" s="341"/>
      <c r="W55" s="341"/>
    </row>
    <row r="56" spans="1:23" s="372" customFormat="1" ht="30" customHeight="1">
      <c r="A56" s="348">
        <v>47</v>
      </c>
      <c r="B56" s="361"/>
      <c r="C56" s="362">
        <v>10</v>
      </c>
      <c r="D56" s="491" t="s">
        <v>341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3"/>
      <c r="O56" s="371"/>
      <c r="P56" s="142"/>
      <c r="Q56" s="142"/>
      <c r="R56" s="142"/>
      <c r="S56" s="142"/>
      <c r="T56" s="142"/>
      <c r="U56" s="142"/>
      <c r="V56" s="142"/>
      <c r="W56" s="142"/>
    </row>
    <row r="57" spans="1:23" ht="15">
      <c r="A57" s="348">
        <v>48</v>
      </c>
      <c r="B57" s="363"/>
      <c r="C57" s="373"/>
      <c r="D57" s="395" t="s">
        <v>65</v>
      </c>
      <c r="E57" s="109">
        <v>9974</v>
      </c>
      <c r="F57" s="109"/>
      <c r="G57" s="109"/>
      <c r="H57" s="109"/>
      <c r="I57" s="109"/>
      <c r="J57" s="109"/>
      <c r="K57" s="109"/>
      <c r="L57" s="109"/>
      <c r="M57" s="109">
        <v>49162</v>
      </c>
      <c r="N57" s="110">
        <v>18800</v>
      </c>
      <c r="O57" s="396">
        <f>SUM(E57:M57)</f>
        <v>59136</v>
      </c>
      <c r="P57" s="109"/>
      <c r="Q57" s="109"/>
      <c r="R57" s="109"/>
      <c r="S57" s="109"/>
      <c r="T57" s="109"/>
      <c r="U57" s="109"/>
      <c r="V57" s="109"/>
      <c r="W57" s="109"/>
    </row>
    <row r="58" spans="1:23" s="484" customFormat="1" ht="15">
      <c r="A58" s="348">
        <v>49</v>
      </c>
      <c r="B58" s="363"/>
      <c r="C58" s="373"/>
      <c r="D58" s="397" t="s">
        <v>501</v>
      </c>
      <c r="E58" s="109"/>
      <c r="F58" s="109"/>
      <c r="G58" s="109"/>
      <c r="H58" s="109"/>
      <c r="I58" s="109"/>
      <c r="J58" s="109"/>
      <c r="K58" s="109"/>
      <c r="L58" s="109"/>
      <c r="M58" s="109">
        <v>55</v>
      </c>
      <c r="N58" s="110"/>
      <c r="O58" s="396">
        <f>SUM(E58:N58)</f>
        <v>55</v>
      </c>
      <c r="P58" s="485"/>
      <c r="Q58" s="485"/>
      <c r="R58" s="485"/>
      <c r="S58" s="485"/>
      <c r="T58" s="485"/>
      <c r="U58" s="485"/>
      <c r="V58" s="485"/>
      <c r="W58" s="485"/>
    </row>
    <row r="59" spans="1:23" s="484" customFormat="1" ht="15">
      <c r="A59" s="348">
        <v>50</v>
      </c>
      <c r="B59" s="363"/>
      <c r="C59" s="373"/>
      <c r="D59" s="397" t="s">
        <v>517</v>
      </c>
      <c r="E59" s="109"/>
      <c r="F59" s="109">
        <v>74</v>
      </c>
      <c r="G59" s="109"/>
      <c r="H59" s="109"/>
      <c r="I59" s="109"/>
      <c r="J59" s="109"/>
      <c r="K59" s="109"/>
      <c r="L59" s="109"/>
      <c r="M59" s="109"/>
      <c r="N59" s="110"/>
      <c r="O59" s="396">
        <f>SUM(E59:N59)</f>
        <v>74</v>
      </c>
      <c r="P59" s="485"/>
      <c r="Q59" s="485"/>
      <c r="R59" s="485"/>
      <c r="S59" s="485"/>
      <c r="T59" s="485"/>
      <c r="U59" s="485"/>
      <c r="V59" s="485"/>
      <c r="W59" s="485"/>
    </row>
    <row r="60" spans="1:23" s="386" customFormat="1" ht="30" customHeight="1">
      <c r="A60" s="347">
        <v>51</v>
      </c>
      <c r="B60" s="500"/>
      <c r="C60" s="379"/>
      <c r="D60" s="440" t="s">
        <v>65</v>
      </c>
      <c r="E60" s="384">
        <f aca="true" t="shared" si="12" ref="E60:O60">SUM(E57:E59)</f>
        <v>9974</v>
      </c>
      <c r="F60" s="384">
        <f t="shared" si="12"/>
        <v>74</v>
      </c>
      <c r="G60" s="384">
        <f t="shared" si="12"/>
        <v>0</v>
      </c>
      <c r="H60" s="384">
        <f t="shared" si="12"/>
        <v>0</v>
      </c>
      <c r="I60" s="384">
        <f t="shared" si="12"/>
        <v>0</v>
      </c>
      <c r="J60" s="384">
        <f t="shared" si="12"/>
        <v>0</v>
      </c>
      <c r="K60" s="384">
        <f t="shared" si="12"/>
        <v>0</v>
      </c>
      <c r="L60" s="384">
        <f t="shared" si="12"/>
        <v>0</v>
      </c>
      <c r="M60" s="384">
        <f t="shared" si="12"/>
        <v>49217</v>
      </c>
      <c r="N60" s="384">
        <f t="shared" si="12"/>
        <v>18800</v>
      </c>
      <c r="O60" s="385">
        <f t="shared" si="12"/>
        <v>59265</v>
      </c>
      <c r="P60" s="384"/>
      <c r="Q60" s="384"/>
      <c r="R60" s="384"/>
      <c r="S60" s="384"/>
      <c r="T60" s="384"/>
      <c r="U60" s="384"/>
      <c r="V60" s="384"/>
      <c r="W60" s="384"/>
    </row>
    <row r="61" spans="1:23" s="390" customFormat="1" ht="15">
      <c r="A61" s="348">
        <v>52</v>
      </c>
      <c r="B61" s="419"/>
      <c r="C61" s="388"/>
      <c r="D61" s="249" t="s">
        <v>719</v>
      </c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389"/>
      <c r="P61" s="145"/>
      <c r="Q61" s="145"/>
      <c r="R61" s="145"/>
      <c r="S61" s="145"/>
      <c r="T61" s="145"/>
      <c r="U61" s="145"/>
      <c r="V61" s="145"/>
      <c r="W61" s="145"/>
    </row>
    <row r="62" spans="1:23" s="390" customFormat="1" ht="15">
      <c r="A62" s="348">
        <v>53</v>
      </c>
      <c r="B62" s="419"/>
      <c r="C62" s="248"/>
      <c r="D62" s="144" t="s">
        <v>65</v>
      </c>
      <c r="E62" s="144">
        <f aca="true" t="shared" si="13" ref="E62:O62">SUM(E57,E53,E48,E43)</f>
        <v>78752</v>
      </c>
      <c r="F62" s="144">
        <f t="shared" si="13"/>
        <v>194525</v>
      </c>
      <c r="G62" s="144">
        <f t="shared" si="13"/>
        <v>0</v>
      </c>
      <c r="H62" s="144">
        <f t="shared" si="13"/>
        <v>5170</v>
      </c>
      <c r="I62" s="144">
        <f t="shared" si="13"/>
        <v>0</v>
      </c>
      <c r="J62" s="144">
        <f t="shared" si="13"/>
        <v>0</v>
      </c>
      <c r="K62" s="144">
        <f t="shared" si="13"/>
        <v>0</v>
      </c>
      <c r="L62" s="144">
        <f t="shared" si="13"/>
        <v>4270</v>
      </c>
      <c r="M62" s="144">
        <f t="shared" si="13"/>
        <v>534322</v>
      </c>
      <c r="N62" s="144">
        <f t="shared" si="13"/>
        <v>232486</v>
      </c>
      <c r="O62" s="257">
        <f t="shared" si="13"/>
        <v>817039</v>
      </c>
      <c r="P62" s="145"/>
      <c r="Q62" s="145"/>
      <c r="R62" s="145"/>
      <c r="S62" s="145"/>
      <c r="T62" s="145"/>
      <c r="U62" s="145"/>
      <c r="V62" s="145"/>
      <c r="W62" s="145"/>
    </row>
    <row r="63" spans="1:24" s="592" customFormat="1" ht="28.5">
      <c r="A63" s="347">
        <v>54</v>
      </c>
      <c r="B63" s="419"/>
      <c r="C63" s="248"/>
      <c r="D63" s="584" t="s">
        <v>220</v>
      </c>
      <c r="E63" s="145">
        <f>SUM(E54:E54,E49:E49,E44:E44)+E58+E50+E45+E59</f>
        <v>-467</v>
      </c>
      <c r="F63" s="145">
        <f aca="true" t="shared" si="14" ref="F63:O63">SUM(F54:F54,F49:F49,F44:F44)+F58+F50+F45+F59</f>
        <v>-498</v>
      </c>
      <c r="G63" s="145">
        <f t="shared" si="14"/>
        <v>0</v>
      </c>
      <c r="H63" s="145">
        <f t="shared" si="14"/>
        <v>-4655</v>
      </c>
      <c r="I63" s="145">
        <f t="shared" si="14"/>
        <v>0</v>
      </c>
      <c r="J63" s="145">
        <f t="shared" si="14"/>
        <v>0</v>
      </c>
      <c r="K63" s="145">
        <f t="shared" si="14"/>
        <v>0</v>
      </c>
      <c r="L63" s="145">
        <f t="shared" si="14"/>
        <v>0</v>
      </c>
      <c r="M63" s="145">
        <f t="shared" si="14"/>
        <v>-53975</v>
      </c>
      <c r="N63" s="145">
        <f t="shared" si="14"/>
        <v>-53534</v>
      </c>
      <c r="O63" s="247">
        <f t="shared" si="14"/>
        <v>-59595</v>
      </c>
      <c r="P63" s="596" t="e">
        <f>SUM(P54:P54,P49:P49,P44:P44)+P58+P50+#REF!+#REF!+#REF!</f>
        <v>#REF!</v>
      </c>
      <c r="Q63" s="596" t="e">
        <f>SUM(Q54:Q54,Q49:Q49,Q44:Q44)+Q58+Q50+#REF!+#REF!+#REF!</f>
        <v>#REF!</v>
      </c>
      <c r="R63" s="596" t="e">
        <f>SUM(R54:R54,R49:R49,R44:R44)+R58+R50+#REF!+#REF!+#REF!</f>
        <v>#REF!</v>
      </c>
      <c r="S63" s="596" t="e">
        <f>SUM(S54:S54,S49:S49,S44:S44)+S58+S50+#REF!+#REF!+#REF!</f>
        <v>#REF!</v>
      </c>
      <c r="T63" s="596" t="e">
        <f>SUM(T54:T54,T49:T49,T44:T44)+T58+T50+#REF!+#REF!+#REF!</f>
        <v>#REF!</v>
      </c>
      <c r="U63" s="596" t="e">
        <f>SUM(U54:U54,U49:U49,U44:U44)+U58+U50+#REF!+#REF!+#REF!</f>
        <v>#REF!</v>
      </c>
      <c r="V63" s="596" t="e">
        <f>SUM(V54:V54,V49:V49,V44:V44)+V58+V50+#REF!+#REF!+#REF!</f>
        <v>#REF!</v>
      </c>
      <c r="W63" s="596" t="e">
        <f>SUM(W54:W54,W49:W49,W44:W44)+W58+W50+#REF!+#REF!+#REF!</f>
        <v>#REF!</v>
      </c>
      <c r="X63" s="596" t="e">
        <f>SUM(X54:X54,X49:X49,X44:X44)+X58+X50+#REF!+#REF!+#REF!</f>
        <v>#REF!</v>
      </c>
    </row>
    <row r="64" spans="1:23" s="416" customFormat="1" ht="15">
      <c r="A64" s="348">
        <v>55</v>
      </c>
      <c r="B64" s="502"/>
      <c r="C64" s="503"/>
      <c r="D64" s="254" t="s">
        <v>65</v>
      </c>
      <c r="E64" s="254">
        <f aca="true" t="shared" si="15" ref="E64:O64">SUM(E62:E63)</f>
        <v>78285</v>
      </c>
      <c r="F64" s="254">
        <f t="shared" si="15"/>
        <v>194027</v>
      </c>
      <c r="G64" s="254">
        <f t="shared" si="15"/>
        <v>0</v>
      </c>
      <c r="H64" s="254">
        <f t="shared" si="15"/>
        <v>515</v>
      </c>
      <c r="I64" s="254">
        <f t="shared" si="15"/>
        <v>0</v>
      </c>
      <c r="J64" s="254">
        <f t="shared" si="15"/>
        <v>0</v>
      </c>
      <c r="K64" s="254">
        <f t="shared" si="15"/>
        <v>0</v>
      </c>
      <c r="L64" s="254">
        <f t="shared" si="15"/>
        <v>4270</v>
      </c>
      <c r="M64" s="254">
        <f t="shared" si="15"/>
        <v>480347</v>
      </c>
      <c r="N64" s="255">
        <f t="shared" si="15"/>
        <v>178952</v>
      </c>
      <c r="O64" s="258">
        <f t="shared" si="15"/>
        <v>757444</v>
      </c>
      <c r="P64" s="504"/>
      <c r="Q64" s="504"/>
      <c r="R64" s="504"/>
      <c r="S64" s="504"/>
      <c r="T64" s="504"/>
      <c r="U64" s="504"/>
      <c r="V64" s="504"/>
      <c r="W64" s="504"/>
    </row>
    <row r="65" spans="1:23" s="372" customFormat="1" ht="24" customHeight="1">
      <c r="A65" s="348">
        <v>56</v>
      </c>
      <c r="B65" s="361"/>
      <c r="C65" s="362">
        <v>11</v>
      </c>
      <c r="D65" s="491" t="s">
        <v>129</v>
      </c>
      <c r="E65" s="142"/>
      <c r="F65" s="142"/>
      <c r="G65" s="142"/>
      <c r="H65" s="142"/>
      <c r="I65" s="142"/>
      <c r="J65" s="142"/>
      <c r="K65" s="142"/>
      <c r="L65" s="142"/>
      <c r="M65" s="142"/>
      <c r="N65" s="143"/>
      <c r="O65" s="371"/>
      <c r="P65" s="142"/>
      <c r="Q65" s="142"/>
      <c r="R65" s="142"/>
      <c r="S65" s="142"/>
      <c r="T65" s="142"/>
      <c r="U65" s="142"/>
      <c r="V65" s="142"/>
      <c r="W65" s="142"/>
    </row>
    <row r="66" spans="1:23" s="372" customFormat="1" ht="15">
      <c r="A66" s="348">
        <v>57</v>
      </c>
      <c r="B66" s="361"/>
      <c r="C66" s="362"/>
      <c r="D66" s="491" t="s">
        <v>65</v>
      </c>
      <c r="E66" s="142">
        <v>41879</v>
      </c>
      <c r="F66" s="142">
        <v>6464</v>
      </c>
      <c r="G66" s="142"/>
      <c r="H66" s="142">
        <v>3093</v>
      </c>
      <c r="I66" s="142"/>
      <c r="J66" s="142"/>
      <c r="K66" s="142"/>
      <c r="L66" s="142"/>
      <c r="M66" s="142">
        <v>165655</v>
      </c>
      <c r="N66" s="143"/>
      <c r="O66" s="371">
        <f>SUM(E66:M66)</f>
        <v>217091</v>
      </c>
      <c r="P66" s="142"/>
      <c r="Q66" s="142"/>
      <c r="R66" s="142"/>
      <c r="S66" s="142"/>
      <c r="T66" s="142"/>
      <c r="U66" s="142"/>
      <c r="V66" s="142"/>
      <c r="W66" s="142"/>
    </row>
    <row r="67" spans="1:23" s="400" customFormat="1" ht="15">
      <c r="A67" s="348">
        <v>58</v>
      </c>
      <c r="B67" s="408"/>
      <c r="C67" s="399"/>
      <c r="D67" s="497" t="s">
        <v>501</v>
      </c>
      <c r="E67" s="143"/>
      <c r="F67" s="143"/>
      <c r="G67" s="143"/>
      <c r="H67" s="143"/>
      <c r="I67" s="143"/>
      <c r="J67" s="143"/>
      <c r="K67" s="143"/>
      <c r="L67" s="143"/>
      <c r="M67" s="143">
        <v>49</v>
      </c>
      <c r="N67" s="143"/>
      <c r="O67" s="377">
        <f>SUM(E67:M67)</f>
        <v>49</v>
      </c>
      <c r="P67" s="143"/>
      <c r="Q67" s="143"/>
      <c r="R67" s="143"/>
      <c r="S67" s="143"/>
      <c r="T67" s="143"/>
      <c r="U67" s="143"/>
      <c r="V67" s="143"/>
      <c r="W67" s="143"/>
    </row>
    <row r="68" spans="1:23" s="400" customFormat="1" ht="15">
      <c r="A68" s="348">
        <v>59</v>
      </c>
      <c r="B68" s="408"/>
      <c r="C68" s="399"/>
      <c r="D68" s="497" t="s">
        <v>523</v>
      </c>
      <c r="E68" s="143">
        <v>9617</v>
      </c>
      <c r="F68" s="143"/>
      <c r="G68" s="143"/>
      <c r="H68" s="143"/>
      <c r="I68" s="143"/>
      <c r="J68" s="143"/>
      <c r="K68" s="143"/>
      <c r="L68" s="143"/>
      <c r="M68" s="143"/>
      <c r="N68" s="143"/>
      <c r="O68" s="377">
        <f>SUM(E68:M68)</f>
        <v>9617</v>
      </c>
      <c r="P68" s="143"/>
      <c r="Q68" s="143"/>
      <c r="R68" s="143"/>
      <c r="S68" s="143"/>
      <c r="T68" s="143"/>
      <c r="U68" s="143"/>
      <c r="V68" s="143"/>
      <c r="W68" s="143"/>
    </row>
    <row r="69" spans="1:23" s="369" customFormat="1" ht="15">
      <c r="A69" s="348">
        <v>60</v>
      </c>
      <c r="B69" s="405"/>
      <c r="C69" s="402"/>
      <c r="D69" s="498" t="s">
        <v>65</v>
      </c>
      <c r="E69" s="130">
        <f aca="true" t="shared" si="16" ref="E69:O69">SUM(E66:E68)</f>
        <v>51496</v>
      </c>
      <c r="F69" s="130">
        <f t="shared" si="16"/>
        <v>6464</v>
      </c>
      <c r="G69" s="130">
        <f t="shared" si="16"/>
        <v>0</v>
      </c>
      <c r="H69" s="130">
        <f t="shared" si="16"/>
        <v>3093</v>
      </c>
      <c r="I69" s="130">
        <f t="shared" si="16"/>
        <v>0</v>
      </c>
      <c r="J69" s="130">
        <f t="shared" si="16"/>
        <v>0</v>
      </c>
      <c r="K69" s="130">
        <f t="shared" si="16"/>
        <v>0</v>
      </c>
      <c r="L69" s="130">
        <f t="shared" si="16"/>
        <v>0</v>
      </c>
      <c r="M69" s="130">
        <f t="shared" si="16"/>
        <v>165704</v>
      </c>
      <c r="N69" s="130">
        <f t="shared" si="16"/>
        <v>0</v>
      </c>
      <c r="O69" s="403">
        <f t="shared" si="16"/>
        <v>226757</v>
      </c>
      <c r="P69" s="130"/>
      <c r="Q69" s="130"/>
      <c r="R69" s="130"/>
      <c r="S69" s="130"/>
      <c r="T69" s="130"/>
      <c r="U69" s="130"/>
      <c r="V69" s="130"/>
      <c r="W69" s="130"/>
    </row>
    <row r="70" spans="1:23" s="372" customFormat="1" ht="24" customHeight="1">
      <c r="A70" s="348">
        <v>61</v>
      </c>
      <c r="B70" s="361"/>
      <c r="C70" s="362">
        <v>12</v>
      </c>
      <c r="D70" s="491" t="s">
        <v>790</v>
      </c>
      <c r="E70" s="142"/>
      <c r="F70" s="142"/>
      <c r="G70" s="142"/>
      <c r="H70" s="142"/>
      <c r="I70" s="142"/>
      <c r="J70" s="142"/>
      <c r="K70" s="142"/>
      <c r="L70" s="142"/>
      <c r="M70" s="142"/>
      <c r="N70" s="143"/>
      <c r="O70" s="371"/>
      <c r="P70" s="142"/>
      <c r="Q70" s="142"/>
      <c r="R70" s="142"/>
      <c r="S70" s="142"/>
      <c r="T70" s="142"/>
      <c r="U70" s="142"/>
      <c r="V70" s="142"/>
      <c r="W70" s="142"/>
    </row>
    <row r="71" spans="1:23" s="372" customFormat="1" ht="15">
      <c r="A71" s="348">
        <v>62</v>
      </c>
      <c r="B71" s="361"/>
      <c r="C71" s="362"/>
      <c r="D71" s="491" t="s">
        <v>65</v>
      </c>
      <c r="E71" s="142">
        <v>10653</v>
      </c>
      <c r="F71" s="142">
        <v>15303</v>
      </c>
      <c r="G71" s="142"/>
      <c r="H71" s="142">
        <v>4941</v>
      </c>
      <c r="I71" s="142"/>
      <c r="J71" s="142">
        <v>500</v>
      </c>
      <c r="K71" s="142"/>
      <c r="L71" s="142"/>
      <c r="M71" s="142">
        <v>67356</v>
      </c>
      <c r="N71" s="143"/>
      <c r="O71" s="371">
        <f>SUM(E71:M71)</f>
        <v>98753</v>
      </c>
      <c r="P71" s="142"/>
      <c r="Q71" s="142"/>
      <c r="R71" s="142"/>
      <c r="S71" s="142"/>
      <c r="T71" s="142"/>
      <c r="U71" s="142"/>
      <c r="V71" s="142"/>
      <c r="W71" s="142"/>
    </row>
    <row r="72" spans="1:23" s="400" customFormat="1" ht="15">
      <c r="A72" s="348">
        <v>63</v>
      </c>
      <c r="B72" s="408"/>
      <c r="C72" s="399"/>
      <c r="D72" s="497" t="s">
        <v>501</v>
      </c>
      <c r="E72" s="143"/>
      <c r="F72" s="143"/>
      <c r="G72" s="143"/>
      <c r="H72" s="143"/>
      <c r="I72" s="143"/>
      <c r="J72" s="143"/>
      <c r="K72" s="143"/>
      <c r="L72" s="143"/>
      <c r="M72" s="143">
        <v>-32</v>
      </c>
      <c r="N72" s="143"/>
      <c r="O72" s="377">
        <f>SUM(E72:M72)</f>
        <v>-32</v>
      </c>
      <c r="P72" s="143"/>
      <c r="Q72" s="143"/>
      <c r="R72" s="143"/>
      <c r="S72" s="143"/>
      <c r="T72" s="143"/>
      <c r="U72" s="143"/>
      <c r="V72" s="143"/>
      <c r="W72" s="143"/>
    </row>
    <row r="73" spans="1:23" s="400" customFormat="1" ht="15">
      <c r="A73" s="348">
        <v>64</v>
      </c>
      <c r="B73" s="408"/>
      <c r="C73" s="399"/>
      <c r="D73" s="497" t="s">
        <v>529</v>
      </c>
      <c r="E73" s="143">
        <v>331</v>
      </c>
      <c r="F73" s="143"/>
      <c r="G73" s="143"/>
      <c r="H73" s="143"/>
      <c r="I73" s="143"/>
      <c r="J73" s="143"/>
      <c r="K73" s="143"/>
      <c r="L73" s="143"/>
      <c r="M73" s="143"/>
      <c r="N73" s="143"/>
      <c r="O73" s="377">
        <f>SUM(E73:M73)</f>
        <v>331</v>
      </c>
      <c r="P73" s="143"/>
      <c r="Q73" s="143"/>
      <c r="R73" s="143"/>
      <c r="S73" s="143"/>
      <c r="T73" s="143"/>
      <c r="U73" s="143"/>
      <c r="V73" s="143"/>
      <c r="W73" s="143"/>
    </row>
    <row r="74" spans="1:24" s="369" customFormat="1" ht="15">
      <c r="A74" s="348">
        <v>65</v>
      </c>
      <c r="B74" s="405"/>
      <c r="C74" s="402"/>
      <c r="D74" s="498" t="s">
        <v>65</v>
      </c>
      <c r="E74" s="130">
        <f aca="true" t="shared" si="17" ref="E74:X74">SUM(E71:E73)</f>
        <v>10984</v>
      </c>
      <c r="F74" s="130">
        <f t="shared" si="17"/>
        <v>15303</v>
      </c>
      <c r="G74" s="130">
        <f t="shared" si="17"/>
        <v>0</v>
      </c>
      <c r="H74" s="130">
        <f t="shared" si="17"/>
        <v>4941</v>
      </c>
      <c r="I74" s="130">
        <f t="shared" si="17"/>
        <v>0</v>
      </c>
      <c r="J74" s="130">
        <f t="shared" si="17"/>
        <v>500</v>
      </c>
      <c r="K74" s="130">
        <f t="shared" si="17"/>
        <v>0</v>
      </c>
      <c r="L74" s="130">
        <f t="shared" si="17"/>
        <v>0</v>
      </c>
      <c r="M74" s="130">
        <f t="shared" si="17"/>
        <v>67324</v>
      </c>
      <c r="N74" s="130">
        <f t="shared" si="17"/>
        <v>0</v>
      </c>
      <c r="O74" s="403">
        <f t="shared" si="17"/>
        <v>99052</v>
      </c>
      <c r="P74" s="130">
        <f t="shared" si="17"/>
        <v>0</v>
      </c>
      <c r="Q74" s="130">
        <f t="shared" si="17"/>
        <v>0</v>
      </c>
      <c r="R74" s="130">
        <f t="shared" si="17"/>
        <v>0</v>
      </c>
      <c r="S74" s="130">
        <f t="shared" si="17"/>
        <v>0</v>
      </c>
      <c r="T74" s="130">
        <f t="shared" si="17"/>
        <v>0</v>
      </c>
      <c r="U74" s="130">
        <f t="shared" si="17"/>
        <v>0</v>
      </c>
      <c r="V74" s="130">
        <f t="shared" si="17"/>
        <v>0</v>
      </c>
      <c r="W74" s="130">
        <f t="shared" si="17"/>
        <v>0</v>
      </c>
      <c r="X74" s="130">
        <f t="shared" si="17"/>
        <v>0</v>
      </c>
    </row>
    <row r="75" spans="1:23" s="372" customFormat="1" ht="24" customHeight="1">
      <c r="A75" s="348">
        <v>66</v>
      </c>
      <c r="B75" s="361">
        <v>1</v>
      </c>
      <c r="C75" s="362"/>
      <c r="D75" s="491" t="s">
        <v>342</v>
      </c>
      <c r="E75" s="142"/>
      <c r="F75" s="142"/>
      <c r="G75" s="142"/>
      <c r="H75" s="142"/>
      <c r="I75" s="142"/>
      <c r="J75" s="142"/>
      <c r="K75" s="142"/>
      <c r="L75" s="142"/>
      <c r="M75" s="142"/>
      <c r="N75" s="143"/>
      <c r="O75" s="371"/>
      <c r="P75" s="142"/>
      <c r="Q75" s="142"/>
      <c r="R75" s="142"/>
      <c r="S75" s="142"/>
      <c r="T75" s="142"/>
      <c r="U75" s="142"/>
      <c r="V75" s="142"/>
      <c r="W75" s="142"/>
    </row>
    <row r="76" spans="1:23" s="372" customFormat="1" ht="15">
      <c r="A76" s="348">
        <v>67</v>
      </c>
      <c r="B76" s="405"/>
      <c r="C76" s="362"/>
      <c r="D76" s="407" t="s">
        <v>65</v>
      </c>
      <c r="E76" s="142">
        <v>260970</v>
      </c>
      <c r="F76" s="142">
        <v>4925</v>
      </c>
      <c r="G76" s="142"/>
      <c r="H76" s="142">
        <v>0</v>
      </c>
      <c r="I76" s="142"/>
      <c r="J76" s="142"/>
      <c r="K76" s="142"/>
      <c r="L76" s="142"/>
      <c r="M76" s="142">
        <v>793340</v>
      </c>
      <c r="N76" s="143">
        <v>204408</v>
      </c>
      <c r="O76" s="371">
        <f>SUM(E76:M76)</f>
        <v>1059235</v>
      </c>
      <c r="P76" s="142"/>
      <c r="Q76" s="142"/>
      <c r="R76" s="142"/>
      <c r="S76" s="142"/>
      <c r="T76" s="142"/>
      <c r="U76" s="142"/>
      <c r="V76" s="142"/>
      <c r="W76" s="142"/>
    </row>
    <row r="77" spans="1:23" s="400" customFormat="1" ht="15">
      <c r="A77" s="348">
        <v>68</v>
      </c>
      <c r="B77" s="406"/>
      <c r="C77" s="399"/>
      <c r="D77" s="409" t="s">
        <v>501</v>
      </c>
      <c r="E77" s="143"/>
      <c r="F77" s="143"/>
      <c r="G77" s="143"/>
      <c r="H77" s="143"/>
      <c r="I77" s="143"/>
      <c r="J77" s="143"/>
      <c r="K77" s="143"/>
      <c r="L77" s="143"/>
      <c r="M77" s="143">
        <v>853</v>
      </c>
      <c r="N77" s="143"/>
      <c r="O77" s="377">
        <f>SUM(E77:M77)</f>
        <v>853</v>
      </c>
      <c r="P77" s="143"/>
      <c r="Q77" s="143"/>
      <c r="R77" s="143"/>
      <c r="S77" s="143"/>
      <c r="T77" s="143"/>
      <c r="U77" s="143"/>
      <c r="V77" s="143"/>
      <c r="W77" s="143"/>
    </row>
    <row r="78" spans="1:23" s="400" customFormat="1" ht="15">
      <c r="A78" s="348">
        <v>69</v>
      </c>
      <c r="B78" s="406"/>
      <c r="C78" s="399"/>
      <c r="D78" s="397" t="s">
        <v>562</v>
      </c>
      <c r="E78" s="143"/>
      <c r="F78" s="143"/>
      <c r="G78" s="143"/>
      <c r="H78" s="143"/>
      <c r="I78" s="143"/>
      <c r="J78" s="143"/>
      <c r="K78" s="143"/>
      <c r="L78" s="143"/>
      <c r="M78" s="143">
        <v>533</v>
      </c>
      <c r="N78" s="143"/>
      <c r="O78" s="377">
        <f>SUM(E78:M78)</f>
        <v>533</v>
      </c>
      <c r="P78" s="143"/>
      <c r="Q78" s="143"/>
      <c r="R78" s="143"/>
      <c r="S78" s="143"/>
      <c r="T78" s="143"/>
      <c r="U78" s="143"/>
      <c r="V78" s="143"/>
      <c r="W78" s="143"/>
    </row>
    <row r="79" spans="1:23" s="400" customFormat="1" ht="15">
      <c r="A79" s="348">
        <v>70</v>
      </c>
      <c r="B79" s="406"/>
      <c r="C79" s="399"/>
      <c r="D79" s="397" t="s">
        <v>564</v>
      </c>
      <c r="E79" s="143">
        <v>35732</v>
      </c>
      <c r="F79" s="143">
        <v>468</v>
      </c>
      <c r="G79" s="143"/>
      <c r="H79" s="143"/>
      <c r="I79" s="143"/>
      <c r="J79" s="143"/>
      <c r="K79" s="143"/>
      <c r="L79" s="143"/>
      <c r="M79" s="143"/>
      <c r="N79" s="143"/>
      <c r="O79" s="377">
        <f>SUM(E79:M79)</f>
        <v>36200</v>
      </c>
      <c r="P79" s="143"/>
      <c r="Q79" s="143"/>
      <c r="R79" s="143"/>
      <c r="S79" s="143"/>
      <c r="T79" s="143"/>
      <c r="U79" s="143"/>
      <c r="V79" s="143"/>
      <c r="W79" s="143"/>
    </row>
    <row r="80" spans="1:23" s="386" customFormat="1" ht="15">
      <c r="A80" s="348">
        <v>71</v>
      </c>
      <c r="B80" s="500"/>
      <c r="C80" s="505"/>
      <c r="D80" s="505" t="s">
        <v>65</v>
      </c>
      <c r="E80" s="384">
        <f aca="true" t="shared" si="18" ref="E80:O80">SUM(E76:E79)</f>
        <v>296702</v>
      </c>
      <c r="F80" s="384">
        <f t="shared" si="18"/>
        <v>5393</v>
      </c>
      <c r="G80" s="384">
        <f t="shared" si="18"/>
        <v>0</v>
      </c>
      <c r="H80" s="384">
        <f t="shared" si="18"/>
        <v>0</v>
      </c>
      <c r="I80" s="384">
        <f t="shared" si="18"/>
        <v>0</v>
      </c>
      <c r="J80" s="384">
        <f t="shared" si="18"/>
        <v>0</v>
      </c>
      <c r="K80" s="384">
        <f t="shared" si="18"/>
        <v>0</v>
      </c>
      <c r="L80" s="384">
        <f t="shared" si="18"/>
        <v>0</v>
      </c>
      <c r="M80" s="384">
        <f t="shared" si="18"/>
        <v>794726</v>
      </c>
      <c r="N80" s="384">
        <f t="shared" si="18"/>
        <v>204408</v>
      </c>
      <c r="O80" s="385">
        <f t="shared" si="18"/>
        <v>1096821</v>
      </c>
      <c r="P80" s="384"/>
      <c r="Q80" s="384"/>
      <c r="R80" s="384"/>
      <c r="S80" s="384"/>
      <c r="T80" s="384"/>
      <c r="U80" s="384"/>
      <c r="V80" s="384"/>
      <c r="W80" s="384"/>
    </row>
    <row r="81" spans="1:23" s="372" customFormat="1" ht="24" customHeight="1">
      <c r="A81" s="348">
        <v>72</v>
      </c>
      <c r="B81" s="361">
        <v>2</v>
      </c>
      <c r="C81" s="142"/>
      <c r="D81" s="407" t="s">
        <v>343</v>
      </c>
      <c r="E81" s="142"/>
      <c r="F81" s="142"/>
      <c r="G81" s="142"/>
      <c r="H81" s="142"/>
      <c r="I81" s="142"/>
      <c r="J81" s="142"/>
      <c r="K81" s="142"/>
      <c r="L81" s="142"/>
      <c r="M81" s="142"/>
      <c r="N81" s="143"/>
      <c r="O81" s="371"/>
      <c r="P81" s="142"/>
      <c r="Q81" s="142"/>
      <c r="R81" s="142"/>
      <c r="S81" s="142"/>
      <c r="T81" s="142"/>
      <c r="U81" s="142"/>
      <c r="V81" s="142"/>
      <c r="W81" s="142"/>
    </row>
    <row r="82" spans="1:23" s="372" customFormat="1" ht="15">
      <c r="A82" s="348">
        <v>73</v>
      </c>
      <c r="B82" s="405"/>
      <c r="C82" s="407"/>
      <c r="D82" s="407" t="s">
        <v>65</v>
      </c>
      <c r="E82" s="142">
        <v>33792</v>
      </c>
      <c r="F82" s="142">
        <v>7067</v>
      </c>
      <c r="G82" s="142">
        <v>4100</v>
      </c>
      <c r="H82" s="142"/>
      <c r="I82" s="142"/>
      <c r="J82" s="142"/>
      <c r="K82" s="142"/>
      <c r="L82" s="142"/>
      <c r="M82" s="142">
        <v>323574</v>
      </c>
      <c r="N82" s="143">
        <v>268503</v>
      </c>
      <c r="O82" s="371">
        <f>SUM(E82:M82)</f>
        <v>368533</v>
      </c>
      <c r="P82" s="142"/>
      <c r="Q82" s="142"/>
      <c r="R82" s="142"/>
      <c r="S82" s="142"/>
      <c r="T82" s="142"/>
      <c r="U82" s="142"/>
      <c r="V82" s="142"/>
      <c r="W82" s="142"/>
    </row>
    <row r="83" spans="1:23" s="400" customFormat="1" ht="15">
      <c r="A83" s="348">
        <v>74</v>
      </c>
      <c r="B83" s="406"/>
      <c r="C83" s="409"/>
      <c r="D83" s="582" t="s">
        <v>501</v>
      </c>
      <c r="E83" s="143"/>
      <c r="F83" s="143"/>
      <c r="G83" s="143"/>
      <c r="H83" s="143"/>
      <c r="I83" s="143"/>
      <c r="J83" s="143"/>
      <c r="K83" s="143"/>
      <c r="L83" s="143"/>
      <c r="M83" s="143">
        <v>255</v>
      </c>
      <c r="N83" s="143"/>
      <c r="O83" s="377">
        <f>SUM(E83:N83)-N83</f>
        <v>255</v>
      </c>
      <c r="P83" s="143"/>
      <c r="Q83" s="143"/>
      <c r="R83" s="143"/>
      <c r="S83" s="143"/>
      <c r="T83" s="143"/>
      <c r="U83" s="143"/>
      <c r="V83" s="143"/>
      <c r="W83" s="143"/>
    </row>
    <row r="84" spans="1:23" s="400" customFormat="1" ht="15">
      <c r="A84" s="348">
        <v>75</v>
      </c>
      <c r="B84" s="406"/>
      <c r="C84" s="409"/>
      <c r="D84" s="582" t="s">
        <v>545</v>
      </c>
      <c r="E84" s="143"/>
      <c r="F84" s="143"/>
      <c r="G84" s="143">
        <v>293</v>
      </c>
      <c r="H84" s="143"/>
      <c r="I84" s="143"/>
      <c r="J84" s="143"/>
      <c r="K84" s="143"/>
      <c r="L84" s="143"/>
      <c r="M84" s="143"/>
      <c r="N84" s="143"/>
      <c r="O84" s="377">
        <f>SUM(E84:N84)-N84</f>
        <v>293</v>
      </c>
      <c r="P84" s="143"/>
      <c r="Q84" s="143"/>
      <c r="R84" s="143"/>
      <c r="S84" s="143"/>
      <c r="T84" s="143"/>
      <c r="U84" s="143"/>
      <c r="V84" s="143"/>
      <c r="W84" s="143"/>
    </row>
    <row r="85" spans="1:23" s="400" customFormat="1" ht="15">
      <c r="A85" s="348">
        <v>76</v>
      </c>
      <c r="B85" s="406"/>
      <c r="C85" s="409"/>
      <c r="D85" s="582" t="s">
        <v>546</v>
      </c>
      <c r="E85" s="143">
        <v>848</v>
      </c>
      <c r="F85" s="143"/>
      <c r="G85" s="143"/>
      <c r="H85" s="143"/>
      <c r="I85" s="143"/>
      <c r="J85" s="143"/>
      <c r="K85" s="143"/>
      <c r="L85" s="143"/>
      <c r="M85" s="143"/>
      <c r="N85" s="143"/>
      <c r="O85" s="377">
        <f>SUM(E85:N85)-N85</f>
        <v>848</v>
      </c>
      <c r="P85" s="143"/>
      <c r="Q85" s="143"/>
      <c r="R85" s="143"/>
      <c r="S85" s="143"/>
      <c r="T85" s="143"/>
      <c r="U85" s="143"/>
      <c r="V85" s="143"/>
      <c r="W85" s="143"/>
    </row>
    <row r="86" spans="1:23" s="386" customFormat="1" ht="15">
      <c r="A86" s="348">
        <v>77</v>
      </c>
      <c r="B86" s="500"/>
      <c r="C86" s="505"/>
      <c r="D86" s="505" t="s">
        <v>65</v>
      </c>
      <c r="E86" s="384">
        <f aca="true" t="shared" si="19" ref="E86:O86">SUM(E82:E85)</f>
        <v>34640</v>
      </c>
      <c r="F86" s="384">
        <f t="shared" si="19"/>
        <v>7067</v>
      </c>
      <c r="G86" s="384">
        <f t="shared" si="19"/>
        <v>4393</v>
      </c>
      <c r="H86" s="384">
        <f t="shared" si="19"/>
        <v>0</v>
      </c>
      <c r="I86" s="384">
        <f t="shared" si="19"/>
        <v>0</v>
      </c>
      <c r="J86" s="384">
        <f t="shared" si="19"/>
        <v>0</v>
      </c>
      <c r="K86" s="384">
        <f t="shared" si="19"/>
        <v>0</v>
      </c>
      <c r="L86" s="384">
        <f t="shared" si="19"/>
        <v>0</v>
      </c>
      <c r="M86" s="384">
        <f t="shared" si="19"/>
        <v>323829</v>
      </c>
      <c r="N86" s="384">
        <f t="shared" si="19"/>
        <v>268503</v>
      </c>
      <c r="O86" s="385">
        <f t="shared" si="19"/>
        <v>369929</v>
      </c>
      <c r="P86" s="384"/>
      <c r="Q86" s="384"/>
      <c r="R86" s="384"/>
      <c r="S86" s="384"/>
      <c r="T86" s="384"/>
      <c r="U86" s="384"/>
      <c r="V86" s="384"/>
      <c r="W86" s="384"/>
    </row>
    <row r="87" spans="1:23" s="392" customFormat="1" ht="24.75" customHeight="1">
      <c r="A87" s="348">
        <v>78</v>
      </c>
      <c r="B87" s="421"/>
      <c r="C87" s="418"/>
      <c r="D87" s="767" t="s">
        <v>143</v>
      </c>
      <c r="E87" s="767"/>
      <c r="F87" s="767"/>
      <c r="G87" s="767"/>
      <c r="H87" s="767"/>
      <c r="I87" s="767"/>
      <c r="J87" s="395"/>
      <c r="K87" s="144"/>
      <c r="L87" s="144"/>
      <c r="M87" s="144"/>
      <c r="N87" s="145"/>
      <c r="O87" s="257"/>
      <c r="P87" s="144"/>
      <c r="Q87" s="144"/>
      <c r="R87" s="144"/>
      <c r="S87" s="144"/>
      <c r="T87" s="144"/>
      <c r="U87" s="144"/>
      <c r="V87" s="144"/>
      <c r="W87" s="144"/>
    </row>
    <row r="88" spans="1:23" s="392" customFormat="1" ht="15">
      <c r="A88" s="348">
        <v>79</v>
      </c>
      <c r="B88" s="421"/>
      <c r="C88" s="418"/>
      <c r="D88" s="395" t="s">
        <v>65</v>
      </c>
      <c r="E88" s="144">
        <v>3780</v>
      </c>
      <c r="F88" s="144">
        <v>9908</v>
      </c>
      <c r="G88" s="144"/>
      <c r="H88" s="144"/>
      <c r="I88" s="144"/>
      <c r="J88" s="144">
        <v>14000</v>
      </c>
      <c r="K88" s="144"/>
      <c r="L88" s="144"/>
      <c r="M88" s="144"/>
      <c r="N88" s="145"/>
      <c r="O88" s="257">
        <f>SUM(E88:M88)</f>
        <v>27688</v>
      </c>
      <c r="P88" s="144"/>
      <c r="Q88" s="144"/>
      <c r="R88" s="144"/>
      <c r="S88" s="144"/>
      <c r="T88" s="144"/>
      <c r="U88" s="144"/>
      <c r="V88" s="144"/>
      <c r="W88" s="144"/>
    </row>
    <row r="89" spans="1:23" s="390" customFormat="1" ht="15">
      <c r="A89" s="348">
        <v>80</v>
      </c>
      <c r="B89" s="502"/>
      <c r="C89" s="420"/>
      <c r="D89" s="397" t="s">
        <v>76</v>
      </c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247">
        <f>SUM(E89:M89)</f>
        <v>0</v>
      </c>
      <c r="P89" s="145"/>
      <c r="Q89" s="145"/>
      <c r="R89" s="145"/>
      <c r="S89" s="145"/>
      <c r="T89" s="145"/>
      <c r="U89" s="145"/>
      <c r="V89" s="145"/>
      <c r="W89" s="145"/>
    </row>
    <row r="90" spans="1:23" s="394" customFormat="1" ht="15">
      <c r="A90" s="348">
        <v>81</v>
      </c>
      <c r="B90" s="421"/>
      <c r="C90" s="411"/>
      <c r="D90" s="413" t="s">
        <v>65</v>
      </c>
      <c r="E90" s="414">
        <f aca="true" t="shared" si="20" ref="E90:O90">SUM(E88:E89)</f>
        <v>3780</v>
      </c>
      <c r="F90" s="414">
        <f t="shared" si="20"/>
        <v>9908</v>
      </c>
      <c r="G90" s="414">
        <f t="shared" si="20"/>
        <v>0</v>
      </c>
      <c r="H90" s="414">
        <f t="shared" si="20"/>
        <v>0</v>
      </c>
      <c r="I90" s="414">
        <f t="shared" si="20"/>
        <v>0</v>
      </c>
      <c r="J90" s="414">
        <f t="shared" si="20"/>
        <v>14000</v>
      </c>
      <c r="K90" s="414">
        <f t="shared" si="20"/>
        <v>0</v>
      </c>
      <c r="L90" s="414">
        <f t="shared" si="20"/>
        <v>0</v>
      </c>
      <c r="M90" s="414">
        <f t="shared" si="20"/>
        <v>0</v>
      </c>
      <c r="N90" s="504">
        <f t="shared" si="20"/>
        <v>0</v>
      </c>
      <c r="O90" s="415">
        <f t="shared" si="20"/>
        <v>27688</v>
      </c>
      <c r="P90" s="414"/>
      <c r="Q90" s="414"/>
      <c r="R90" s="414"/>
      <c r="S90" s="414"/>
      <c r="T90" s="414"/>
      <c r="U90" s="414"/>
      <c r="V90" s="414"/>
      <c r="W90" s="414"/>
    </row>
    <row r="91" spans="1:23" s="392" customFormat="1" ht="24.75" customHeight="1">
      <c r="A91" s="348">
        <v>82</v>
      </c>
      <c r="B91" s="421"/>
      <c r="C91" s="418"/>
      <c r="D91" s="767" t="s">
        <v>144</v>
      </c>
      <c r="E91" s="767"/>
      <c r="F91" s="767"/>
      <c r="G91" s="767"/>
      <c r="H91" s="767"/>
      <c r="I91" s="767"/>
      <c r="J91" s="767"/>
      <c r="K91" s="144"/>
      <c r="L91" s="144"/>
      <c r="M91" s="144"/>
      <c r="N91" s="145"/>
      <c r="O91" s="257"/>
      <c r="P91" s="144"/>
      <c r="Q91" s="144"/>
      <c r="R91" s="144"/>
      <c r="S91" s="144"/>
      <c r="T91" s="144"/>
      <c r="U91" s="144"/>
      <c r="V91" s="144"/>
      <c r="W91" s="144"/>
    </row>
    <row r="92" spans="1:23" s="392" customFormat="1" ht="15">
      <c r="A92" s="348">
        <v>83</v>
      </c>
      <c r="B92" s="421"/>
      <c r="C92" s="418"/>
      <c r="D92" s="395" t="s">
        <v>65</v>
      </c>
      <c r="E92" s="144"/>
      <c r="F92" s="144">
        <v>14064</v>
      </c>
      <c r="G92" s="144"/>
      <c r="H92" s="144"/>
      <c r="I92" s="144"/>
      <c r="J92" s="144"/>
      <c r="K92" s="144"/>
      <c r="L92" s="144"/>
      <c r="M92" s="144"/>
      <c r="N92" s="145"/>
      <c r="O92" s="257">
        <f>SUM(F92:N92)</f>
        <v>14064</v>
      </c>
      <c r="P92" s="144"/>
      <c r="Q92" s="144"/>
      <c r="R92" s="144"/>
      <c r="S92" s="144"/>
      <c r="T92" s="144"/>
      <c r="U92" s="144"/>
      <c r="V92" s="144"/>
      <c r="W92" s="144"/>
    </row>
    <row r="93" spans="1:23" s="390" customFormat="1" ht="15">
      <c r="A93" s="348">
        <v>84</v>
      </c>
      <c r="B93" s="502"/>
      <c r="C93" s="420"/>
      <c r="D93" s="397" t="s">
        <v>76</v>
      </c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247">
        <f>SUM(F93:N93)</f>
        <v>0</v>
      </c>
      <c r="P93" s="145"/>
      <c r="Q93" s="145"/>
      <c r="R93" s="145"/>
      <c r="S93" s="145"/>
      <c r="T93" s="145"/>
      <c r="U93" s="145"/>
      <c r="V93" s="145"/>
      <c r="W93" s="145"/>
    </row>
    <row r="94" spans="1:23" s="394" customFormat="1" ht="15">
      <c r="A94" s="348">
        <v>85</v>
      </c>
      <c r="B94" s="421"/>
      <c r="C94" s="411"/>
      <c r="D94" s="413" t="s">
        <v>65</v>
      </c>
      <c r="E94" s="414">
        <f aca="true" t="shared" si="21" ref="E94:O94">SUM(E92:E93)</f>
        <v>0</v>
      </c>
      <c r="F94" s="414">
        <f t="shared" si="21"/>
        <v>14064</v>
      </c>
      <c r="G94" s="414">
        <f t="shared" si="21"/>
        <v>0</v>
      </c>
      <c r="H94" s="414">
        <f t="shared" si="21"/>
        <v>0</v>
      </c>
      <c r="I94" s="414">
        <f t="shared" si="21"/>
        <v>0</v>
      </c>
      <c r="J94" s="414">
        <f t="shared" si="21"/>
        <v>0</v>
      </c>
      <c r="K94" s="414">
        <f t="shared" si="21"/>
        <v>0</v>
      </c>
      <c r="L94" s="414">
        <f t="shared" si="21"/>
        <v>0</v>
      </c>
      <c r="M94" s="414">
        <f t="shared" si="21"/>
        <v>0</v>
      </c>
      <c r="N94" s="504">
        <f t="shared" si="21"/>
        <v>0</v>
      </c>
      <c r="O94" s="415">
        <f t="shared" si="21"/>
        <v>14064</v>
      </c>
      <c r="P94" s="414"/>
      <c r="Q94" s="414"/>
      <c r="R94" s="414"/>
      <c r="S94" s="414"/>
      <c r="T94" s="414"/>
      <c r="U94" s="414"/>
      <c r="V94" s="414"/>
      <c r="W94" s="414"/>
    </row>
    <row r="95" spans="1:23" s="392" customFormat="1" ht="21.75" customHeight="1">
      <c r="A95" s="348">
        <v>86</v>
      </c>
      <c r="B95" s="421"/>
      <c r="C95" s="418"/>
      <c r="D95" s="767" t="s">
        <v>145</v>
      </c>
      <c r="E95" s="767"/>
      <c r="F95" s="767"/>
      <c r="G95" s="767"/>
      <c r="H95" s="767"/>
      <c r="I95" s="767"/>
      <c r="J95" s="767"/>
      <c r="K95" s="144"/>
      <c r="L95" s="144"/>
      <c r="M95" s="144"/>
      <c r="N95" s="145"/>
      <c r="O95" s="257"/>
      <c r="P95" s="144"/>
      <c r="Q95" s="144"/>
      <c r="R95" s="144"/>
      <c r="S95" s="144"/>
      <c r="T95" s="144"/>
      <c r="U95" s="144"/>
      <c r="V95" s="144"/>
      <c r="W95" s="144"/>
    </row>
    <row r="96" spans="1:23" s="392" customFormat="1" ht="15">
      <c r="A96" s="348">
        <v>87</v>
      </c>
      <c r="B96" s="421"/>
      <c r="C96" s="418"/>
      <c r="D96" s="395" t="s">
        <v>65</v>
      </c>
      <c r="E96" s="144"/>
      <c r="F96" s="144">
        <v>7933</v>
      </c>
      <c r="G96" s="144"/>
      <c r="H96" s="144"/>
      <c r="I96" s="144"/>
      <c r="J96" s="144"/>
      <c r="K96" s="144"/>
      <c r="L96" s="144"/>
      <c r="M96" s="144"/>
      <c r="N96" s="145"/>
      <c r="O96" s="257">
        <f>SUM(F96:N96)</f>
        <v>7933</v>
      </c>
      <c r="P96" s="144"/>
      <c r="Q96" s="144"/>
      <c r="R96" s="144"/>
      <c r="S96" s="144"/>
      <c r="T96" s="144"/>
      <c r="U96" s="144"/>
      <c r="V96" s="144"/>
      <c r="W96" s="144"/>
    </row>
    <row r="97" spans="1:23" s="390" customFormat="1" ht="15">
      <c r="A97" s="348">
        <v>88</v>
      </c>
      <c r="B97" s="502"/>
      <c r="C97" s="420"/>
      <c r="D97" s="397" t="s">
        <v>76</v>
      </c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247">
        <f>SUM(F97:N97)</f>
        <v>0</v>
      </c>
      <c r="P97" s="145"/>
      <c r="Q97" s="145"/>
      <c r="R97" s="145"/>
      <c r="S97" s="145"/>
      <c r="T97" s="145"/>
      <c r="U97" s="145"/>
      <c r="V97" s="145"/>
      <c r="W97" s="145"/>
    </row>
    <row r="98" spans="1:23" s="394" customFormat="1" ht="15">
      <c r="A98" s="348">
        <v>89</v>
      </c>
      <c r="B98" s="421"/>
      <c r="C98" s="411"/>
      <c r="D98" s="413" t="s">
        <v>65</v>
      </c>
      <c r="E98" s="414">
        <f aca="true" t="shared" si="22" ref="E98:O98">SUM(E96:E97)</f>
        <v>0</v>
      </c>
      <c r="F98" s="414">
        <f t="shared" si="22"/>
        <v>7933</v>
      </c>
      <c r="G98" s="414">
        <f t="shared" si="22"/>
        <v>0</v>
      </c>
      <c r="H98" s="414">
        <f t="shared" si="22"/>
        <v>0</v>
      </c>
      <c r="I98" s="414">
        <f t="shared" si="22"/>
        <v>0</v>
      </c>
      <c r="J98" s="414">
        <f t="shared" si="22"/>
        <v>0</v>
      </c>
      <c r="K98" s="414">
        <f t="shared" si="22"/>
        <v>0</v>
      </c>
      <c r="L98" s="414">
        <f t="shared" si="22"/>
        <v>0</v>
      </c>
      <c r="M98" s="414">
        <f t="shared" si="22"/>
        <v>0</v>
      </c>
      <c r="N98" s="504">
        <f t="shared" si="22"/>
        <v>0</v>
      </c>
      <c r="O98" s="415">
        <f t="shared" si="22"/>
        <v>7933</v>
      </c>
      <c r="P98" s="414"/>
      <c r="Q98" s="414"/>
      <c r="R98" s="414"/>
      <c r="S98" s="414"/>
      <c r="T98" s="414"/>
      <c r="U98" s="414"/>
      <c r="V98" s="414"/>
      <c r="W98" s="414"/>
    </row>
    <row r="99" spans="1:23" s="372" customFormat="1" ht="24.75" customHeight="1">
      <c r="A99" s="348">
        <v>90</v>
      </c>
      <c r="B99" s="405">
        <v>3</v>
      </c>
      <c r="C99" s="760" t="s">
        <v>344</v>
      </c>
      <c r="D99" s="760"/>
      <c r="E99" s="142"/>
      <c r="F99" s="142"/>
      <c r="G99" s="142"/>
      <c r="H99" s="142"/>
      <c r="I99" s="142"/>
      <c r="J99" s="142"/>
      <c r="K99" s="142"/>
      <c r="L99" s="142"/>
      <c r="M99" s="142"/>
      <c r="N99" s="143"/>
      <c r="O99" s="371"/>
      <c r="P99" s="142"/>
      <c r="Q99" s="142"/>
      <c r="R99" s="142"/>
      <c r="S99" s="142"/>
      <c r="T99" s="142"/>
      <c r="U99" s="142"/>
      <c r="V99" s="142"/>
      <c r="W99" s="142"/>
    </row>
    <row r="100" spans="1:23" s="372" customFormat="1" ht="15">
      <c r="A100" s="348">
        <v>91</v>
      </c>
      <c r="B100" s="405"/>
      <c r="C100" s="407"/>
      <c r="D100" s="407" t="s">
        <v>65</v>
      </c>
      <c r="E100" s="142">
        <v>42783</v>
      </c>
      <c r="F100" s="142">
        <v>17000</v>
      </c>
      <c r="G100" s="142"/>
      <c r="H100" s="142"/>
      <c r="I100" s="142"/>
      <c r="J100" s="142"/>
      <c r="K100" s="142"/>
      <c r="L100" s="142"/>
      <c r="M100" s="142">
        <v>163849</v>
      </c>
      <c r="N100" s="143">
        <v>109500</v>
      </c>
      <c r="O100" s="371">
        <f>SUM(E100:M100)</f>
        <v>223632</v>
      </c>
      <c r="P100" s="142"/>
      <c r="Q100" s="142"/>
      <c r="R100" s="142"/>
      <c r="S100" s="142"/>
      <c r="T100" s="142"/>
      <c r="U100" s="142"/>
      <c r="V100" s="142"/>
      <c r="W100" s="142"/>
    </row>
    <row r="101" spans="1:23" s="400" customFormat="1" ht="15">
      <c r="A101" s="348">
        <v>92</v>
      </c>
      <c r="B101" s="406"/>
      <c r="C101" s="409"/>
      <c r="D101" s="409" t="s">
        <v>501</v>
      </c>
      <c r="E101" s="143"/>
      <c r="F101" s="143"/>
      <c r="G101" s="143"/>
      <c r="H101" s="143"/>
      <c r="I101" s="143"/>
      <c r="J101" s="143"/>
      <c r="K101" s="143"/>
      <c r="L101" s="143"/>
      <c r="M101" s="143">
        <v>156</v>
      </c>
      <c r="N101" s="143"/>
      <c r="O101" s="377">
        <f>SUM(E101:M101)</f>
        <v>156</v>
      </c>
      <c r="P101" s="143"/>
      <c r="Q101" s="143"/>
      <c r="R101" s="143"/>
      <c r="S101" s="143"/>
      <c r="T101" s="143"/>
      <c r="U101" s="143"/>
      <c r="V101" s="143"/>
      <c r="W101" s="143"/>
    </row>
    <row r="102" spans="1:23" s="400" customFormat="1" ht="15">
      <c r="A102" s="348">
        <v>93</v>
      </c>
      <c r="B102" s="406"/>
      <c r="C102" s="409"/>
      <c r="D102" s="409" t="s">
        <v>79</v>
      </c>
      <c r="E102" s="143">
        <v>72170</v>
      </c>
      <c r="F102" s="143"/>
      <c r="G102" s="143"/>
      <c r="H102" s="143"/>
      <c r="I102" s="143"/>
      <c r="J102" s="143"/>
      <c r="K102" s="143"/>
      <c r="L102" s="143"/>
      <c r="M102" s="143"/>
      <c r="N102" s="143"/>
      <c r="O102" s="377">
        <f>SUM(E102:M102)</f>
        <v>72170</v>
      </c>
      <c r="P102" s="143"/>
      <c r="Q102" s="143"/>
      <c r="R102" s="143"/>
      <c r="S102" s="143"/>
      <c r="T102" s="143"/>
      <c r="U102" s="143"/>
      <c r="V102" s="143"/>
      <c r="W102" s="143"/>
    </row>
    <row r="103" spans="1:23" s="369" customFormat="1" ht="15">
      <c r="A103" s="348">
        <v>94</v>
      </c>
      <c r="B103" s="405"/>
      <c r="C103" s="335"/>
      <c r="D103" s="335" t="s">
        <v>65</v>
      </c>
      <c r="E103" s="130">
        <f aca="true" t="shared" si="23" ref="E103:O103">SUM(E100:E102)</f>
        <v>114953</v>
      </c>
      <c r="F103" s="130">
        <f t="shared" si="23"/>
        <v>17000</v>
      </c>
      <c r="G103" s="130">
        <f t="shared" si="23"/>
        <v>0</v>
      </c>
      <c r="H103" s="130">
        <f t="shared" si="23"/>
        <v>0</v>
      </c>
      <c r="I103" s="130">
        <f t="shared" si="23"/>
        <v>0</v>
      </c>
      <c r="J103" s="130">
        <f t="shared" si="23"/>
        <v>0</v>
      </c>
      <c r="K103" s="130">
        <f t="shared" si="23"/>
        <v>0</v>
      </c>
      <c r="L103" s="130">
        <f t="shared" si="23"/>
        <v>0</v>
      </c>
      <c r="M103" s="130">
        <f t="shared" si="23"/>
        <v>164005</v>
      </c>
      <c r="N103" s="130">
        <f t="shared" si="23"/>
        <v>109500</v>
      </c>
      <c r="O103" s="403">
        <f t="shared" si="23"/>
        <v>295958</v>
      </c>
      <c r="P103" s="130"/>
      <c r="Q103" s="130"/>
      <c r="R103" s="130"/>
      <c r="S103" s="130"/>
      <c r="T103" s="130"/>
      <c r="U103" s="130"/>
      <c r="V103" s="130"/>
      <c r="W103" s="130"/>
    </row>
    <row r="104" spans="1:23" s="392" customFormat="1" ht="21.75" customHeight="1">
      <c r="A104" s="348">
        <v>95</v>
      </c>
      <c r="B104" s="421"/>
      <c r="C104" s="418"/>
      <c r="D104" s="767" t="s">
        <v>146</v>
      </c>
      <c r="E104" s="767"/>
      <c r="F104" s="767"/>
      <c r="G104" s="767"/>
      <c r="H104" s="767"/>
      <c r="I104" s="767"/>
      <c r="J104" s="767"/>
      <c r="K104" s="144"/>
      <c r="L104" s="144"/>
      <c r="M104" s="144"/>
      <c r="N104" s="145"/>
      <c r="O104" s="257"/>
      <c r="P104" s="144"/>
      <c r="Q104" s="144"/>
      <c r="R104" s="144"/>
      <c r="S104" s="144"/>
      <c r="T104" s="144"/>
      <c r="U104" s="144"/>
      <c r="V104" s="144"/>
      <c r="W104" s="144"/>
    </row>
    <row r="105" spans="1:23" s="392" customFormat="1" ht="15">
      <c r="A105" s="348">
        <v>96</v>
      </c>
      <c r="B105" s="421"/>
      <c r="C105" s="418"/>
      <c r="D105" s="395" t="s">
        <v>65</v>
      </c>
      <c r="E105" s="144"/>
      <c r="F105" s="144">
        <v>14350</v>
      </c>
      <c r="G105" s="144"/>
      <c r="H105" s="144"/>
      <c r="I105" s="144"/>
      <c r="J105" s="144"/>
      <c r="K105" s="144"/>
      <c r="L105" s="144"/>
      <c r="M105" s="144"/>
      <c r="N105" s="145"/>
      <c r="O105" s="257">
        <f>SUM(E105:M105)</f>
        <v>14350</v>
      </c>
      <c r="P105" s="144"/>
      <c r="Q105" s="144"/>
      <c r="R105" s="144"/>
      <c r="S105" s="144"/>
      <c r="T105" s="144"/>
      <c r="U105" s="144"/>
      <c r="V105" s="144"/>
      <c r="W105" s="144"/>
    </row>
    <row r="106" spans="1:23" s="390" customFormat="1" ht="15">
      <c r="A106" s="348">
        <v>97</v>
      </c>
      <c r="B106" s="502"/>
      <c r="C106" s="420"/>
      <c r="D106" s="397" t="s">
        <v>64</v>
      </c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247">
        <f>SUM(E106:M106)</f>
        <v>0</v>
      </c>
      <c r="P106" s="145"/>
      <c r="Q106" s="145"/>
      <c r="R106" s="145"/>
      <c r="S106" s="145"/>
      <c r="T106" s="145"/>
      <c r="U106" s="145"/>
      <c r="V106" s="145"/>
      <c r="W106" s="145"/>
    </row>
    <row r="107" spans="1:23" s="394" customFormat="1" ht="15">
      <c r="A107" s="348">
        <v>98</v>
      </c>
      <c r="B107" s="421"/>
      <c r="C107" s="411"/>
      <c r="D107" s="413" t="s">
        <v>65</v>
      </c>
      <c r="E107" s="414">
        <f aca="true" t="shared" si="24" ref="E107:O107">SUM(E105:E106)</f>
        <v>0</v>
      </c>
      <c r="F107" s="414">
        <f t="shared" si="24"/>
        <v>14350</v>
      </c>
      <c r="G107" s="414">
        <f t="shared" si="24"/>
        <v>0</v>
      </c>
      <c r="H107" s="414">
        <f t="shared" si="24"/>
        <v>0</v>
      </c>
      <c r="I107" s="414">
        <f t="shared" si="24"/>
        <v>0</v>
      </c>
      <c r="J107" s="414">
        <f t="shared" si="24"/>
        <v>0</v>
      </c>
      <c r="K107" s="414">
        <f t="shared" si="24"/>
        <v>0</v>
      </c>
      <c r="L107" s="414">
        <f t="shared" si="24"/>
        <v>0</v>
      </c>
      <c r="M107" s="414">
        <f t="shared" si="24"/>
        <v>0</v>
      </c>
      <c r="N107" s="504">
        <f t="shared" si="24"/>
        <v>0</v>
      </c>
      <c r="O107" s="415">
        <f t="shared" si="24"/>
        <v>14350</v>
      </c>
      <c r="P107" s="414"/>
      <c r="Q107" s="414"/>
      <c r="R107" s="414"/>
      <c r="S107" s="414"/>
      <c r="T107" s="414"/>
      <c r="U107" s="414"/>
      <c r="V107" s="414"/>
      <c r="W107" s="414"/>
    </row>
    <row r="108" spans="1:23" s="392" customFormat="1" ht="21.75" customHeight="1">
      <c r="A108" s="348">
        <v>99</v>
      </c>
      <c r="B108" s="421"/>
      <c r="C108" s="418"/>
      <c r="D108" s="767" t="s">
        <v>147</v>
      </c>
      <c r="E108" s="767"/>
      <c r="F108" s="767"/>
      <c r="G108" s="767"/>
      <c r="H108" s="767"/>
      <c r="I108" s="767"/>
      <c r="J108" s="767"/>
      <c r="K108" s="144"/>
      <c r="L108" s="144"/>
      <c r="M108" s="144"/>
      <c r="N108" s="145"/>
      <c r="O108" s="257"/>
      <c r="P108" s="144"/>
      <c r="Q108" s="144"/>
      <c r="R108" s="144"/>
      <c r="S108" s="144"/>
      <c r="T108" s="144"/>
      <c r="U108" s="144"/>
      <c r="V108" s="144"/>
      <c r="W108" s="144"/>
    </row>
    <row r="109" spans="1:23" s="392" customFormat="1" ht="15">
      <c r="A109" s="348">
        <v>100</v>
      </c>
      <c r="B109" s="421"/>
      <c r="C109" s="418"/>
      <c r="D109" s="395" t="s">
        <v>65</v>
      </c>
      <c r="E109" s="144"/>
      <c r="F109" s="144">
        <v>24867</v>
      </c>
      <c r="G109" s="144"/>
      <c r="H109" s="144"/>
      <c r="I109" s="144"/>
      <c r="J109" s="144"/>
      <c r="K109" s="144"/>
      <c r="L109" s="144"/>
      <c r="M109" s="144"/>
      <c r="N109" s="145"/>
      <c r="O109" s="257">
        <f>SUM(E109:M109)</f>
        <v>24867</v>
      </c>
      <c r="P109" s="144"/>
      <c r="Q109" s="144"/>
      <c r="R109" s="144"/>
      <c r="S109" s="144"/>
      <c r="T109" s="144"/>
      <c r="U109" s="144"/>
      <c r="V109" s="144"/>
      <c r="W109" s="144"/>
    </row>
    <row r="110" spans="1:23" s="390" customFormat="1" ht="15">
      <c r="A110" s="348">
        <v>101</v>
      </c>
      <c r="B110" s="502"/>
      <c r="C110" s="420"/>
      <c r="D110" s="397" t="s">
        <v>64</v>
      </c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247">
        <f>SUM(E110:M110)</f>
        <v>0</v>
      </c>
      <c r="P110" s="145"/>
      <c r="Q110" s="145"/>
      <c r="R110" s="145"/>
      <c r="S110" s="145"/>
      <c r="T110" s="145"/>
      <c r="U110" s="145"/>
      <c r="V110" s="145"/>
      <c r="W110" s="145"/>
    </row>
    <row r="111" spans="1:23" s="394" customFormat="1" ht="15">
      <c r="A111" s="348">
        <v>102</v>
      </c>
      <c r="B111" s="421"/>
      <c r="C111" s="411"/>
      <c r="D111" s="413" t="s">
        <v>65</v>
      </c>
      <c r="E111" s="414">
        <f aca="true" t="shared" si="25" ref="E111:O111">SUM(E109:E110)</f>
        <v>0</v>
      </c>
      <c r="F111" s="414">
        <f t="shared" si="25"/>
        <v>24867</v>
      </c>
      <c r="G111" s="414">
        <f t="shared" si="25"/>
        <v>0</v>
      </c>
      <c r="H111" s="414">
        <f t="shared" si="25"/>
        <v>0</v>
      </c>
      <c r="I111" s="414">
        <f t="shared" si="25"/>
        <v>0</v>
      </c>
      <c r="J111" s="414">
        <f t="shared" si="25"/>
        <v>0</v>
      </c>
      <c r="K111" s="414">
        <f t="shared" si="25"/>
        <v>0</v>
      </c>
      <c r="L111" s="414">
        <f t="shared" si="25"/>
        <v>0</v>
      </c>
      <c r="M111" s="414">
        <f t="shared" si="25"/>
        <v>0</v>
      </c>
      <c r="N111" s="504">
        <f t="shared" si="25"/>
        <v>0</v>
      </c>
      <c r="O111" s="415">
        <f t="shared" si="25"/>
        <v>24867</v>
      </c>
      <c r="P111" s="414"/>
      <c r="Q111" s="414"/>
      <c r="R111" s="414"/>
      <c r="S111" s="414"/>
      <c r="T111" s="414"/>
      <c r="U111" s="414"/>
      <c r="V111" s="414"/>
      <c r="W111" s="414"/>
    </row>
    <row r="112" spans="1:23" s="392" customFormat="1" ht="21.75" customHeight="1">
      <c r="A112" s="348">
        <v>103</v>
      </c>
      <c r="B112" s="421"/>
      <c r="C112" s="418"/>
      <c r="D112" s="767" t="s">
        <v>148</v>
      </c>
      <c r="E112" s="767"/>
      <c r="F112" s="767"/>
      <c r="G112" s="767"/>
      <c r="H112" s="767"/>
      <c r="I112" s="767"/>
      <c r="J112" s="767"/>
      <c r="K112" s="144"/>
      <c r="L112" s="144"/>
      <c r="M112" s="144"/>
      <c r="N112" s="145"/>
      <c r="O112" s="257"/>
      <c r="P112" s="144"/>
      <c r="Q112" s="144"/>
      <c r="R112" s="144"/>
      <c r="S112" s="144"/>
      <c r="T112" s="144"/>
      <c r="U112" s="144"/>
      <c r="V112" s="144"/>
      <c r="W112" s="144"/>
    </row>
    <row r="113" spans="1:23" s="392" customFormat="1" ht="15">
      <c r="A113" s="348">
        <v>104</v>
      </c>
      <c r="B113" s="421"/>
      <c r="C113" s="418"/>
      <c r="D113" s="395" t="s">
        <v>65</v>
      </c>
      <c r="E113" s="144"/>
      <c r="F113" s="144">
        <v>14972</v>
      </c>
      <c r="G113" s="144"/>
      <c r="H113" s="144"/>
      <c r="I113" s="144"/>
      <c r="J113" s="144"/>
      <c r="K113" s="144"/>
      <c r="L113" s="144"/>
      <c r="M113" s="144"/>
      <c r="N113" s="145"/>
      <c r="O113" s="257">
        <f>SUM(E113:M113)</f>
        <v>14972</v>
      </c>
      <c r="P113" s="144"/>
      <c r="Q113" s="144"/>
      <c r="R113" s="144"/>
      <c r="S113" s="144"/>
      <c r="T113" s="144"/>
      <c r="U113" s="144"/>
      <c r="V113" s="144"/>
      <c r="W113" s="144"/>
    </row>
    <row r="114" spans="1:23" s="390" customFormat="1" ht="15">
      <c r="A114" s="348">
        <v>105</v>
      </c>
      <c r="B114" s="502"/>
      <c r="C114" s="420"/>
      <c r="D114" s="397" t="s">
        <v>80</v>
      </c>
      <c r="E114" s="145"/>
      <c r="F114" s="145">
        <v>-14972</v>
      </c>
      <c r="G114" s="145"/>
      <c r="H114" s="145"/>
      <c r="I114" s="145"/>
      <c r="J114" s="145"/>
      <c r="K114" s="145"/>
      <c r="L114" s="145"/>
      <c r="M114" s="145"/>
      <c r="N114" s="145"/>
      <c r="O114" s="257">
        <f>SUM(E114:M114)</f>
        <v>-14972</v>
      </c>
      <c r="P114" s="145"/>
      <c r="Q114" s="145"/>
      <c r="R114" s="145"/>
      <c r="S114" s="145"/>
      <c r="T114" s="145"/>
      <c r="U114" s="145"/>
      <c r="V114" s="145"/>
      <c r="W114" s="145"/>
    </row>
    <row r="115" spans="1:23" s="394" customFormat="1" ht="15">
      <c r="A115" s="348">
        <v>106</v>
      </c>
      <c r="B115" s="421"/>
      <c r="C115" s="411"/>
      <c r="D115" s="413" t="s">
        <v>65</v>
      </c>
      <c r="E115" s="414">
        <f aca="true" t="shared" si="26" ref="E115:O115">SUM(E113:E114)</f>
        <v>0</v>
      </c>
      <c r="F115" s="414">
        <f t="shared" si="26"/>
        <v>0</v>
      </c>
      <c r="G115" s="414">
        <f t="shared" si="26"/>
        <v>0</v>
      </c>
      <c r="H115" s="414">
        <f t="shared" si="26"/>
        <v>0</v>
      </c>
      <c r="I115" s="414">
        <f t="shared" si="26"/>
        <v>0</v>
      </c>
      <c r="J115" s="414">
        <f t="shared" si="26"/>
        <v>0</v>
      </c>
      <c r="K115" s="414">
        <f t="shared" si="26"/>
        <v>0</v>
      </c>
      <c r="L115" s="414">
        <f t="shared" si="26"/>
        <v>0</v>
      </c>
      <c r="M115" s="414">
        <f t="shared" si="26"/>
        <v>0</v>
      </c>
      <c r="N115" s="504">
        <f t="shared" si="26"/>
        <v>0</v>
      </c>
      <c r="O115" s="415">
        <f t="shared" si="26"/>
        <v>0</v>
      </c>
      <c r="P115" s="414"/>
      <c r="Q115" s="414"/>
      <c r="R115" s="414"/>
      <c r="S115" s="414"/>
      <c r="T115" s="414"/>
      <c r="U115" s="414"/>
      <c r="V115" s="414"/>
      <c r="W115" s="414"/>
    </row>
    <row r="116" spans="1:23" s="392" customFormat="1" ht="21.75" customHeight="1">
      <c r="A116" s="348">
        <v>107</v>
      </c>
      <c r="B116" s="421"/>
      <c r="C116" s="418"/>
      <c r="D116" s="767" t="s">
        <v>333</v>
      </c>
      <c r="E116" s="767"/>
      <c r="F116" s="767"/>
      <c r="G116" s="767"/>
      <c r="H116" s="767"/>
      <c r="I116" s="767"/>
      <c r="J116" s="767"/>
      <c r="K116" s="144"/>
      <c r="L116" s="144"/>
      <c r="M116" s="144"/>
      <c r="N116" s="145"/>
      <c r="O116" s="257"/>
      <c r="P116" s="144"/>
      <c r="Q116" s="144"/>
      <c r="R116" s="144"/>
      <c r="S116" s="144"/>
      <c r="T116" s="144"/>
      <c r="U116" s="144"/>
      <c r="V116" s="144"/>
      <c r="W116" s="144"/>
    </row>
    <row r="117" spans="1:23" s="392" customFormat="1" ht="15">
      <c r="A117" s="348">
        <v>108</v>
      </c>
      <c r="B117" s="421"/>
      <c r="C117" s="418"/>
      <c r="D117" s="395" t="s">
        <v>65</v>
      </c>
      <c r="E117" s="144"/>
      <c r="F117" s="144">
        <v>6021</v>
      </c>
      <c r="G117" s="144"/>
      <c r="H117" s="144"/>
      <c r="I117" s="144"/>
      <c r="J117" s="144"/>
      <c r="K117" s="144"/>
      <c r="L117" s="144"/>
      <c r="M117" s="144"/>
      <c r="N117" s="145"/>
      <c r="O117" s="257">
        <f>SUM(E117:M117)</f>
        <v>6021</v>
      </c>
      <c r="P117" s="144"/>
      <c r="Q117" s="144"/>
      <c r="R117" s="144"/>
      <c r="S117" s="144"/>
      <c r="T117" s="144"/>
      <c r="U117" s="144"/>
      <c r="V117" s="144"/>
      <c r="W117" s="144"/>
    </row>
    <row r="118" spans="1:23" s="390" customFormat="1" ht="15">
      <c r="A118" s="348">
        <v>109</v>
      </c>
      <c r="B118" s="502"/>
      <c r="C118" s="420"/>
      <c r="D118" s="397" t="s">
        <v>64</v>
      </c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257">
        <f>SUM(E118:M118)</f>
        <v>0</v>
      </c>
      <c r="P118" s="145"/>
      <c r="Q118" s="145"/>
      <c r="R118" s="145"/>
      <c r="S118" s="145"/>
      <c r="T118" s="145"/>
      <c r="U118" s="145"/>
      <c r="V118" s="145"/>
      <c r="W118" s="145"/>
    </row>
    <row r="119" spans="1:23" s="386" customFormat="1" ht="30" customHeight="1">
      <c r="A119" s="347">
        <v>110</v>
      </c>
      <c r="B119" s="500"/>
      <c r="C119" s="505"/>
      <c r="D119" s="440" t="s">
        <v>65</v>
      </c>
      <c r="E119" s="384">
        <f aca="true" t="shared" si="27" ref="E119:O119">SUM(E117:E118)</f>
        <v>0</v>
      </c>
      <c r="F119" s="384">
        <f t="shared" si="27"/>
        <v>6021</v>
      </c>
      <c r="G119" s="384">
        <f t="shared" si="27"/>
        <v>0</v>
      </c>
      <c r="H119" s="384">
        <f t="shared" si="27"/>
        <v>0</v>
      </c>
      <c r="I119" s="384">
        <f t="shared" si="27"/>
        <v>0</v>
      </c>
      <c r="J119" s="384">
        <f t="shared" si="27"/>
        <v>0</v>
      </c>
      <c r="K119" s="384">
        <f t="shared" si="27"/>
        <v>0</v>
      </c>
      <c r="L119" s="384">
        <f t="shared" si="27"/>
        <v>0</v>
      </c>
      <c r="M119" s="384">
        <f t="shared" si="27"/>
        <v>0</v>
      </c>
      <c r="N119" s="506">
        <f t="shared" si="27"/>
        <v>0</v>
      </c>
      <c r="O119" s="385">
        <f t="shared" si="27"/>
        <v>6021</v>
      </c>
      <c r="P119" s="384"/>
      <c r="Q119" s="384"/>
      <c r="R119" s="384"/>
      <c r="S119" s="384"/>
      <c r="T119" s="384"/>
      <c r="U119" s="384"/>
      <c r="V119" s="384"/>
      <c r="W119" s="384"/>
    </row>
    <row r="120" spans="1:23" s="369" customFormat="1" ht="19.5" customHeight="1">
      <c r="A120" s="348">
        <v>111</v>
      </c>
      <c r="B120" s="765" t="s">
        <v>404</v>
      </c>
      <c r="C120" s="766"/>
      <c r="D120" s="766"/>
      <c r="E120" s="766"/>
      <c r="F120" s="766"/>
      <c r="G120" s="766"/>
      <c r="H120" s="507"/>
      <c r="I120" s="507"/>
      <c r="J120" s="507"/>
      <c r="K120" s="507"/>
      <c r="L120" s="507"/>
      <c r="M120" s="507"/>
      <c r="N120" s="508"/>
      <c r="O120" s="509"/>
      <c r="P120" s="130"/>
      <c r="Q120" s="130"/>
      <c r="R120" s="130"/>
      <c r="S120" s="130"/>
      <c r="T120" s="130"/>
      <c r="U120" s="130"/>
      <c r="V120" s="130"/>
      <c r="W120" s="130"/>
    </row>
    <row r="121" spans="1:23" s="392" customFormat="1" ht="19.5" customHeight="1">
      <c r="A121" s="348">
        <v>112</v>
      </c>
      <c r="B121" s="510"/>
      <c r="C121" s="433"/>
      <c r="D121" s="433" t="s">
        <v>65</v>
      </c>
      <c r="E121" s="144">
        <f aca="true" t="shared" si="28" ref="E121:O121">SUM(E117,E113,E109,E105,E100,E96,E92,E88,E82,E76,E71,E66,E62,E39)</f>
        <v>614102</v>
      </c>
      <c r="F121" s="144">
        <f t="shared" si="28"/>
        <v>338052</v>
      </c>
      <c r="G121" s="144">
        <f t="shared" si="28"/>
        <v>4324</v>
      </c>
      <c r="H121" s="144">
        <f t="shared" si="28"/>
        <v>26798</v>
      </c>
      <c r="I121" s="144">
        <f t="shared" si="28"/>
        <v>0</v>
      </c>
      <c r="J121" s="144">
        <f t="shared" si="28"/>
        <v>14500</v>
      </c>
      <c r="K121" s="144">
        <f t="shared" si="28"/>
        <v>0</v>
      </c>
      <c r="L121" s="144">
        <f t="shared" si="28"/>
        <v>4270</v>
      </c>
      <c r="M121" s="144">
        <f t="shared" si="28"/>
        <v>3019097</v>
      </c>
      <c r="N121" s="144">
        <f t="shared" si="28"/>
        <v>1591553</v>
      </c>
      <c r="O121" s="257">
        <f t="shared" si="28"/>
        <v>4021143</v>
      </c>
      <c r="P121" s="144"/>
      <c r="Q121" s="144"/>
      <c r="R121" s="144"/>
      <c r="S121" s="144"/>
      <c r="T121" s="144"/>
      <c r="U121" s="144"/>
      <c r="V121" s="144"/>
      <c r="W121" s="144"/>
    </row>
    <row r="122" spans="1:23" s="390" customFormat="1" ht="28.5">
      <c r="A122" s="347">
        <v>113</v>
      </c>
      <c r="B122" s="511"/>
      <c r="C122" s="435"/>
      <c r="D122" s="584" t="s">
        <v>221</v>
      </c>
      <c r="E122" s="145">
        <f>SUM(E118,E114,E110,E106,E101:E101,E97,E93,E89,E83:E83,E77:E78,E72:E72,E67:E68,E63,E40)+E102+E85+E73+E79+E84</f>
        <v>117748</v>
      </c>
      <c r="F122" s="145">
        <f aca="true" t="shared" si="29" ref="F122:O122">SUM(F118,F114,F110,F106,F101:F101,F97,F93,F89,F83:F83,F77:F78,F72:F72,F67:F68,F63,F40)+F102+F85+F73+F79+F84</f>
        <v>-15002</v>
      </c>
      <c r="G122" s="145">
        <f t="shared" si="29"/>
        <v>293</v>
      </c>
      <c r="H122" s="145">
        <f t="shared" si="29"/>
        <v>-4655</v>
      </c>
      <c r="I122" s="145">
        <f t="shared" si="29"/>
        <v>0</v>
      </c>
      <c r="J122" s="145">
        <f t="shared" si="29"/>
        <v>0</v>
      </c>
      <c r="K122" s="145">
        <f t="shared" si="29"/>
        <v>0</v>
      </c>
      <c r="L122" s="145">
        <f t="shared" si="29"/>
        <v>0</v>
      </c>
      <c r="M122" s="145">
        <f t="shared" si="29"/>
        <v>-52858</v>
      </c>
      <c r="N122" s="145">
        <f t="shared" si="29"/>
        <v>-53534</v>
      </c>
      <c r="O122" s="247">
        <f t="shared" si="29"/>
        <v>45526</v>
      </c>
      <c r="P122" s="145"/>
      <c r="Q122" s="145"/>
      <c r="R122" s="145"/>
      <c r="S122" s="145"/>
      <c r="T122" s="145"/>
      <c r="U122" s="145"/>
      <c r="V122" s="145"/>
      <c r="W122" s="145"/>
    </row>
    <row r="123" spans="1:26" s="394" customFormat="1" ht="19.5" customHeight="1" thickBot="1">
      <c r="A123" s="348">
        <v>114</v>
      </c>
      <c r="B123" s="512"/>
      <c r="C123" s="513"/>
      <c r="D123" s="513" t="s">
        <v>65</v>
      </c>
      <c r="E123" s="514">
        <f aca="true" t="shared" si="30" ref="E123:O123">SUM(E121:E122)</f>
        <v>731850</v>
      </c>
      <c r="F123" s="514">
        <f t="shared" si="30"/>
        <v>323050</v>
      </c>
      <c r="G123" s="514">
        <f t="shared" si="30"/>
        <v>4617</v>
      </c>
      <c r="H123" s="514">
        <f t="shared" si="30"/>
        <v>22143</v>
      </c>
      <c r="I123" s="514">
        <f t="shared" si="30"/>
        <v>0</v>
      </c>
      <c r="J123" s="514">
        <f t="shared" si="30"/>
        <v>14500</v>
      </c>
      <c r="K123" s="514">
        <f t="shared" si="30"/>
        <v>0</v>
      </c>
      <c r="L123" s="514">
        <f t="shared" si="30"/>
        <v>4270</v>
      </c>
      <c r="M123" s="514">
        <f t="shared" si="30"/>
        <v>2966239</v>
      </c>
      <c r="N123" s="515">
        <f t="shared" si="30"/>
        <v>1538019</v>
      </c>
      <c r="O123" s="516">
        <f t="shared" si="30"/>
        <v>4066669</v>
      </c>
      <c r="P123" s="414"/>
      <c r="Q123" s="414"/>
      <c r="R123" s="414"/>
      <c r="S123" s="414"/>
      <c r="T123" s="414"/>
      <c r="U123" s="414"/>
      <c r="V123" s="414"/>
      <c r="W123" s="414"/>
      <c r="Z123" s="369"/>
    </row>
    <row r="124" spans="1:23" s="372" customFormat="1" ht="30" customHeight="1" thickTop="1">
      <c r="A124" s="348">
        <v>115</v>
      </c>
      <c r="B124" s="361"/>
      <c r="C124" s="362">
        <v>13</v>
      </c>
      <c r="D124" s="764" t="s">
        <v>130</v>
      </c>
      <c r="E124" s="764"/>
      <c r="F124" s="764"/>
      <c r="G124" s="764"/>
      <c r="H124" s="142"/>
      <c r="I124" s="142"/>
      <c r="J124" s="142"/>
      <c r="K124" s="142"/>
      <c r="L124" s="142"/>
      <c r="M124" s="142"/>
      <c r="N124" s="142"/>
      <c r="O124" s="371"/>
      <c r="P124" s="142"/>
      <c r="Q124" s="142"/>
      <c r="R124" s="142"/>
      <c r="S124" s="142"/>
      <c r="T124" s="142"/>
      <c r="U124" s="142"/>
      <c r="V124" s="142"/>
      <c r="W124" s="142"/>
    </row>
    <row r="125" spans="1:23" s="392" customFormat="1" ht="15">
      <c r="A125" s="348">
        <v>116</v>
      </c>
      <c r="B125" s="417"/>
      <c r="C125" s="252"/>
      <c r="D125" s="395" t="s">
        <v>65</v>
      </c>
      <c r="E125" s="144">
        <v>23355</v>
      </c>
      <c r="F125" s="144">
        <v>2900</v>
      </c>
      <c r="G125" s="144"/>
      <c r="H125" s="144">
        <v>9062</v>
      </c>
      <c r="I125" s="144"/>
      <c r="J125" s="144"/>
      <c r="K125" s="144"/>
      <c r="L125" s="144"/>
      <c r="M125" s="144">
        <v>47142</v>
      </c>
      <c r="N125" s="145">
        <v>43600</v>
      </c>
      <c r="O125" s="257">
        <f>SUM(E125:M125)</f>
        <v>82459</v>
      </c>
      <c r="P125" s="144"/>
      <c r="Q125" s="144"/>
      <c r="R125" s="144"/>
      <c r="S125" s="144"/>
      <c r="T125" s="144"/>
      <c r="U125" s="144"/>
      <c r="V125" s="144"/>
      <c r="W125" s="144"/>
    </row>
    <row r="126" spans="1:23" s="390" customFormat="1" ht="15">
      <c r="A126" s="348">
        <v>117</v>
      </c>
      <c r="B126" s="419"/>
      <c r="C126" s="248"/>
      <c r="D126" s="397" t="s">
        <v>501</v>
      </c>
      <c r="E126" s="145"/>
      <c r="F126" s="145"/>
      <c r="G126" s="145"/>
      <c r="H126" s="145"/>
      <c r="I126" s="145"/>
      <c r="J126" s="145"/>
      <c r="K126" s="145"/>
      <c r="L126" s="145"/>
      <c r="M126" s="145">
        <v>42</v>
      </c>
      <c r="N126" s="145"/>
      <c r="O126" s="247">
        <f>SUM(E126:N126)</f>
        <v>42</v>
      </c>
      <c r="P126" s="145"/>
      <c r="Q126" s="145"/>
      <c r="R126" s="145"/>
      <c r="S126" s="145"/>
      <c r="T126" s="145"/>
      <c r="U126" s="145"/>
      <c r="V126" s="145"/>
      <c r="W126" s="145"/>
    </row>
    <row r="127" spans="1:23" s="390" customFormat="1" ht="15">
      <c r="A127" s="348">
        <v>118</v>
      </c>
      <c r="B127" s="419"/>
      <c r="C127" s="248"/>
      <c r="D127" s="397" t="s">
        <v>523</v>
      </c>
      <c r="E127" s="145">
        <v>10249</v>
      </c>
      <c r="F127" s="145">
        <v>2354</v>
      </c>
      <c r="G127" s="145">
        <v>10000</v>
      </c>
      <c r="H127" s="145"/>
      <c r="I127" s="145"/>
      <c r="J127" s="145"/>
      <c r="K127" s="145"/>
      <c r="L127" s="145"/>
      <c r="M127" s="145"/>
      <c r="N127" s="145"/>
      <c r="O127" s="247">
        <f>SUM(E127:N127)</f>
        <v>22603</v>
      </c>
      <c r="P127" s="145"/>
      <c r="Q127" s="145"/>
      <c r="R127" s="145"/>
      <c r="S127" s="145"/>
      <c r="T127" s="145"/>
      <c r="U127" s="145"/>
      <c r="V127" s="145"/>
      <c r="W127" s="145"/>
    </row>
    <row r="128" spans="1:23" s="394" customFormat="1" ht="15">
      <c r="A128" s="348">
        <v>119</v>
      </c>
      <c r="B128" s="421"/>
      <c r="C128" s="404"/>
      <c r="D128" s="413" t="s">
        <v>65</v>
      </c>
      <c r="E128" s="414">
        <f>SUM(E125:E127)</f>
        <v>33604</v>
      </c>
      <c r="F128" s="414">
        <f aca="true" t="shared" si="31" ref="F128:O128">SUM(F125:F127)</f>
        <v>5254</v>
      </c>
      <c r="G128" s="414">
        <f t="shared" si="31"/>
        <v>10000</v>
      </c>
      <c r="H128" s="414">
        <f t="shared" si="31"/>
        <v>9062</v>
      </c>
      <c r="I128" s="414">
        <f t="shared" si="31"/>
        <v>0</v>
      </c>
      <c r="J128" s="414">
        <f t="shared" si="31"/>
        <v>0</v>
      </c>
      <c r="K128" s="414">
        <f t="shared" si="31"/>
        <v>0</v>
      </c>
      <c r="L128" s="414">
        <f t="shared" si="31"/>
        <v>0</v>
      </c>
      <c r="M128" s="414">
        <f t="shared" si="31"/>
        <v>47184</v>
      </c>
      <c r="N128" s="414">
        <f t="shared" si="31"/>
        <v>43600</v>
      </c>
      <c r="O128" s="415">
        <f t="shared" si="31"/>
        <v>105104</v>
      </c>
      <c r="P128" s="414"/>
      <c r="Q128" s="414"/>
      <c r="R128" s="414"/>
      <c r="S128" s="414"/>
      <c r="T128" s="414"/>
      <c r="U128" s="414"/>
      <c r="V128" s="414"/>
      <c r="W128" s="414"/>
    </row>
    <row r="129" spans="1:23" s="372" customFormat="1" ht="30" customHeight="1">
      <c r="A129" s="348">
        <v>120</v>
      </c>
      <c r="B129" s="405">
        <v>4</v>
      </c>
      <c r="C129" s="760" t="s">
        <v>395</v>
      </c>
      <c r="D129" s="760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371"/>
      <c r="P129" s="142"/>
      <c r="Q129" s="142"/>
      <c r="R129" s="142"/>
      <c r="S129" s="142"/>
      <c r="T129" s="142"/>
      <c r="U129" s="142"/>
      <c r="V129" s="142"/>
      <c r="W129" s="142"/>
    </row>
    <row r="130" spans="1:23" s="372" customFormat="1" ht="15">
      <c r="A130" s="348">
        <v>121</v>
      </c>
      <c r="B130" s="405"/>
      <c r="C130" s="407"/>
      <c r="D130" s="407" t="s">
        <v>65</v>
      </c>
      <c r="E130" s="142">
        <v>254721</v>
      </c>
      <c r="F130" s="142">
        <v>17850</v>
      </c>
      <c r="G130" s="142">
        <v>101780</v>
      </c>
      <c r="H130" s="142">
        <v>8627</v>
      </c>
      <c r="I130" s="142"/>
      <c r="J130" s="142"/>
      <c r="K130" s="142"/>
      <c r="L130" s="142"/>
      <c r="M130" s="142">
        <v>386699</v>
      </c>
      <c r="N130" s="143">
        <v>248900</v>
      </c>
      <c r="O130" s="371">
        <f>SUM(E130:M130)</f>
        <v>769677</v>
      </c>
      <c r="P130" s="142"/>
      <c r="Q130" s="142"/>
      <c r="R130" s="142"/>
      <c r="S130" s="142"/>
      <c r="T130" s="142"/>
      <c r="U130" s="142"/>
      <c r="V130" s="142"/>
      <c r="W130" s="142"/>
    </row>
    <row r="131" spans="1:23" s="400" customFormat="1" ht="15">
      <c r="A131" s="348">
        <v>122</v>
      </c>
      <c r="B131" s="406"/>
      <c r="C131" s="409"/>
      <c r="D131" s="409" t="s">
        <v>501</v>
      </c>
      <c r="E131" s="143"/>
      <c r="F131" s="143"/>
      <c r="G131" s="143"/>
      <c r="H131" s="143"/>
      <c r="I131" s="143"/>
      <c r="J131" s="143"/>
      <c r="K131" s="143"/>
      <c r="L131" s="143"/>
      <c r="M131" s="143">
        <v>385</v>
      </c>
      <c r="N131" s="143"/>
      <c r="O131" s="377">
        <f>SUM(E131:N131)</f>
        <v>385</v>
      </c>
      <c r="P131" s="143"/>
      <c r="Q131" s="143"/>
      <c r="R131" s="143"/>
      <c r="S131" s="143"/>
      <c r="T131" s="143"/>
      <c r="U131" s="143"/>
      <c r="V131" s="143"/>
      <c r="W131" s="143"/>
    </row>
    <row r="132" spans="1:23" s="400" customFormat="1" ht="15">
      <c r="A132" s="348">
        <v>123</v>
      </c>
      <c r="B132" s="406"/>
      <c r="C132" s="409"/>
      <c r="D132" s="409" t="s">
        <v>571</v>
      </c>
      <c r="E132" s="143">
        <v>5045</v>
      </c>
      <c r="F132" s="143"/>
      <c r="G132" s="143"/>
      <c r="H132" s="143"/>
      <c r="I132" s="143"/>
      <c r="J132" s="143"/>
      <c r="K132" s="143"/>
      <c r="L132" s="143"/>
      <c r="M132" s="143"/>
      <c r="N132" s="143"/>
      <c r="O132" s="377">
        <f>SUM(E132:N132)</f>
        <v>5045</v>
      </c>
      <c r="P132" s="143"/>
      <c r="Q132" s="143"/>
      <c r="R132" s="143"/>
      <c r="S132" s="143"/>
      <c r="T132" s="143"/>
      <c r="U132" s="143"/>
      <c r="V132" s="143"/>
      <c r="W132" s="143"/>
    </row>
    <row r="133" spans="1:23" s="400" customFormat="1" ht="15">
      <c r="A133" s="348">
        <v>124</v>
      </c>
      <c r="B133" s="406"/>
      <c r="C133" s="409"/>
      <c r="D133" s="409" t="s">
        <v>507</v>
      </c>
      <c r="E133" s="143"/>
      <c r="F133" s="143">
        <v>5000</v>
      </c>
      <c r="G133" s="143">
        <v>-5000</v>
      </c>
      <c r="H133" s="143"/>
      <c r="I133" s="143"/>
      <c r="J133" s="143"/>
      <c r="K133" s="143"/>
      <c r="L133" s="143"/>
      <c r="M133" s="143"/>
      <c r="N133" s="143"/>
      <c r="O133" s="377">
        <f>SUM(E133:N133)</f>
        <v>0</v>
      </c>
      <c r="P133" s="143"/>
      <c r="Q133" s="143"/>
      <c r="R133" s="143"/>
      <c r="S133" s="143"/>
      <c r="T133" s="143"/>
      <c r="U133" s="143"/>
      <c r="V133" s="143"/>
      <c r="W133" s="143"/>
    </row>
    <row r="134" spans="1:23" s="400" customFormat="1" ht="13.5" customHeight="1">
      <c r="A134" s="348">
        <v>125</v>
      </c>
      <c r="B134" s="406"/>
      <c r="C134" s="409"/>
      <c r="D134" s="582" t="s">
        <v>574</v>
      </c>
      <c r="E134" s="143"/>
      <c r="F134" s="143">
        <v>150</v>
      </c>
      <c r="G134" s="143"/>
      <c r="H134" s="143"/>
      <c r="I134" s="143"/>
      <c r="J134" s="143"/>
      <c r="K134" s="143"/>
      <c r="L134" s="143"/>
      <c r="M134" s="143"/>
      <c r="N134" s="143"/>
      <c r="O134" s="377">
        <f>SUM(E134:N134)</f>
        <v>150</v>
      </c>
      <c r="P134" s="143"/>
      <c r="Q134" s="143"/>
      <c r="R134" s="143"/>
      <c r="S134" s="143"/>
      <c r="T134" s="143"/>
      <c r="U134" s="143"/>
      <c r="V134" s="143"/>
      <c r="W134" s="143"/>
    </row>
    <row r="135" spans="1:23" s="386" customFormat="1" ht="24" customHeight="1" thickBot="1">
      <c r="A135" s="347">
        <v>126</v>
      </c>
      <c r="B135" s="500"/>
      <c r="C135" s="505"/>
      <c r="D135" s="505" t="s">
        <v>65</v>
      </c>
      <c r="E135" s="384">
        <f>SUM(E130:E134)</f>
        <v>259766</v>
      </c>
      <c r="F135" s="384">
        <f aca="true" t="shared" si="32" ref="F135:O135">SUM(F130:F134)</f>
        <v>23000</v>
      </c>
      <c r="G135" s="384">
        <f t="shared" si="32"/>
        <v>96780</v>
      </c>
      <c r="H135" s="384">
        <f t="shared" si="32"/>
        <v>8627</v>
      </c>
      <c r="I135" s="384">
        <f t="shared" si="32"/>
        <v>0</v>
      </c>
      <c r="J135" s="384">
        <f t="shared" si="32"/>
        <v>0</v>
      </c>
      <c r="K135" s="384">
        <f t="shared" si="32"/>
        <v>0</v>
      </c>
      <c r="L135" s="384">
        <f t="shared" si="32"/>
        <v>0</v>
      </c>
      <c r="M135" s="384">
        <f t="shared" si="32"/>
        <v>387084</v>
      </c>
      <c r="N135" s="384">
        <f t="shared" si="32"/>
        <v>248900</v>
      </c>
      <c r="O135" s="385">
        <f t="shared" si="32"/>
        <v>775257</v>
      </c>
      <c r="P135" s="384"/>
      <c r="Q135" s="384"/>
      <c r="R135" s="384"/>
      <c r="S135" s="384"/>
      <c r="T135" s="384"/>
      <c r="U135" s="384"/>
      <c r="V135" s="384"/>
      <c r="W135" s="384"/>
    </row>
    <row r="136" spans="1:23" s="369" customFormat="1" ht="25.5" customHeight="1">
      <c r="A136" s="348">
        <v>127</v>
      </c>
      <c r="B136" s="762" t="s">
        <v>405</v>
      </c>
      <c r="C136" s="763"/>
      <c r="D136" s="763"/>
      <c r="E136" s="763"/>
      <c r="F136" s="763"/>
      <c r="G136" s="763"/>
      <c r="H136" s="367"/>
      <c r="I136" s="367"/>
      <c r="J136" s="367"/>
      <c r="K136" s="367"/>
      <c r="L136" s="367"/>
      <c r="M136" s="367"/>
      <c r="N136" s="367"/>
      <c r="O136" s="368"/>
      <c r="P136" s="130"/>
      <c r="Q136" s="130"/>
      <c r="R136" s="130"/>
      <c r="S136" s="130"/>
      <c r="T136" s="130"/>
      <c r="U136" s="130"/>
      <c r="V136" s="130"/>
      <c r="W136" s="130"/>
    </row>
    <row r="137" spans="1:23" s="392" customFormat="1" ht="15">
      <c r="A137" s="348">
        <v>128</v>
      </c>
      <c r="B137" s="510"/>
      <c r="C137" s="433"/>
      <c r="D137" s="433" t="s">
        <v>65</v>
      </c>
      <c r="E137" s="144">
        <f aca="true" t="shared" si="33" ref="E137:O137">SUM(E130,E125)</f>
        <v>278076</v>
      </c>
      <c r="F137" s="144">
        <f t="shared" si="33"/>
        <v>20750</v>
      </c>
      <c r="G137" s="144">
        <f t="shared" si="33"/>
        <v>101780</v>
      </c>
      <c r="H137" s="144">
        <f t="shared" si="33"/>
        <v>17689</v>
      </c>
      <c r="I137" s="144">
        <f t="shared" si="33"/>
        <v>0</v>
      </c>
      <c r="J137" s="144">
        <f t="shared" si="33"/>
        <v>0</v>
      </c>
      <c r="K137" s="144">
        <f t="shared" si="33"/>
        <v>0</v>
      </c>
      <c r="L137" s="144">
        <f t="shared" si="33"/>
        <v>0</v>
      </c>
      <c r="M137" s="144">
        <f t="shared" si="33"/>
        <v>433841</v>
      </c>
      <c r="N137" s="144">
        <f t="shared" si="33"/>
        <v>292500</v>
      </c>
      <c r="O137" s="257">
        <f t="shared" si="33"/>
        <v>852136</v>
      </c>
      <c r="P137" s="144"/>
      <c r="Q137" s="144"/>
      <c r="R137" s="144"/>
      <c r="S137" s="144"/>
      <c r="T137" s="144"/>
      <c r="U137" s="144"/>
      <c r="V137" s="144"/>
      <c r="W137" s="144"/>
    </row>
    <row r="138" spans="1:23" s="390" customFormat="1" ht="42.75">
      <c r="A138" s="347">
        <v>129</v>
      </c>
      <c r="B138" s="511"/>
      <c r="C138" s="435"/>
      <c r="D138" s="614" t="s">
        <v>222</v>
      </c>
      <c r="E138" s="145">
        <f>SUM(E131:E132,E126:E126)+E133+E134+E127</f>
        <v>15294</v>
      </c>
      <c r="F138" s="145">
        <f aca="true" t="shared" si="34" ref="F138:O138">SUM(F131:F132,F126:F126)+F133+F134+F127</f>
        <v>7504</v>
      </c>
      <c r="G138" s="145">
        <f t="shared" si="34"/>
        <v>5000</v>
      </c>
      <c r="H138" s="145">
        <f t="shared" si="34"/>
        <v>0</v>
      </c>
      <c r="I138" s="145">
        <f t="shared" si="34"/>
        <v>0</v>
      </c>
      <c r="J138" s="145">
        <f t="shared" si="34"/>
        <v>0</v>
      </c>
      <c r="K138" s="145">
        <f t="shared" si="34"/>
        <v>0</v>
      </c>
      <c r="L138" s="145">
        <f t="shared" si="34"/>
        <v>0</v>
      </c>
      <c r="M138" s="145">
        <f t="shared" si="34"/>
        <v>427</v>
      </c>
      <c r="N138" s="145">
        <f t="shared" si="34"/>
        <v>0</v>
      </c>
      <c r="O138" s="247">
        <f t="shared" si="34"/>
        <v>28225</v>
      </c>
      <c r="P138" s="145"/>
      <c r="Q138" s="145"/>
      <c r="R138" s="145"/>
      <c r="S138" s="145"/>
      <c r="T138" s="145"/>
      <c r="U138" s="145"/>
      <c r="V138" s="145"/>
      <c r="W138" s="145"/>
    </row>
    <row r="139" spans="1:23" s="386" customFormat="1" ht="15.75" thickBot="1">
      <c r="A139" s="348">
        <v>130</v>
      </c>
      <c r="B139" s="517"/>
      <c r="C139" s="451"/>
      <c r="D139" s="451" t="s">
        <v>65</v>
      </c>
      <c r="E139" s="518">
        <f aca="true" t="shared" si="35" ref="E139:O139">SUM(E137:E138)</f>
        <v>293370</v>
      </c>
      <c r="F139" s="518">
        <f t="shared" si="35"/>
        <v>28254</v>
      </c>
      <c r="G139" s="518">
        <f t="shared" si="35"/>
        <v>106780</v>
      </c>
      <c r="H139" s="518">
        <f t="shared" si="35"/>
        <v>17689</v>
      </c>
      <c r="I139" s="518">
        <f t="shared" si="35"/>
        <v>0</v>
      </c>
      <c r="J139" s="518">
        <f t="shared" si="35"/>
        <v>0</v>
      </c>
      <c r="K139" s="518">
        <f t="shared" si="35"/>
        <v>0</v>
      </c>
      <c r="L139" s="518">
        <f t="shared" si="35"/>
        <v>0</v>
      </c>
      <c r="M139" s="518">
        <f t="shared" si="35"/>
        <v>434268</v>
      </c>
      <c r="N139" s="518">
        <f t="shared" si="35"/>
        <v>292500</v>
      </c>
      <c r="O139" s="519">
        <f t="shared" si="35"/>
        <v>880361</v>
      </c>
      <c r="P139" s="384"/>
      <c r="Q139" s="384"/>
      <c r="R139" s="384"/>
      <c r="S139" s="384"/>
      <c r="T139" s="384"/>
      <c r="U139" s="384"/>
      <c r="V139" s="384"/>
      <c r="W139" s="384"/>
    </row>
    <row r="140" spans="1:23" s="372" customFormat="1" ht="25.5" customHeight="1" thickTop="1">
      <c r="A140" s="348">
        <v>131</v>
      </c>
      <c r="B140" s="405"/>
      <c r="C140" s="761" t="s">
        <v>699</v>
      </c>
      <c r="D140" s="761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371"/>
      <c r="P140" s="142"/>
      <c r="Q140" s="142"/>
      <c r="R140" s="142"/>
      <c r="S140" s="142"/>
      <c r="T140" s="142"/>
      <c r="U140" s="142"/>
      <c r="V140" s="142"/>
      <c r="W140" s="142"/>
    </row>
    <row r="141" spans="1:26" s="392" customFormat="1" ht="15">
      <c r="A141" s="348">
        <v>132</v>
      </c>
      <c r="B141" s="417"/>
      <c r="C141" s="252"/>
      <c r="D141" s="418" t="s">
        <v>65</v>
      </c>
      <c r="E141" s="144">
        <f aca="true" t="shared" si="36" ref="E141:O141">SUM(E137,E121)</f>
        <v>892178</v>
      </c>
      <c r="F141" s="144">
        <f t="shared" si="36"/>
        <v>358802</v>
      </c>
      <c r="G141" s="144">
        <f t="shared" si="36"/>
        <v>106104</v>
      </c>
      <c r="H141" s="144">
        <f t="shared" si="36"/>
        <v>44487</v>
      </c>
      <c r="I141" s="144">
        <f t="shared" si="36"/>
        <v>0</v>
      </c>
      <c r="J141" s="144">
        <f t="shared" si="36"/>
        <v>14500</v>
      </c>
      <c r="K141" s="144">
        <f t="shared" si="36"/>
        <v>0</v>
      </c>
      <c r="L141" s="144">
        <f t="shared" si="36"/>
        <v>4270</v>
      </c>
      <c r="M141" s="144">
        <f t="shared" si="36"/>
        <v>3452938</v>
      </c>
      <c r="N141" s="145">
        <f t="shared" si="36"/>
        <v>1884053</v>
      </c>
      <c r="O141" s="257">
        <f t="shared" si="36"/>
        <v>4873279</v>
      </c>
      <c r="P141" s="144"/>
      <c r="Q141" s="144"/>
      <c r="R141" s="144"/>
      <c r="S141" s="144"/>
      <c r="T141" s="144"/>
      <c r="U141" s="144"/>
      <c r="V141" s="144"/>
      <c r="W141" s="144"/>
      <c r="Z141" s="392">
        <v>1285158</v>
      </c>
    </row>
    <row r="142" spans="1:26" s="390" customFormat="1" ht="42.75">
      <c r="A142" s="347">
        <v>133</v>
      </c>
      <c r="B142" s="419"/>
      <c r="C142" s="248"/>
      <c r="D142" s="614" t="s">
        <v>222</v>
      </c>
      <c r="E142" s="145">
        <f>SUM(E138,E122)</f>
        <v>133042</v>
      </c>
      <c r="F142" s="145">
        <f aca="true" t="shared" si="37" ref="F142:O142">SUM(F138,F122)</f>
        <v>-7498</v>
      </c>
      <c r="G142" s="145">
        <f t="shared" si="37"/>
        <v>5293</v>
      </c>
      <c r="H142" s="145">
        <f t="shared" si="37"/>
        <v>-4655</v>
      </c>
      <c r="I142" s="145">
        <f t="shared" si="37"/>
        <v>0</v>
      </c>
      <c r="J142" s="145">
        <f t="shared" si="37"/>
        <v>0</v>
      </c>
      <c r="K142" s="145">
        <f t="shared" si="37"/>
        <v>0</v>
      </c>
      <c r="L142" s="145">
        <f t="shared" si="37"/>
        <v>0</v>
      </c>
      <c r="M142" s="145">
        <f t="shared" si="37"/>
        <v>-52431</v>
      </c>
      <c r="N142" s="145">
        <f t="shared" si="37"/>
        <v>-53534</v>
      </c>
      <c r="O142" s="247">
        <f t="shared" si="37"/>
        <v>73751</v>
      </c>
      <c r="P142" s="145"/>
      <c r="Q142" s="145"/>
      <c r="R142" s="145"/>
      <c r="S142" s="145"/>
      <c r="T142" s="145"/>
      <c r="U142" s="145"/>
      <c r="V142" s="145"/>
      <c r="W142" s="145"/>
      <c r="Z142" s="390">
        <v>165704</v>
      </c>
    </row>
    <row r="143" spans="1:26" s="392" customFormat="1" ht="15.75" thickBot="1">
      <c r="A143" s="348">
        <v>134</v>
      </c>
      <c r="B143" s="446"/>
      <c r="C143" s="447"/>
      <c r="D143" s="520" t="s">
        <v>65</v>
      </c>
      <c r="E143" s="439">
        <f aca="true" t="shared" si="38" ref="E143:O143">SUM(E141:E142)</f>
        <v>1025220</v>
      </c>
      <c r="F143" s="439">
        <f t="shared" si="38"/>
        <v>351304</v>
      </c>
      <c r="G143" s="439">
        <f t="shared" si="38"/>
        <v>111397</v>
      </c>
      <c r="H143" s="439">
        <f t="shared" si="38"/>
        <v>39832</v>
      </c>
      <c r="I143" s="439">
        <f t="shared" si="38"/>
        <v>0</v>
      </c>
      <c r="J143" s="439">
        <f t="shared" si="38"/>
        <v>14500</v>
      </c>
      <c r="K143" s="439">
        <f t="shared" si="38"/>
        <v>0</v>
      </c>
      <c r="L143" s="439">
        <f t="shared" si="38"/>
        <v>4270</v>
      </c>
      <c r="M143" s="439">
        <f t="shared" si="38"/>
        <v>3400507</v>
      </c>
      <c r="N143" s="439">
        <f t="shared" si="38"/>
        <v>1830519</v>
      </c>
      <c r="O143" s="453">
        <f t="shared" si="38"/>
        <v>4947030</v>
      </c>
      <c r="P143" s="144"/>
      <c r="Q143" s="144"/>
      <c r="R143" s="144"/>
      <c r="S143" s="144"/>
      <c r="T143" s="144"/>
      <c r="U143" s="144"/>
      <c r="V143" s="144"/>
      <c r="W143" s="144"/>
      <c r="Z143" s="392">
        <v>387084</v>
      </c>
    </row>
    <row r="144" spans="1:26" s="369" customFormat="1" ht="33" customHeight="1">
      <c r="A144" s="348">
        <v>135</v>
      </c>
      <c r="B144" s="358">
        <v>5</v>
      </c>
      <c r="C144" s="763" t="s">
        <v>696</v>
      </c>
      <c r="D144" s="763"/>
      <c r="E144" s="763"/>
      <c r="F144" s="763"/>
      <c r="G144" s="763"/>
      <c r="H144" s="763"/>
      <c r="I144" s="367"/>
      <c r="J144" s="367"/>
      <c r="K144" s="367"/>
      <c r="L144" s="367"/>
      <c r="M144" s="367"/>
      <c r="N144" s="367"/>
      <c r="O144" s="368"/>
      <c r="P144" s="130"/>
      <c r="Q144" s="130"/>
      <c r="R144" s="130"/>
      <c r="S144" s="130"/>
      <c r="T144" s="130"/>
      <c r="U144" s="130"/>
      <c r="V144" s="130"/>
      <c r="W144" s="130"/>
      <c r="Z144" s="369">
        <v>197796</v>
      </c>
    </row>
    <row r="145" spans="1:27" s="392" customFormat="1" ht="15">
      <c r="A145" s="348">
        <v>136</v>
      </c>
      <c r="B145" s="417"/>
      <c r="C145" s="433"/>
      <c r="D145" s="433" t="s">
        <v>65</v>
      </c>
      <c r="E145" s="144">
        <v>2391</v>
      </c>
      <c r="F145" s="144">
        <v>3750</v>
      </c>
      <c r="G145" s="144"/>
      <c r="H145" s="144">
        <v>140469</v>
      </c>
      <c r="I145" s="144"/>
      <c r="J145" s="144"/>
      <c r="K145" s="144"/>
      <c r="L145" s="144"/>
      <c r="M145" s="144">
        <v>1285539</v>
      </c>
      <c r="N145" s="145"/>
      <c r="O145" s="257">
        <f>SUM(E145:N145)</f>
        <v>1432149</v>
      </c>
      <c r="P145" s="144"/>
      <c r="Q145" s="144"/>
      <c r="R145" s="144"/>
      <c r="S145" s="144"/>
      <c r="T145" s="144"/>
      <c r="U145" s="144"/>
      <c r="V145" s="144"/>
      <c r="W145" s="144"/>
      <c r="Z145" s="392">
        <f>190857+1</f>
        <v>190858</v>
      </c>
      <c r="AA145" s="392">
        <v>1</v>
      </c>
    </row>
    <row r="146" spans="1:26" s="390" customFormat="1" ht="15">
      <c r="A146" s="348">
        <v>137</v>
      </c>
      <c r="B146" s="419"/>
      <c r="C146" s="435"/>
      <c r="D146" s="435" t="s">
        <v>501</v>
      </c>
      <c r="E146" s="145"/>
      <c r="F146" s="145"/>
      <c r="G146" s="145"/>
      <c r="H146" s="145"/>
      <c r="I146" s="145"/>
      <c r="J146" s="145"/>
      <c r="K146" s="145"/>
      <c r="L146" s="145"/>
      <c r="M146" s="145">
        <v>345</v>
      </c>
      <c r="N146" s="145"/>
      <c r="O146" s="247">
        <f>SUM(E146:M146)</f>
        <v>345</v>
      </c>
      <c r="P146" s="145"/>
      <c r="Q146" s="145"/>
      <c r="R146" s="145"/>
      <c r="S146" s="145"/>
      <c r="T146" s="145"/>
      <c r="U146" s="145"/>
      <c r="V146" s="145"/>
      <c r="W146" s="145"/>
      <c r="Z146" s="390">
        <v>161338</v>
      </c>
    </row>
    <row r="147" spans="1:26" s="390" customFormat="1" ht="15">
      <c r="A147" s="348">
        <v>138</v>
      </c>
      <c r="B147" s="419"/>
      <c r="C147" s="435"/>
      <c r="D147" s="435" t="s">
        <v>507</v>
      </c>
      <c r="E147" s="145">
        <v>-68</v>
      </c>
      <c r="F147" s="145">
        <v>44</v>
      </c>
      <c r="G147" s="145"/>
      <c r="H147" s="145"/>
      <c r="I147" s="145">
        <v>24</v>
      </c>
      <c r="J147" s="145"/>
      <c r="K147" s="145"/>
      <c r="L147" s="145"/>
      <c r="M147" s="145"/>
      <c r="N147" s="145"/>
      <c r="O147" s="247">
        <f>SUM(E147:M147)</f>
        <v>0</v>
      </c>
      <c r="P147" s="145"/>
      <c r="Q147" s="145"/>
      <c r="R147" s="145"/>
      <c r="S147" s="145"/>
      <c r="T147" s="145"/>
      <c r="U147" s="145"/>
      <c r="V147" s="145"/>
      <c r="W147" s="145"/>
      <c r="Z147" s="390">
        <v>220887</v>
      </c>
    </row>
    <row r="148" spans="1:26" s="390" customFormat="1" ht="15">
      <c r="A148" s="348">
        <v>139</v>
      </c>
      <c r="B148" s="419"/>
      <c r="C148" s="435"/>
      <c r="D148" s="435" t="s">
        <v>558</v>
      </c>
      <c r="E148" s="145"/>
      <c r="F148" s="145"/>
      <c r="G148" s="145"/>
      <c r="H148" s="145"/>
      <c r="I148" s="145"/>
      <c r="J148" s="145"/>
      <c r="K148" s="145"/>
      <c r="L148" s="145"/>
      <c r="M148" s="145">
        <v>1474</v>
      </c>
      <c r="N148" s="145"/>
      <c r="O148" s="247">
        <f>SUM(E148:M148)</f>
        <v>1474</v>
      </c>
      <c r="P148" s="145"/>
      <c r="Q148" s="145"/>
      <c r="R148" s="145"/>
      <c r="S148" s="145"/>
      <c r="T148" s="145"/>
      <c r="U148" s="145"/>
      <c r="V148" s="145"/>
      <c r="W148" s="145"/>
      <c r="Z148" s="390">
        <v>114578</v>
      </c>
    </row>
    <row r="149" spans="1:26" s="386" customFormat="1" ht="30" customHeight="1" thickBot="1">
      <c r="A149" s="347">
        <v>140</v>
      </c>
      <c r="B149" s="500"/>
      <c r="C149" s="445"/>
      <c r="D149" s="445" t="s">
        <v>65</v>
      </c>
      <c r="E149" s="384">
        <f aca="true" t="shared" si="39" ref="E149:O149">SUM(E145:E148)</f>
        <v>2323</v>
      </c>
      <c r="F149" s="384">
        <f t="shared" si="39"/>
        <v>3794</v>
      </c>
      <c r="G149" s="384">
        <f t="shared" si="39"/>
        <v>0</v>
      </c>
      <c r="H149" s="384">
        <f t="shared" si="39"/>
        <v>140469</v>
      </c>
      <c r="I149" s="384">
        <f t="shared" si="39"/>
        <v>24</v>
      </c>
      <c r="J149" s="384">
        <f t="shared" si="39"/>
        <v>0</v>
      </c>
      <c r="K149" s="384">
        <f t="shared" si="39"/>
        <v>0</v>
      </c>
      <c r="L149" s="384">
        <f t="shared" si="39"/>
        <v>0</v>
      </c>
      <c r="M149" s="384">
        <f t="shared" si="39"/>
        <v>1287358</v>
      </c>
      <c r="N149" s="384">
        <f t="shared" si="39"/>
        <v>0</v>
      </c>
      <c r="O149" s="385">
        <f t="shared" si="39"/>
        <v>1433968</v>
      </c>
      <c r="P149" s="384"/>
      <c r="Q149" s="384">
        <v>3935</v>
      </c>
      <c r="R149" s="384"/>
      <c r="S149" s="384"/>
      <c r="T149" s="384"/>
      <c r="U149" s="384"/>
      <c r="V149" s="384"/>
      <c r="W149" s="384"/>
      <c r="Z149" s="386">
        <v>49217</v>
      </c>
    </row>
    <row r="150" spans="1:26" s="392" customFormat="1" ht="30" customHeight="1">
      <c r="A150" s="637">
        <v>141</v>
      </c>
      <c r="B150" s="521"/>
      <c r="C150" s="759" t="s">
        <v>35</v>
      </c>
      <c r="D150" s="759"/>
      <c r="E150" s="522"/>
      <c r="F150" s="522"/>
      <c r="G150" s="522"/>
      <c r="H150" s="522"/>
      <c r="I150" s="522"/>
      <c r="J150" s="522"/>
      <c r="K150" s="522"/>
      <c r="L150" s="522"/>
      <c r="M150" s="522"/>
      <c r="N150" s="522"/>
      <c r="O150" s="523"/>
      <c r="P150" s="144"/>
      <c r="Q150" s="144">
        <v>179897</v>
      </c>
      <c r="R150" s="144"/>
      <c r="S150" s="144"/>
      <c r="T150" s="144"/>
      <c r="U150" s="144"/>
      <c r="V150" s="144"/>
      <c r="W150" s="144"/>
      <c r="Z150" s="392">
        <v>47184</v>
      </c>
    </row>
    <row r="151" spans="1:26" s="144" customFormat="1" ht="19.5" customHeight="1">
      <c r="A151" s="637">
        <v>142</v>
      </c>
      <c r="B151" s="417"/>
      <c r="C151" s="433"/>
      <c r="D151" s="433" t="s">
        <v>65</v>
      </c>
      <c r="E151" s="144">
        <f aca="true" t="shared" si="40" ref="E151:O151">SUM(E141,E145)</f>
        <v>894569</v>
      </c>
      <c r="F151" s="144">
        <f t="shared" si="40"/>
        <v>362552</v>
      </c>
      <c r="G151" s="144">
        <f t="shared" si="40"/>
        <v>106104</v>
      </c>
      <c r="H151" s="144">
        <f t="shared" si="40"/>
        <v>184956</v>
      </c>
      <c r="I151" s="144">
        <f t="shared" si="40"/>
        <v>0</v>
      </c>
      <c r="J151" s="144">
        <f t="shared" si="40"/>
        <v>14500</v>
      </c>
      <c r="K151" s="144">
        <f t="shared" si="40"/>
        <v>0</v>
      </c>
      <c r="L151" s="144">
        <f t="shared" si="40"/>
        <v>4270</v>
      </c>
      <c r="M151" s="144">
        <f t="shared" si="40"/>
        <v>4738477</v>
      </c>
      <c r="N151" s="144">
        <f t="shared" si="40"/>
        <v>1884053</v>
      </c>
      <c r="O151" s="257">
        <f t="shared" si="40"/>
        <v>6305428</v>
      </c>
      <c r="Q151" s="144">
        <f>SUM(Q149:Q150)</f>
        <v>183832</v>
      </c>
      <c r="Z151" s="144">
        <v>67324</v>
      </c>
    </row>
    <row r="152" spans="1:26" s="390" customFormat="1" ht="42.75">
      <c r="A152" s="347">
        <v>143</v>
      </c>
      <c r="B152" s="419"/>
      <c r="C152" s="435"/>
      <c r="D152" s="614" t="s">
        <v>222</v>
      </c>
      <c r="E152" s="145">
        <f>SUM(E142,E146)+E148+E147</f>
        <v>132974</v>
      </c>
      <c r="F152" s="145">
        <f aca="true" t="shared" si="41" ref="F152:O152">SUM(F142,F146)+F148+F147</f>
        <v>-7454</v>
      </c>
      <c r="G152" s="145">
        <f t="shared" si="41"/>
        <v>5293</v>
      </c>
      <c r="H152" s="145">
        <f t="shared" si="41"/>
        <v>-4655</v>
      </c>
      <c r="I152" s="145">
        <f t="shared" si="41"/>
        <v>24</v>
      </c>
      <c r="J152" s="145">
        <f t="shared" si="41"/>
        <v>0</v>
      </c>
      <c r="K152" s="145">
        <f t="shared" si="41"/>
        <v>0</v>
      </c>
      <c r="L152" s="145">
        <f t="shared" si="41"/>
        <v>0</v>
      </c>
      <c r="M152" s="145">
        <f t="shared" si="41"/>
        <v>-50612</v>
      </c>
      <c r="N152" s="145">
        <f t="shared" si="41"/>
        <v>-53534</v>
      </c>
      <c r="O152" s="247">
        <f t="shared" si="41"/>
        <v>75570</v>
      </c>
      <c r="P152" s="145"/>
      <c r="Q152" s="145"/>
      <c r="R152" s="145"/>
      <c r="S152" s="145"/>
      <c r="T152" s="145"/>
      <c r="U152" s="145"/>
      <c r="V152" s="145"/>
      <c r="W152" s="145"/>
      <c r="Z152" s="390">
        <v>794726</v>
      </c>
    </row>
    <row r="153" spans="1:26" s="394" customFormat="1" ht="19.5" customHeight="1" thickBot="1">
      <c r="A153" s="637">
        <v>144</v>
      </c>
      <c r="B153" s="446"/>
      <c r="C153" s="438"/>
      <c r="D153" s="438" t="s">
        <v>65</v>
      </c>
      <c r="E153" s="439">
        <f aca="true" t="shared" si="42" ref="E153:O153">SUM(E151:E152)</f>
        <v>1027543</v>
      </c>
      <c r="F153" s="439">
        <f t="shared" si="42"/>
        <v>355098</v>
      </c>
      <c r="G153" s="439">
        <f t="shared" si="42"/>
        <v>111397</v>
      </c>
      <c r="H153" s="439">
        <f t="shared" si="42"/>
        <v>180301</v>
      </c>
      <c r="I153" s="439">
        <f t="shared" si="42"/>
        <v>24</v>
      </c>
      <c r="J153" s="439">
        <f t="shared" si="42"/>
        <v>14500</v>
      </c>
      <c r="K153" s="439">
        <f t="shared" si="42"/>
        <v>0</v>
      </c>
      <c r="L153" s="439">
        <f t="shared" si="42"/>
        <v>4270</v>
      </c>
      <c r="M153" s="439">
        <f t="shared" si="42"/>
        <v>4687865</v>
      </c>
      <c r="N153" s="439">
        <f t="shared" si="42"/>
        <v>1830519</v>
      </c>
      <c r="O153" s="453">
        <f t="shared" si="42"/>
        <v>6380998</v>
      </c>
      <c r="P153" s="414"/>
      <c r="Q153" s="414"/>
      <c r="R153" s="414"/>
      <c r="S153" s="414"/>
      <c r="T153" s="414"/>
      <c r="U153" s="414"/>
      <c r="V153" s="414"/>
      <c r="W153" s="414"/>
      <c r="Z153" s="394">
        <v>164005</v>
      </c>
    </row>
    <row r="154" ht="15">
      <c r="Z154" s="21">
        <v>323829</v>
      </c>
    </row>
    <row r="155" ht="15">
      <c r="Z155" s="21">
        <f>SUM(Z141:Z154)</f>
        <v>4169688</v>
      </c>
    </row>
  </sheetData>
  <sheetProtection/>
  <mergeCells count="27">
    <mergeCell ref="D91:J91"/>
    <mergeCell ref="I8:L8"/>
    <mergeCell ref="E8:H8"/>
    <mergeCell ref="O8:O9"/>
    <mergeCell ref="D8:D9"/>
    <mergeCell ref="C10:E10"/>
    <mergeCell ref="D87:I87"/>
    <mergeCell ref="B3:E3"/>
    <mergeCell ref="B4:O4"/>
    <mergeCell ref="B5:O5"/>
    <mergeCell ref="C8:C9"/>
    <mergeCell ref="B8:B9"/>
    <mergeCell ref="M8:N8"/>
    <mergeCell ref="L6:O6"/>
    <mergeCell ref="D95:J95"/>
    <mergeCell ref="D104:J104"/>
    <mergeCell ref="D108:J108"/>
    <mergeCell ref="D116:J116"/>
    <mergeCell ref="D112:J112"/>
    <mergeCell ref="C150:D150"/>
    <mergeCell ref="C99:D99"/>
    <mergeCell ref="C129:D129"/>
    <mergeCell ref="C140:D140"/>
    <mergeCell ref="B136:G136"/>
    <mergeCell ref="C144:H144"/>
    <mergeCell ref="D124:G124"/>
    <mergeCell ref="B120:G120"/>
  </mergeCells>
  <printOptions horizontalCentered="1"/>
  <pageMargins left="0" right="0" top="0" bottom="0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4"/>
  <sheetViews>
    <sheetView view="pageBreakPreview" zoomScaleSheetLayoutView="100" zoomScalePageLayoutView="0" workbookViewId="0" topLeftCell="A3">
      <selection activeCell="B3" sqref="B3:F3"/>
    </sheetView>
  </sheetViews>
  <sheetFormatPr defaultColWidth="9.00390625" defaultRowHeight="12.75"/>
  <cols>
    <col min="1" max="1" width="3.625" style="348" bestFit="1" customWidth="1"/>
    <col min="2" max="2" width="4.00390625" style="349" customWidth="1"/>
    <col min="3" max="3" width="4.125" style="350" customWidth="1"/>
    <col min="4" max="4" width="37.25390625" style="21" bestFit="1" customWidth="1"/>
    <col min="5" max="12" width="12.75390625" style="21" customWidth="1"/>
    <col min="13" max="13" width="15.75390625" style="21" customWidth="1"/>
    <col min="14" max="16384" width="9.125" style="21" customWidth="1"/>
  </cols>
  <sheetData>
    <row r="1" ht="15" hidden="1">
      <c r="B1" s="349" t="s">
        <v>771</v>
      </c>
    </row>
    <row r="2" ht="15" hidden="1"/>
    <row r="3" spans="2:12" ht="15">
      <c r="B3" s="735" t="s">
        <v>167</v>
      </c>
      <c r="C3" s="735"/>
      <c r="D3" s="735"/>
      <c r="E3" s="735"/>
      <c r="F3" s="735"/>
      <c r="J3" s="774"/>
      <c r="K3" s="774"/>
      <c r="L3" s="351"/>
    </row>
    <row r="4" spans="2:13" ht="15">
      <c r="B4" s="773" t="s">
        <v>733</v>
      </c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</row>
    <row r="5" spans="2:13" ht="15">
      <c r="B5" s="773" t="s">
        <v>11</v>
      </c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</row>
    <row r="6" spans="5:13" ht="15">
      <c r="E6" s="109"/>
      <c r="F6" s="109"/>
      <c r="G6" s="109"/>
      <c r="H6" s="109"/>
      <c r="K6" s="781" t="s">
        <v>725</v>
      </c>
      <c r="L6" s="781"/>
      <c r="M6" s="781"/>
    </row>
    <row r="7" spans="1:13" s="354" customFormat="1" ht="15" thickBot="1">
      <c r="A7" s="348"/>
      <c r="B7" s="353" t="s">
        <v>244</v>
      </c>
      <c r="C7" s="353" t="s">
        <v>245</v>
      </c>
      <c r="D7" s="354" t="s">
        <v>246</v>
      </c>
      <c r="E7" s="334" t="s">
        <v>247</v>
      </c>
      <c r="F7" s="334" t="s">
        <v>248</v>
      </c>
      <c r="G7" s="334" t="s">
        <v>249</v>
      </c>
      <c r="H7" s="334" t="s">
        <v>250</v>
      </c>
      <c r="I7" s="354" t="s">
        <v>251</v>
      </c>
      <c r="J7" s="334" t="s">
        <v>252</v>
      </c>
      <c r="K7" s="334" t="s">
        <v>253</v>
      </c>
      <c r="L7" s="334" t="s">
        <v>254</v>
      </c>
      <c r="M7" s="354" t="s">
        <v>255</v>
      </c>
    </row>
    <row r="8" spans="1:13" s="352" customFormat="1" ht="15" customHeight="1">
      <c r="A8" s="348"/>
      <c r="B8" s="355"/>
      <c r="C8" s="356"/>
      <c r="D8" s="357"/>
      <c r="E8" s="733" t="s">
        <v>357</v>
      </c>
      <c r="F8" s="734"/>
      <c r="G8" s="734"/>
      <c r="H8" s="734"/>
      <c r="I8" s="734"/>
      <c r="J8" s="734"/>
      <c r="K8" s="734"/>
      <c r="L8" s="783"/>
      <c r="M8" s="784" t="s">
        <v>358</v>
      </c>
    </row>
    <row r="9" spans="1:13" s="352" customFormat="1" ht="15" customHeight="1">
      <c r="A9" s="348"/>
      <c r="B9" s="359"/>
      <c r="C9" s="360"/>
      <c r="D9" s="109"/>
      <c r="E9" s="776" t="s">
        <v>0</v>
      </c>
      <c r="F9" s="777"/>
      <c r="G9" s="777"/>
      <c r="H9" s="777"/>
      <c r="I9" s="777"/>
      <c r="J9" s="778"/>
      <c r="K9" s="776" t="s">
        <v>792</v>
      </c>
      <c r="L9" s="782"/>
      <c r="M9" s="785"/>
    </row>
    <row r="10" spans="2:13" ht="15" customHeight="1">
      <c r="B10" s="363" t="s">
        <v>772</v>
      </c>
      <c r="C10" s="360" t="s">
        <v>734</v>
      </c>
      <c r="D10" s="362" t="s">
        <v>726</v>
      </c>
      <c r="E10" s="779" t="s">
        <v>287</v>
      </c>
      <c r="F10" s="779" t="s">
        <v>736</v>
      </c>
      <c r="G10" s="779" t="s">
        <v>737</v>
      </c>
      <c r="H10" s="787" t="s">
        <v>664</v>
      </c>
      <c r="I10" s="787" t="s">
        <v>738</v>
      </c>
      <c r="J10" s="787" t="s">
        <v>739</v>
      </c>
      <c r="K10" s="464" t="s">
        <v>792</v>
      </c>
      <c r="L10" s="417" t="s">
        <v>467</v>
      </c>
      <c r="M10" s="785" t="s">
        <v>735</v>
      </c>
    </row>
    <row r="11" spans="2:13" ht="15" customHeight="1">
      <c r="B11" s="359"/>
      <c r="C11" s="360" t="s">
        <v>740</v>
      </c>
      <c r="D11" s="109"/>
      <c r="E11" s="779"/>
      <c r="F11" s="779" t="s">
        <v>742</v>
      </c>
      <c r="G11" s="779"/>
      <c r="H11" s="787" t="s">
        <v>722</v>
      </c>
      <c r="I11" s="787"/>
      <c r="J11" s="787"/>
      <c r="K11" s="464" t="s">
        <v>653</v>
      </c>
      <c r="L11" s="417" t="s">
        <v>653</v>
      </c>
      <c r="M11" s="785" t="s">
        <v>741</v>
      </c>
    </row>
    <row r="12" spans="2:13" ht="15" customHeight="1" thickBot="1">
      <c r="B12" s="364"/>
      <c r="C12" s="365"/>
      <c r="D12" s="366"/>
      <c r="E12" s="780"/>
      <c r="F12" s="780" t="s">
        <v>743</v>
      </c>
      <c r="G12" s="780"/>
      <c r="H12" s="788" t="s">
        <v>720</v>
      </c>
      <c r="I12" s="788"/>
      <c r="J12" s="788"/>
      <c r="K12" s="465"/>
      <c r="L12" s="466"/>
      <c r="M12" s="786"/>
    </row>
    <row r="13" spans="1:13" s="369" customFormat="1" ht="30" customHeight="1">
      <c r="A13" s="348">
        <v>1</v>
      </c>
      <c r="B13" s="358">
        <v>1</v>
      </c>
      <c r="C13" s="775" t="s">
        <v>340</v>
      </c>
      <c r="D13" s="775"/>
      <c r="E13" s="367"/>
      <c r="F13" s="367"/>
      <c r="G13" s="367"/>
      <c r="H13" s="367"/>
      <c r="I13" s="367"/>
      <c r="J13" s="367"/>
      <c r="K13" s="367"/>
      <c r="L13" s="367"/>
      <c r="M13" s="368"/>
    </row>
    <row r="14" spans="1:13" s="372" customFormat="1" ht="30" customHeight="1">
      <c r="A14" s="348">
        <v>2</v>
      </c>
      <c r="B14" s="370"/>
      <c r="C14" s="362">
        <v>1</v>
      </c>
      <c r="D14" s="767" t="s">
        <v>63</v>
      </c>
      <c r="E14" s="767"/>
      <c r="F14" s="767"/>
      <c r="G14" s="767"/>
      <c r="H14" s="142"/>
      <c r="I14" s="142"/>
      <c r="J14" s="142"/>
      <c r="K14" s="142"/>
      <c r="L14" s="142"/>
      <c r="M14" s="371"/>
    </row>
    <row r="15" spans="1:13" ht="15">
      <c r="A15" s="348">
        <v>3</v>
      </c>
      <c r="B15" s="359"/>
      <c r="C15" s="373"/>
      <c r="D15" s="374" t="s">
        <v>65</v>
      </c>
      <c r="E15" s="142">
        <v>74287</v>
      </c>
      <c r="F15" s="142">
        <v>19468</v>
      </c>
      <c r="G15" s="142">
        <v>37815</v>
      </c>
      <c r="H15" s="142"/>
      <c r="I15" s="142"/>
      <c r="J15" s="142"/>
      <c r="K15" s="142">
        <v>365</v>
      </c>
      <c r="L15" s="142"/>
      <c r="M15" s="371">
        <f>SUM(E15:K15)</f>
        <v>131935</v>
      </c>
    </row>
    <row r="16" spans="1:13" s="4" customFormat="1" ht="15">
      <c r="A16" s="348">
        <v>4</v>
      </c>
      <c r="B16" s="375"/>
      <c r="C16" s="376"/>
      <c r="D16" s="583" t="s">
        <v>502</v>
      </c>
      <c r="E16" s="110">
        <v>-38</v>
      </c>
      <c r="F16" s="110">
        <v>-11</v>
      </c>
      <c r="G16" s="110"/>
      <c r="H16" s="110"/>
      <c r="I16" s="110"/>
      <c r="J16" s="110"/>
      <c r="K16" s="110"/>
      <c r="L16" s="110"/>
      <c r="M16" s="377">
        <f>SUM(E16:K16)</f>
        <v>-49</v>
      </c>
    </row>
    <row r="17" spans="1:13" s="4" customFormat="1" ht="15">
      <c r="A17" s="348">
        <v>5</v>
      </c>
      <c r="B17" s="375"/>
      <c r="C17" s="376"/>
      <c r="D17" s="583" t="s">
        <v>535</v>
      </c>
      <c r="E17" s="110"/>
      <c r="F17" s="110"/>
      <c r="G17" s="110">
        <v>-712</v>
      </c>
      <c r="H17" s="110"/>
      <c r="I17" s="110"/>
      <c r="J17" s="110"/>
      <c r="K17" s="110"/>
      <c r="L17" s="110"/>
      <c r="M17" s="377">
        <f>SUM(E17:K17)</f>
        <v>-712</v>
      </c>
    </row>
    <row r="18" spans="1:13" s="382" customFormat="1" ht="15">
      <c r="A18" s="348">
        <v>6</v>
      </c>
      <c r="B18" s="378"/>
      <c r="C18" s="379"/>
      <c r="D18" s="380" t="s">
        <v>65</v>
      </c>
      <c r="E18" s="341">
        <f aca="true" t="shared" si="0" ref="E18:M18">SUM(E15:E17)</f>
        <v>74249</v>
      </c>
      <c r="F18" s="341">
        <f t="shared" si="0"/>
        <v>19457</v>
      </c>
      <c r="G18" s="341">
        <f t="shared" si="0"/>
        <v>37103</v>
      </c>
      <c r="H18" s="341">
        <f t="shared" si="0"/>
        <v>0</v>
      </c>
      <c r="I18" s="341">
        <f t="shared" si="0"/>
        <v>0</v>
      </c>
      <c r="J18" s="341">
        <f t="shared" si="0"/>
        <v>0</v>
      </c>
      <c r="K18" s="341">
        <f t="shared" si="0"/>
        <v>365</v>
      </c>
      <c r="L18" s="341">
        <f t="shared" si="0"/>
        <v>0</v>
      </c>
      <c r="M18" s="381">
        <f t="shared" si="0"/>
        <v>131174</v>
      </c>
    </row>
    <row r="19" spans="1:13" s="372" customFormat="1" ht="21.75" customHeight="1">
      <c r="A19" s="348">
        <v>7</v>
      </c>
      <c r="B19" s="370"/>
      <c r="C19" s="362"/>
      <c r="D19" s="767" t="s">
        <v>264</v>
      </c>
      <c r="E19" s="767"/>
      <c r="F19" s="767"/>
      <c r="G19" s="767"/>
      <c r="H19" s="767"/>
      <c r="I19" s="142"/>
      <c r="J19" s="142"/>
      <c r="K19" s="142"/>
      <c r="L19" s="142"/>
      <c r="M19" s="371"/>
    </row>
    <row r="20" spans="1:13" ht="15">
      <c r="A20" s="348">
        <v>8</v>
      </c>
      <c r="B20" s="359"/>
      <c r="C20" s="373"/>
      <c r="D20" s="374" t="s">
        <v>65</v>
      </c>
      <c r="E20" s="142">
        <v>891</v>
      </c>
      <c r="F20" s="142">
        <v>240</v>
      </c>
      <c r="G20" s="142"/>
      <c r="H20" s="142"/>
      <c r="I20" s="142"/>
      <c r="J20" s="142"/>
      <c r="K20" s="142"/>
      <c r="L20" s="142"/>
      <c r="M20" s="371">
        <f>SUM(E20:L20)</f>
        <v>1131</v>
      </c>
    </row>
    <row r="21" spans="1:13" s="4" customFormat="1" ht="15">
      <c r="A21" s="348">
        <v>9</v>
      </c>
      <c r="B21" s="375"/>
      <c r="C21" s="376"/>
      <c r="D21" s="583" t="s">
        <v>64</v>
      </c>
      <c r="E21" s="110"/>
      <c r="F21" s="110"/>
      <c r="G21" s="110"/>
      <c r="H21" s="110"/>
      <c r="I21" s="110"/>
      <c r="J21" s="110"/>
      <c r="K21" s="110"/>
      <c r="L21" s="110"/>
      <c r="M21" s="377">
        <f>SUM(E21:L21)</f>
        <v>0</v>
      </c>
    </row>
    <row r="22" spans="1:13" s="382" customFormat="1" ht="15">
      <c r="A22" s="348">
        <v>10</v>
      </c>
      <c r="B22" s="378"/>
      <c r="C22" s="379"/>
      <c r="D22" s="380" t="s">
        <v>65</v>
      </c>
      <c r="E22" s="341">
        <f>SUM(E20:E21)</f>
        <v>891</v>
      </c>
      <c r="F22" s="341">
        <f aca="true" t="shared" si="1" ref="F22:L22">SUM(F20:F21)</f>
        <v>240</v>
      </c>
      <c r="G22" s="341">
        <f t="shared" si="1"/>
        <v>0</v>
      </c>
      <c r="H22" s="341">
        <f t="shared" si="1"/>
        <v>0</v>
      </c>
      <c r="I22" s="341">
        <f t="shared" si="1"/>
        <v>0</v>
      </c>
      <c r="J22" s="341">
        <f t="shared" si="1"/>
        <v>0</v>
      </c>
      <c r="K22" s="341">
        <f t="shared" si="1"/>
        <v>0</v>
      </c>
      <c r="L22" s="341">
        <f t="shared" si="1"/>
        <v>0</v>
      </c>
      <c r="M22" s="381">
        <f>SUM(E22:L22)</f>
        <v>1131</v>
      </c>
    </row>
    <row r="23" spans="1:13" s="372" customFormat="1" ht="30" customHeight="1">
      <c r="A23" s="348">
        <v>11</v>
      </c>
      <c r="B23" s="370"/>
      <c r="C23" s="362">
        <v>2</v>
      </c>
      <c r="D23" s="767" t="s">
        <v>71</v>
      </c>
      <c r="E23" s="767"/>
      <c r="F23" s="767"/>
      <c r="G23" s="767"/>
      <c r="H23" s="142"/>
      <c r="I23" s="142"/>
      <c r="J23" s="142"/>
      <c r="K23" s="142"/>
      <c r="L23" s="142"/>
      <c r="M23" s="371"/>
    </row>
    <row r="24" spans="1:13" ht="15">
      <c r="A24" s="348">
        <v>12</v>
      </c>
      <c r="B24" s="359"/>
      <c r="C24" s="373"/>
      <c r="D24" s="374" t="s">
        <v>65</v>
      </c>
      <c r="E24" s="142">
        <v>137660</v>
      </c>
      <c r="F24" s="142">
        <v>33760</v>
      </c>
      <c r="G24" s="142">
        <v>57880</v>
      </c>
      <c r="H24" s="142"/>
      <c r="I24" s="142"/>
      <c r="J24" s="142"/>
      <c r="K24" s="142"/>
      <c r="L24" s="142"/>
      <c r="M24" s="371">
        <f>SUM(E24:K24)</f>
        <v>229300</v>
      </c>
    </row>
    <row r="25" spans="1:13" s="4" customFormat="1" ht="15">
      <c r="A25" s="348">
        <v>13</v>
      </c>
      <c r="B25" s="375"/>
      <c r="C25" s="376"/>
      <c r="D25" s="583" t="s">
        <v>501</v>
      </c>
      <c r="E25" s="110">
        <v>-80</v>
      </c>
      <c r="F25" s="110">
        <v>-22</v>
      </c>
      <c r="G25" s="110"/>
      <c r="H25" s="110"/>
      <c r="I25" s="110"/>
      <c r="J25" s="110"/>
      <c r="K25" s="110"/>
      <c r="L25" s="110"/>
      <c r="M25" s="377">
        <f>SUM(E25:K25)</f>
        <v>-102</v>
      </c>
    </row>
    <row r="26" spans="1:13" s="382" customFormat="1" ht="15">
      <c r="A26" s="348">
        <v>14</v>
      </c>
      <c r="B26" s="378"/>
      <c r="C26" s="379"/>
      <c r="D26" s="380" t="s">
        <v>65</v>
      </c>
      <c r="E26" s="341">
        <f aca="true" t="shared" si="2" ref="E26:M26">SUM(E24:E25)</f>
        <v>137580</v>
      </c>
      <c r="F26" s="341">
        <f t="shared" si="2"/>
        <v>33738</v>
      </c>
      <c r="G26" s="341">
        <f t="shared" si="2"/>
        <v>57880</v>
      </c>
      <c r="H26" s="341">
        <f t="shared" si="2"/>
        <v>0</v>
      </c>
      <c r="I26" s="341">
        <f t="shared" si="2"/>
        <v>0</v>
      </c>
      <c r="J26" s="341">
        <f t="shared" si="2"/>
        <v>0</v>
      </c>
      <c r="K26" s="341">
        <f t="shared" si="2"/>
        <v>0</v>
      </c>
      <c r="L26" s="341">
        <f t="shared" si="2"/>
        <v>0</v>
      </c>
      <c r="M26" s="381">
        <f t="shared" si="2"/>
        <v>229198</v>
      </c>
    </row>
    <row r="27" spans="1:13" s="372" customFormat="1" ht="21.75" customHeight="1">
      <c r="A27" s="348">
        <v>15</v>
      </c>
      <c r="B27" s="370"/>
      <c r="C27" s="362"/>
      <c r="D27" s="767" t="s">
        <v>264</v>
      </c>
      <c r="E27" s="767"/>
      <c r="F27" s="767"/>
      <c r="G27" s="767"/>
      <c r="H27" s="142"/>
      <c r="I27" s="142"/>
      <c r="J27" s="142"/>
      <c r="K27" s="142"/>
      <c r="L27" s="142"/>
      <c r="M27" s="371"/>
    </row>
    <row r="28" spans="1:13" ht="15">
      <c r="A28" s="348">
        <v>16</v>
      </c>
      <c r="B28" s="359"/>
      <c r="C28" s="373"/>
      <c r="D28" s="374" t="s">
        <v>65</v>
      </c>
      <c r="E28" s="142">
        <v>795</v>
      </c>
      <c r="F28" s="142">
        <v>215</v>
      </c>
      <c r="G28" s="142"/>
      <c r="H28" s="142"/>
      <c r="I28" s="142"/>
      <c r="J28" s="142"/>
      <c r="K28" s="142"/>
      <c r="L28" s="142"/>
      <c r="M28" s="371">
        <f>SUM(E28:L28)</f>
        <v>1010</v>
      </c>
    </row>
    <row r="29" spans="1:13" s="4" customFormat="1" ht="15">
      <c r="A29" s="348">
        <v>17</v>
      </c>
      <c r="B29" s="375"/>
      <c r="C29" s="376"/>
      <c r="D29" s="583" t="s">
        <v>64</v>
      </c>
      <c r="E29" s="110"/>
      <c r="F29" s="110"/>
      <c r="G29" s="110"/>
      <c r="H29" s="110"/>
      <c r="I29" s="110"/>
      <c r="J29" s="110"/>
      <c r="K29" s="110"/>
      <c r="L29" s="110"/>
      <c r="M29" s="377">
        <f>SUM(E29:L29)</f>
        <v>0</v>
      </c>
    </row>
    <row r="30" spans="1:13" s="382" customFormat="1" ht="15">
      <c r="A30" s="348">
        <v>18</v>
      </c>
      <c r="B30" s="378"/>
      <c r="C30" s="379"/>
      <c r="D30" s="380" t="s">
        <v>65</v>
      </c>
      <c r="E30" s="341">
        <f>SUM(E28:E29)</f>
        <v>795</v>
      </c>
      <c r="F30" s="341">
        <f aca="true" t="shared" si="3" ref="F30:L30">SUM(F28:F29)</f>
        <v>215</v>
      </c>
      <c r="G30" s="341">
        <f t="shared" si="3"/>
        <v>0</v>
      </c>
      <c r="H30" s="341">
        <f t="shared" si="3"/>
        <v>0</v>
      </c>
      <c r="I30" s="341">
        <f t="shared" si="3"/>
        <v>0</v>
      </c>
      <c r="J30" s="341">
        <f t="shared" si="3"/>
        <v>0</v>
      </c>
      <c r="K30" s="341">
        <f t="shared" si="3"/>
        <v>0</v>
      </c>
      <c r="L30" s="341">
        <f t="shared" si="3"/>
        <v>0</v>
      </c>
      <c r="M30" s="381">
        <f>SUM(E30:L30)</f>
        <v>1010</v>
      </c>
    </row>
    <row r="31" spans="1:13" s="372" customFormat="1" ht="30" customHeight="1">
      <c r="A31" s="348">
        <v>19</v>
      </c>
      <c r="B31" s="370"/>
      <c r="C31" s="362">
        <v>3</v>
      </c>
      <c r="D31" s="767" t="s">
        <v>72</v>
      </c>
      <c r="E31" s="767"/>
      <c r="F31" s="767"/>
      <c r="G31" s="767"/>
      <c r="H31" s="767"/>
      <c r="I31" s="767"/>
      <c r="J31" s="142"/>
      <c r="K31" s="142"/>
      <c r="L31" s="142"/>
      <c r="M31" s="371"/>
    </row>
    <row r="32" spans="1:13" ht="15">
      <c r="A32" s="348">
        <v>20</v>
      </c>
      <c r="B32" s="359"/>
      <c r="C32" s="373" t="s">
        <v>31</v>
      </c>
      <c r="D32" s="374" t="s">
        <v>65</v>
      </c>
      <c r="E32" s="142">
        <v>162673</v>
      </c>
      <c r="F32" s="142">
        <v>41514</v>
      </c>
      <c r="G32" s="142">
        <v>44844</v>
      </c>
      <c r="H32" s="142"/>
      <c r="I32" s="142"/>
      <c r="J32" s="142"/>
      <c r="K32" s="142">
        <v>230</v>
      </c>
      <c r="L32" s="142"/>
      <c r="M32" s="371">
        <f>SUM(E32:K32)</f>
        <v>249261</v>
      </c>
    </row>
    <row r="33" spans="1:13" s="4" customFormat="1" ht="15">
      <c r="A33" s="348">
        <v>21</v>
      </c>
      <c r="B33" s="375"/>
      <c r="C33" s="376"/>
      <c r="D33" s="583" t="s">
        <v>501</v>
      </c>
      <c r="E33" s="110">
        <v>-159</v>
      </c>
      <c r="F33" s="110">
        <v>-43</v>
      </c>
      <c r="G33" s="110"/>
      <c r="H33" s="110"/>
      <c r="I33" s="110"/>
      <c r="J33" s="110"/>
      <c r="K33" s="110"/>
      <c r="L33" s="110"/>
      <c r="M33" s="377">
        <f>SUM(E33:K33)</f>
        <v>-202</v>
      </c>
    </row>
    <row r="34" spans="1:13" s="4" customFormat="1" ht="15">
      <c r="A34" s="348">
        <v>22</v>
      </c>
      <c r="B34" s="375"/>
      <c r="C34" s="376"/>
      <c r="D34" s="583" t="s">
        <v>524</v>
      </c>
      <c r="E34" s="110"/>
      <c r="F34" s="110"/>
      <c r="G34" s="110">
        <v>229</v>
      </c>
      <c r="H34" s="110"/>
      <c r="I34" s="110"/>
      <c r="J34" s="110"/>
      <c r="K34" s="110"/>
      <c r="L34" s="110"/>
      <c r="M34" s="377">
        <f>SUM(E34:K34)</f>
        <v>229</v>
      </c>
    </row>
    <row r="35" spans="1:13" s="4" customFormat="1" ht="15">
      <c r="A35" s="348">
        <v>23</v>
      </c>
      <c r="B35" s="375"/>
      <c r="C35" s="376"/>
      <c r="D35" s="583" t="s">
        <v>507</v>
      </c>
      <c r="E35" s="110">
        <v>-644</v>
      </c>
      <c r="F35" s="110">
        <v>44</v>
      </c>
      <c r="G35" s="110">
        <v>600</v>
      </c>
      <c r="H35" s="110"/>
      <c r="I35" s="110"/>
      <c r="J35" s="110"/>
      <c r="K35" s="110"/>
      <c r="L35" s="110"/>
      <c r="M35" s="377">
        <f>SUM(E35:K35)</f>
        <v>0</v>
      </c>
    </row>
    <row r="36" spans="1:13" s="382" customFormat="1" ht="15">
      <c r="A36" s="348">
        <v>24</v>
      </c>
      <c r="B36" s="378"/>
      <c r="C36" s="379"/>
      <c r="D36" s="380" t="s">
        <v>65</v>
      </c>
      <c r="E36" s="341">
        <f>SUM(E32:E35)</f>
        <v>161870</v>
      </c>
      <c r="F36" s="341">
        <f aca="true" t="shared" si="4" ref="F36:M36">SUM(F32:F35)</f>
        <v>41515</v>
      </c>
      <c r="G36" s="341">
        <f t="shared" si="4"/>
        <v>45673</v>
      </c>
      <c r="H36" s="341">
        <f t="shared" si="4"/>
        <v>0</v>
      </c>
      <c r="I36" s="341">
        <f t="shared" si="4"/>
        <v>0</v>
      </c>
      <c r="J36" s="341">
        <f t="shared" si="4"/>
        <v>0</v>
      </c>
      <c r="K36" s="341">
        <f t="shared" si="4"/>
        <v>230</v>
      </c>
      <c r="L36" s="341">
        <f t="shared" si="4"/>
        <v>0</v>
      </c>
      <c r="M36" s="381">
        <f t="shared" si="4"/>
        <v>249288</v>
      </c>
    </row>
    <row r="37" spans="1:13" s="372" customFormat="1" ht="21.75" customHeight="1">
      <c r="A37" s="348">
        <v>25</v>
      </c>
      <c r="B37" s="370"/>
      <c r="C37" s="362"/>
      <c r="D37" s="767" t="s">
        <v>264</v>
      </c>
      <c r="E37" s="767"/>
      <c r="F37" s="767"/>
      <c r="G37" s="767"/>
      <c r="H37" s="142"/>
      <c r="I37" s="142"/>
      <c r="J37" s="142"/>
      <c r="K37" s="142"/>
      <c r="L37" s="142"/>
      <c r="M37" s="371"/>
    </row>
    <row r="38" spans="1:13" ht="15">
      <c r="A38" s="348">
        <v>26</v>
      </c>
      <c r="B38" s="359"/>
      <c r="C38" s="373"/>
      <c r="D38" s="374" t="s">
        <v>65</v>
      </c>
      <c r="E38" s="142">
        <v>221</v>
      </c>
      <c r="F38" s="142">
        <v>60</v>
      </c>
      <c r="G38" s="142"/>
      <c r="H38" s="142"/>
      <c r="I38" s="142"/>
      <c r="J38" s="142"/>
      <c r="K38" s="142"/>
      <c r="L38" s="142"/>
      <c r="M38" s="371">
        <f>SUM(E38:L38)</f>
        <v>281</v>
      </c>
    </row>
    <row r="39" spans="1:13" s="382" customFormat="1" ht="15">
      <c r="A39" s="348">
        <v>27</v>
      </c>
      <c r="B39" s="378"/>
      <c r="C39" s="379"/>
      <c r="D39" s="583" t="s">
        <v>64</v>
      </c>
      <c r="E39" s="109"/>
      <c r="F39" s="109"/>
      <c r="G39" s="109"/>
      <c r="H39" s="109"/>
      <c r="I39" s="109"/>
      <c r="J39" s="109"/>
      <c r="K39" s="109"/>
      <c r="L39" s="109"/>
      <c r="M39" s="396">
        <f>SUM(E39:L39)</f>
        <v>0</v>
      </c>
    </row>
    <row r="40" spans="1:13" s="382" customFormat="1" ht="15">
      <c r="A40" s="348">
        <v>28</v>
      </c>
      <c r="B40" s="378"/>
      <c r="C40" s="379"/>
      <c r="D40" s="380" t="s">
        <v>65</v>
      </c>
      <c r="E40" s="341">
        <f>SUM(E38:E39)</f>
        <v>221</v>
      </c>
      <c r="F40" s="341">
        <f aca="true" t="shared" si="5" ref="F40:M40">SUM(F38:F39)</f>
        <v>60</v>
      </c>
      <c r="G40" s="341">
        <f t="shared" si="5"/>
        <v>0</v>
      </c>
      <c r="H40" s="341">
        <f t="shared" si="5"/>
        <v>0</v>
      </c>
      <c r="I40" s="341">
        <f t="shared" si="5"/>
        <v>0</v>
      </c>
      <c r="J40" s="341">
        <f t="shared" si="5"/>
        <v>0</v>
      </c>
      <c r="K40" s="341">
        <f t="shared" si="5"/>
        <v>0</v>
      </c>
      <c r="L40" s="341">
        <f t="shared" si="5"/>
        <v>0</v>
      </c>
      <c r="M40" s="381">
        <f t="shared" si="5"/>
        <v>281</v>
      </c>
    </row>
    <row r="41" spans="1:13" s="372" customFormat="1" ht="30" customHeight="1">
      <c r="A41" s="348">
        <v>29</v>
      </c>
      <c r="B41" s="370"/>
      <c r="C41" s="362">
        <v>4</v>
      </c>
      <c r="D41" s="767" t="s">
        <v>73</v>
      </c>
      <c r="E41" s="767"/>
      <c r="F41" s="767"/>
      <c r="G41" s="767"/>
      <c r="H41" s="767"/>
      <c r="I41" s="767"/>
      <c r="J41" s="142"/>
      <c r="K41" s="142"/>
      <c r="L41" s="142"/>
      <c r="M41" s="371"/>
    </row>
    <row r="42" spans="1:13" ht="15">
      <c r="A42" s="348">
        <v>30</v>
      </c>
      <c r="B42" s="359"/>
      <c r="C42" s="373" t="s">
        <v>31</v>
      </c>
      <c r="D42" s="374" t="s">
        <v>65</v>
      </c>
      <c r="E42" s="142">
        <v>117796</v>
      </c>
      <c r="F42" s="142">
        <v>31108</v>
      </c>
      <c r="G42" s="142">
        <v>41941</v>
      </c>
      <c r="H42" s="142"/>
      <c r="I42" s="142"/>
      <c r="J42" s="142"/>
      <c r="K42" s="142"/>
      <c r="L42" s="142"/>
      <c r="M42" s="371">
        <f>SUM(E42:K42)</f>
        <v>190845</v>
      </c>
    </row>
    <row r="43" spans="1:13" s="4" customFormat="1" ht="15">
      <c r="A43" s="348">
        <v>31</v>
      </c>
      <c r="B43" s="375"/>
      <c r="C43" s="376"/>
      <c r="D43" s="583" t="s">
        <v>501</v>
      </c>
      <c r="E43" s="110">
        <v>-77</v>
      </c>
      <c r="F43" s="110">
        <v>-21</v>
      </c>
      <c r="G43" s="110"/>
      <c r="H43" s="110"/>
      <c r="I43" s="110"/>
      <c r="J43" s="110"/>
      <c r="K43" s="110"/>
      <c r="L43" s="110"/>
      <c r="M43" s="377">
        <f>SUM(E43:K43)</f>
        <v>-98</v>
      </c>
    </row>
    <row r="44" spans="1:13" s="4" customFormat="1" ht="15">
      <c r="A44" s="348">
        <v>32</v>
      </c>
      <c r="B44" s="375"/>
      <c r="C44" s="376"/>
      <c r="D44" s="579" t="s">
        <v>504</v>
      </c>
      <c r="E44" s="110"/>
      <c r="F44" s="110"/>
      <c r="G44" s="110">
        <v>11</v>
      </c>
      <c r="H44" s="110"/>
      <c r="I44" s="110"/>
      <c r="J44" s="110"/>
      <c r="K44" s="110"/>
      <c r="L44" s="110"/>
      <c r="M44" s="377">
        <f>SUM(E44:K44)</f>
        <v>11</v>
      </c>
    </row>
    <row r="45" spans="1:13" s="4" customFormat="1" ht="15">
      <c r="A45" s="348">
        <v>33</v>
      </c>
      <c r="B45" s="375"/>
      <c r="C45" s="376"/>
      <c r="D45" s="579" t="s">
        <v>507</v>
      </c>
      <c r="E45" s="110">
        <v>-61</v>
      </c>
      <c r="F45" s="110"/>
      <c r="G45" s="110"/>
      <c r="H45" s="110"/>
      <c r="I45" s="110"/>
      <c r="J45" s="110"/>
      <c r="K45" s="110">
        <v>61</v>
      </c>
      <c r="L45" s="110"/>
      <c r="M45" s="377">
        <f>SUM(E45:K45)</f>
        <v>0</v>
      </c>
    </row>
    <row r="46" spans="1:13" s="382" customFormat="1" ht="15">
      <c r="A46" s="348">
        <v>34</v>
      </c>
      <c r="B46" s="378"/>
      <c r="C46" s="379"/>
      <c r="D46" s="380" t="s">
        <v>65</v>
      </c>
      <c r="E46" s="341">
        <f>SUM(E42:E45)</f>
        <v>117658</v>
      </c>
      <c r="F46" s="341">
        <f aca="true" t="shared" si="6" ref="F46:M46">SUM(F42:F45)</f>
        <v>31087</v>
      </c>
      <c r="G46" s="341">
        <f t="shared" si="6"/>
        <v>41952</v>
      </c>
      <c r="H46" s="341">
        <f t="shared" si="6"/>
        <v>0</v>
      </c>
      <c r="I46" s="341">
        <f t="shared" si="6"/>
        <v>0</v>
      </c>
      <c r="J46" s="341">
        <f t="shared" si="6"/>
        <v>0</v>
      </c>
      <c r="K46" s="341">
        <f t="shared" si="6"/>
        <v>61</v>
      </c>
      <c r="L46" s="341">
        <f t="shared" si="6"/>
        <v>0</v>
      </c>
      <c r="M46" s="381">
        <f t="shared" si="6"/>
        <v>190758</v>
      </c>
    </row>
    <row r="47" spans="1:13" s="372" customFormat="1" ht="21.75" customHeight="1">
      <c r="A47" s="348">
        <v>35</v>
      </c>
      <c r="B47" s="370"/>
      <c r="C47" s="362"/>
      <c r="D47" s="767" t="s">
        <v>264</v>
      </c>
      <c r="E47" s="767"/>
      <c r="F47" s="767"/>
      <c r="G47" s="767"/>
      <c r="H47" s="142"/>
      <c r="I47" s="142"/>
      <c r="J47" s="142"/>
      <c r="K47" s="142"/>
      <c r="L47" s="142"/>
      <c r="M47" s="371"/>
    </row>
    <row r="48" spans="1:13" ht="15">
      <c r="A48" s="348">
        <v>36</v>
      </c>
      <c r="B48" s="359"/>
      <c r="C48" s="373"/>
      <c r="D48" s="374" t="s">
        <v>65</v>
      </c>
      <c r="E48" s="142">
        <v>227</v>
      </c>
      <c r="F48" s="142">
        <v>61</v>
      </c>
      <c r="G48" s="142"/>
      <c r="H48" s="142"/>
      <c r="I48" s="142"/>
      <c r="J48" s="142"/>
      <c r="K48" s="142"/>
      <c r="L48" s="142"/>
      <c r="M48" s="371">
        <f>SUM(E48:L48)</f>
        <v>288</v>
      </c>
    </row>
    <row r="49" spans="1:13" s="382" customFormat="1" ht="15">
      <c r="A49" s="348">
        <v>37</v>
      </c>
      <c r="B49" s="378"/>
      <c r="C49" s="379"/>
      <c r="D49" s="583" t="s">
        <v>64</v>
      </c>
      <c r="E49" s="109"/>
      <c r="F49" s="109"/>
      <c r="G49" s="109"/>
      <c r="H49" s="109"/>
      <c r="I49" s="109"/>
      <c r="J49" s="109"/>
      <c r="K49" s="109"/>
      <c r="L49" s="109"/>
      <c r="M49" s="396">
        <f>SUM(E49:L49)</f>
        <v>0</v>
      </c>
    </row>
    <row r="50" spans="1:13" s="382" customFormat="1" ht="15">
      <c r="A50" s="348">
        <v>38</v>
      </c>
      <c r="B50" s="378"/>
      <c r="C50" s="379"/>
      <c r="D50" s="380" t="s">
        <v>65</v>
      </c>
      <c r="E50" s="341">
        <f>SUM(E48:E49)</f>
        <v>227</v>
      </c>
      <c r="F50" s="341">
        <f aca="true" t="shared" si="7" ref="F50:M50">SUM(F48:F49)</f>
        <v>61</v>
      </c>
      <c r="G50" s="341">
        <f t="shared" si="7"/>
        <v>0</v>
      </c>
      <c r="H50" s="341">
        <f t="shared" si="7"/>
        <v>0</v>
      </c>
      <c r="I50" s="341">
        <f t="shared" si="7"/>
        <v>0</v>
      </c>
      <c r="J50" s="341">
        <f t="shared" si="7"/>
        <v>0</v>
      </c>
      <c r="K50" s="341">
        <f t="shared" si="7"/>
        <v>0</v>
      </c>
      <c r="L50" s="341">
        <f t="shared" si="7"/>
        <v>0</v>
      </c>
      <c r="M50" s="381">
        <f t="shared" si="7"/>
        <v>288</v>
      </c>
    </row>
    <row r="51" spans="1:13" s="372" customFormat="1" ht="30" customHeight="1">
      <c r="A51" s="348">
        <v>39</v>
      </c>
      <c r="B51" s="370"/>
      <c r="C51" s="362">
        <v>5</v>
      </c>
      <c r="D51" s="767" t="s">
        <v>74</v>
      </c>
      <c r="E51" s="767"/>
      <c r="F51" s="767"/>
      <c r="G51" s="767"/>
      <c r="H51" s="767"/>
      <c r="I51" s="767"/>
      <c r="J51" s="142"/>
      <c r="K51" s="142"/>
      <c r="L51" s="142"/>
      <c r="M51" s="371"/>
    </row>
    <row r="52" spans="1:13" ht="15">
      <c r="A52" s="348">
        <v>40</v>
      </c>
      <c r="B52" s="359"/>
      <c r="C52" s="373"/>
      <c r="D52" s="374" t="s">
        <v>65</v>
      </c>
      <c r="E52" s="142">
        <v>128440</v>
      </c>
      <c r="F52" s="142">
        <v>33001</v>
      </c>
      <c r="G52" s="142">
        <v>63538</v>
      </c>
      <c r="H52" s="142"/>
      <c r="I52" s="142"/>
      <c r="J52" s="142"/>
      <c r="K52" s="142"/>
      <c r="L52" s="142"/>
      <c r="M52" s="371">
        <f>SUM(E52:K52)</f>
        <v>224979</v>
      </c>
    </row>
    <row r="53" spans="1:13" s="4" customFormat="1" ht="15">
      <c r="A53" s="348">
        <v>41</v>
      </c>
      <c r="B53" s="375"/>
      <c r="C53" s="376"/>
      <c r="D53" s="583" t="s">
        <v>501</v>
      </c>
      <c r="E53" s="110">
        <v>-135</v>
      </c>
      <c r="F53" s="110">
        <v>-37</v>
      </c>
      <c r="G53" s="110"/>
      <c r="H53" s="110"/>
      <c r="I53" s="110"/>
      <c r="J53" s="110"/>
      <c r="K53" s="110"/>
      <c r="L53" s="110"/>
      <c r="M53" s="377">
        <f>SUM(E53:K53)</f>
        <v>-172</v>
      </c>
    </row>
    <row r="54" spans="1:13" s="382" customFormat="1" ht="15">
      <c r="A54" s="348">
        <v>42</v>
      </c>
      <c r="B54" s="378"/>
      <c r="C54" s="379"/>
      <c r="D54" s="380" t="s">
        <v>65</v>
      </c>
      <c r="E54" s="341">
        <f aca="true" t="shared" si="8" ref="E54:M54">SUM(E52:E53)</f>
        <v>128305</v>
      </c>
      <c r="F54" s="341">
        <f t="shared" si="8"/>
        <v>32964</v>
      </c>
      <c r="G54" s="341">
        <f t="shared" si="8"/>
        <v>63538</v>
      </c>
      <c r="H54" s="341">
        <f t="shared" si="8"/>
        <v>0</v>
      </c>
      <c r="I54" s="341">
        <f t="shared" si="8"/>
        <v>0</v>
      </c>
      <c r="J54" s="341">
        <f t="shared" si="8"/>
        <v>0</v>
      </c>
      <c r="K54" s="341">
        <f t="shared" si="8"/>
        <v>0</v>
      </c>
      <c r="L54" s="341">
        <f t="shared" si="8"/>
        <v>0</v>
      </c>
      <c r="M54" s="381">
        <f t="shared" si="8"/>
        <v>224807</v>
      </c>
    </row>
    <row r="55" spans="1:13" s="372" customFormat="1" ht="21.75" customHeight="1">
      <c r="A55" s="348">
        <v>43</v>
      </c>
      <c r="B55" s="370"/>
      <c r="C55" s="362"/>
      <c r="D55" s="767" t="s">
        <v>264</v>
      </c>
      <c r="E55" s="767"/>
      <c r="F55" s="767"/>
      <c r="G55" s="767"/>
      <c r="H55" s="142"/>
      <c r="I55" s="142"/>
      <c r="J55" s="142"/>
      <c r="K55" s="142"/>
      <c r="L55" s="142"/>
      <c r="M55" s="371"/>
    </row>
    <row r="56" spans="1:13" ht="15">
      <c r="A56" s="348">
        <v>44</v>
      </c>
      <c r="B56" s="359"/>
      <c r="C56" s="373"/>
      <c r="D56" s="374" t="s">
        <v>65</v>
      </c>
      <c r="E56" s="142">
        <v>213</v>
      </c>
      <c r="F56" s="142">
        <v>58</v>
      </c>
      <c r="G56" s="142"/>
      <c r="H56" s="142"/>
      <c r="I56" s="142"/>
      <c r="J56" s="142"/>
      <c r="K56" s="142"/>
      <c r="L56" s="142"/>
      <c r="M56" s="371">
        <f>SUM(E56:L56)</f>
        <v>271</v>
      </c>
    </row>
    <row r="57" spans="1:13" s="382" customFormat="1" ht="15">
      <c r="A57" s="348">
        <v>45</v>
      </c>
      <c r="B57" s="378"/>
      <c r="C57" s="379"/>
      <c r="D57" s="583" t="s">
        <v>64</v>
      </c>
      <c r="E57" s="109"/>
      <c r="F57" s="109"/>
      <c r="G57" s="109"/>
      <c r="H57" s="109"/>
      <c r="I57" s="109"/>
      <c r="J57" s="109"/>
      <c r="K57" s="109"/>
      <c r="L57" s="109"/>
      <c r="M57" s="396">
        <f>SUM(E57:L57)</f>
        <v>0</v>
      </c>
    </row>
    <row r="58" spans="1:13" s="382" customFormat="1" ht="15">
      <c r="A58" s="348">
        <v>46</v>
      </c>
      <c r="B58" s="378"/>
      <c r="C58" s="379"/>
      <c r="D58" s="380" t="s">
        <v>65</v>
      </c>
      <c r="E58" s="341">
        <f>SUM(E56:E57)</f>
        <v>213</v>
      </c>
      <c r="F58" s="341">
        <f aca="true" t="shared" si="9" ref="F58:M58">SUM(F56:F57)</f>
        <v>58</v>
      </c>
      <c r="G58" s="341">
        <f t="shared" si="9"/>
        <v>0</v>
      </c>
      <c r="H58" s="341">
        <f t="shared" si="9"/>
        <v>0</v>
      </c>
      <c r="I58" s="341">
        <f t="shared" si="9"/>
        <v>0</v>
      </c>
      <c r="J58" s="341">
        <f t="shared" si="9"/>
        <v>0</v>
      </c>
      <c r="K58" s="341">
        <f t="shared" si="9"/>
        <v>0</v>
      </c>
      <c r="L58" s="341">
        <f t="shared" si="9"/>
        <v>0</v>
      </c>
      <c r="M58" s="381">
        <f t="shared" si="9"/>
        <v>271</v>
      </c>
    </row>
    <row r="59" spans="1:13" s="372" customFormat="1" ht="30" customHeight="1">
      <c r="A59" s="348">
        <v>47</v>
      </c>
      <c r="B59" s="370"/>
      <c r="C59" s="362">
        <v>6</v>
      </c>
      <c r="D59" s="767" t="s">
        <v>78</v>
      </c>
      <c r="E59" s="767"/>
      <c r="F59" s="767"/>
      <c r="G59" s="767"/>
      <c r="H59" s="767"/>
      <c r="I59" s="767"/>
      <c r="J59" s="142"/>
      <c r="K59" s="142"/>
      <c r="L59" s="142"/>
      <c r="M59" s="371"/>
    </row>
    <row r="60" spans="1:13" ht="15">
      <c r="A60" s="348">
        <v>48</v>
      </c>
      <c r="B60" s="359"/>
      <c r="C60" s="373"/>
      <c r="D60" s="374" t="s">
        <v>65</v>
      </c>
      <c r="E60" s="142">
        <v>60868</v>
      </c>
      <c r="F60" s="142">
        <v>15769</v>
      </c>
      <c r="G60" s="142">
        <v>20753</v>
      </c>
      <c r="H60" s="142"/>
      <c r="I60" s="142"/>
      <c r="J60" s="142"/>
      <c r="K60" s="142">
        <v>100</v>
      </c>
      <c r="L60" s="142"/>
      <c r="M60" s="371">
        <f>SUM(E60:K60)</f>
        <v>97490</v>
      </c>
    </row>
    <row r="61" spans="1:13" s="4" customFormat="1" ht="15">
      <c r="A61" s="348">
        <v>49</v>
      </c>
      <c r="B61" s="375"/>
      <c r="C61" s="376"/>
      <c r="D61" s="583" t="s">
        <v>501</v>
      </c>
      <c r="E61" s="110">
        <v>-67</v>
      </c>
      <c r="F61" s="110">
        <v>-18</v>
      </c>
      <c r="G61" s="110"/>
      <c r="H61" s="110"/>
      <c r="I61" s="110"/>
      <c r="J61" s="110"/>
      <c r="K61" s="110"/>
      <c r="L61" s="110"/>
      <c r="M61" s="377">
        <f>SUM(E61:K61)</f>
        <v>-85</v>
      </c>
    </row>
    <row r="62" spans="1:13" s="386" customFormat="1" ht="15">
      <c r="A62" s="348">
        <v>50</v>
      </c>
      <c r="B62" s="378"/>
      <c r="C62" s="379"/>
      <c r="D62" s="383" t="s">
        <v>65</v>
      </c>
      <c r="E62" s="384">
        <f aca="true" t="shared" si="10" ref="E62:M62">SUM(E60:E61)</f>
        <v>60801</v>
      </c>
      <c r="F62" s="384">
        <f t="shared" si="10"/>
        <v>15751</v>
      </c>
      <c r="G62" s="384">
        <f t="shared" si="10"/>
        <v>20753</v>
      </c>
      <c r="H62" s="384">
        <f t="shared" si="10"/>
        <v>0</v>
      </c>
      <c r="I62" s="384">
        <f t="shared" si="10"/>
        <v>0</v>
      </c>
      <c r="J62" s="384">
        <f t="shared" si="10"/>
        <v>0</v>
      </c>
      <c r="K62" s="384">
        <f t="shared" si="10"/>
        <v>100</v>
      </c>
      <c r="L62" s="384">
        <f t="shared" si="10"/>
        <v>0</v>
      </c>
      <c r="M62" s="385">
        <f t="shared" si="10"/>
        <v>97405</v>
      </c>
    </row>
    <row r="63" spans="1:13" s="372" customFormat="1" ht="21.75" customHeight="1">
      <c r="A63" s="348">
        <v>51</v>
      </c>
      <c r="B63" s="370"/>
      <c r="C63" s="362"/>
      <c r="D63" s="767" t="s">
        <v>264</v>
      </c>
      <c r="E63" s="767"/>
      <c r="F63" s="767"/>
      <c r="G63" s="767"/>
      <c r="H63" s="142"/>
      <c r="I63" s="142"/>
      <c r="J63" s="142"/>
      <c r="K63" s="142"/>
      <c r="L63" s="142"/>
      <c r="M63" s="371"/>
    </row>
    <row r="64" spans="1:13" ht="15">
      <c r="A64" s="348">
        <v>52</v>
      </c>
      <c r="B64" s="359"/>
      <c r="C64" s="373"/>
      <c r="D64" s="374" t="s">
        <v>65</v>
      </c>
      <c r="E64" s="142">
        <v>137</v>
      </c>
      <c r="F64" s="142">
        <v>37</v>
      </c>
      <c r="G64" s="142"/>
      <c r="H64" s="142"/>
      <c r="I64" s="142"/>
      <c r="J64" s="142"/>
      <c r="K64" s="142"/>
      <c r="L64" s="142"/>
      <c r="M64" s="371">
        <f>SUM(E64:L64)</f>
        <v>174</v>
      </c>
    </row>
    <row r="65" spans="1:13" s="675" customFormat="1" ht="15">
      <c r="A65" s="348">
        <v>53</v>
      </c>
      <c r="B65" s="673"/>
      <c r="C65" s="674"/>
      <c r="D65" s="583" t="s">
        <v>64</v>
      </c>
      <c r="E65" s="110"/>
      <c r="F65" s="110"/>
      <c r="G65" s="110"/>
      <c r="H65" s="110"/>
      <c r="I65" s="110"/>
      <c r="J65" s="110"/>
      <c r="K65" s="110"/>
      <c r="L65" s="110"/>
      <c r="M65" s="581">
        <f>SUM(E65:L65)</f>
        <v>0</v>
      </c>
    </row>
    <row r="66" spans="1:13" s="386" customFormat="1" ht="30" customHeight="1">
      <c r="A66" s="347">
        <v>54</v>
      </c>
      <c r="B66" s="378"/>
      <c r="C66" s="379"/>
      <c r="D66" s="383" t="s">
        <v>65</v>
      </c>
      <c r="E66" s="384">
        <f>SUM(E64:E65)</f>
        <v>137</v>
      </c>
      <c r="F66" s="384">
        <f aca="true" t="shared" si="11" ref="F66:M66">SUM(F64:F65)</f>
        <v>37</v>
      </c>
      <c r="G66" s="384">
        <f t="shared" si="11"/>
        <v>0</v>
      </c>
      <c r="H66" s="384">
        <f t="shared" si="11"/>
        <v>0</v>
      </c>
      <c r="I66" s="384">
        <f t="shared" si="11"/>
        <v>0</v>
      </c>
      <c r="J66" s="384">
        <f t="shared" si="11"/>
        <v>0</v>
      </c>
      <c r="K66" s="384">
        <f t="shared" si="11"/>
        <v>0</v>
      </c>
      <c r="L66" s="384">
        <f t="shared" si="11"/>
        <v>0</v>
      </c>
      <c r="M66" s="385">
        <f t="shared" si="11"/>
        <v>174</v>
      </c>
    </row>
    <row r="67" spans="1:13" s="390" customFormat="1" ht="15">
      <c r="A67" s="348">
        <v>55</v>
      </c>
      <c r="B67" s="387"/>
      <c r="C67" s="388"/>
      <c r="D67" s="249" t="s">
        <v>789</v>
      </c>
      <c r="E67" s="249"/>
      <c r="F67" s="249"/>
      <c r="G67" s="249"/>
      <c r="H67" s="249"/>
      <c r="I67" s="249"/>
      <c r="J67" s="249"/>
      <c r="K67" s="249"/>
      <c r="L67" s="249"/>
      <c r="M67" s="389"/>
    </row>
    <row r="68" spans="1:13" s="392" customFormat="1" ht="15">
      <c r="A68" s="348">
        <v>56</v>
      </c>
      <c r="B68" s="391"/>
      <c r="C68" s="252"/>
      <c r="D68" s="144" t="s">
        <v>65</v>
      </c>
      <c r="E68" s="144">
        <f aca="true" t="shared" si="12" ref="E68:L68">SUM(E60,E52,E42,E32,E24,E15)+E28+E20+E64+E56+E48+E38</f>
        <v>684208</v>
      </c>
      <c r="F68" s="144">
        <f t="shared" si="12"/>
        <v>175291</v>
      </c>
      <c r="G68" s="144">
        <f t="shared" si="12"/>
        <v>266771</v>
      </c>
      <c r="H68" s="144">
        <f t="shared" si="12"/>
        <v>0</v>
      </c>
      <c r="I68" s="144">
        <f t="shared" si="12"/>
        <v>0</v>
      </c>
      <c r="J68" s="144">
        <f t="shared" si="12"/>
        <v>0</v>
      </c>
      <c r="K68" s="144">
        <f t="shared" si="12"/>
        <v>695</v>
      </c>
      <c r="L68" s="144">
        <f t="shared" si="12"/>
        <v>0</v>
      </c>
      <c r="M68" s="257">
        <f>SUM(E68:L68)</f>
        <v>1126965</v>
      </c>
    </row>
    <row r="69" spans="1:13" s="390" customFormat="1" ht="28.5">
      <c r="A69" s="347">
        <v>57</v>
      </c>
      <c r="B69" s="387"/>
      <c r="C69" s="248"/>
      <c r="D69" s="584" t="s">
        <v>223</v>
      </c>
      <c r="E69" s="145">
        <f>SUM(E61:E61,E53:E53,E43:E43,E33:E33,E25:E25,E16:E17)+E44+E21+E29+E45+E65+E49+E39+E57+E35+E34</f>
        <v>-1261</v>
      </c>
      <c r="F69" s="145">
        <f aca="true" t="shared" si="13" ref="F69:M69">SUM(F61:F61,F53:F53,F43:F43,F33:F33,F25:F25,F16:F17)+F44+F21+F29+F45+F65+F49+F39+F57+F35+F34</f>
        <v>-108</v>
      </c>
      <c r="G69" s="145">
        <f t="shared" si="13"/>
        <v>128</v>
      </c>
      <c r="H69" s="145">
        <f t="shared" si="13"/>
        <v>0</v>
      </c>
      <c r="I69" s="145">
        <f t="shared" si="13"/>
        <v>0</v>
      </c>
      <c r="J69" s="145">
        <f t="shared" si="13"/>
        <v>0</v>
      </c>
      <c r="K69" s="145">
        <f t="shared" si="13"/>
        <v>61</v>
      </c>
      <c r="L69" s="145">
        <f t="shared" si="13"/>
        <v>0</v>
      </c>
      <c r="M69" s="247">
        <f t="shared" si="13"/>
        <v>-1180</v>
      </c>
    </row>
    <row r="70" spans="1:13" s="394" customFormat="1" ht="15">
      <c r="A70" s="348">
        <v>58</v>
      </c>
      <c r="B70" s="393"/>
      <c r="C70" s="253"/>
      <c r="D70" s="254" t="s">
        <v>65</v>
      </c>
      <c r="E70" s="254">
        <f aca="true" t="shared" si="14" ref="E70:L70">SUM(E68:E69)</f>
        <v>682947</v>
      </c>
      <c r="F70" s="254">
        <f t="shared" si="14"/>
        <v>175183</v>
      </c>
      <c r="G70" s="254">
        <f t="shared" si="14"/>
        <v>266899</v>
      </c>
      <c r="H70" s="254">
        <f t="shared" si="14"/>
        <v>0</v>
      </c>
      <c r="I70" s="254">
        <f t="shared" si="14"/>
        <v>0</v>
      </c>
      <c r="J70" s="254">
        <f>SUM(J68:J69)</f>
        <v>0</v>
      </c>
      <c r="K70" s="254">
        <f t="shared" si="14"/>
        <v>756</v>
      </c>
      <c r="L70" s="254">
        <f t="shared" si="14"/>
        <v>0</v>
      </c>
      <c r="M70" s="258">
        <f>SUM(M68:M69)</f>
        <v>1125785</v>
      </c>
    </row>
    <row r="71" spans="1:13" s="372" customFormat="1" ht="25.5" customHeight="1">
      <c r="A71" s="348">
        <v>59</v>
      </c>
      <c r="B71" s="370"/>
      <c r="C71" s="362">
        <v>7</v>
      </c>
      <c r="D71" s="767" t="s">
        <v>133</v>
      </c>
      <c r="E71" s="767"/>
      <c r="F71" s="767"/>
      <c r="G71" s="767"/>
      <c r="H71" s="767"/>
      <c r="I71" s="767"/>
      <c r="J71" s="142"/>
      <c r="K71" s="142"/>
      <c r="L71" s="142"/>
      <c r="M71" s="371"/>
    </row>
    <row r="72" spans="1:13" s="4" customFormat="1" ht="15">
      <c r="A72" s="348">
        <v>60</v>
      </c>
      <c r="B72" s="359"/>
      <c r="C72" s="373"/>
      <c r="D72" s="395" t="s">
        <v>65</v>
      </c>
      <c r="E72" s="109">
        <v>128261</v>
      </c>
      <c r="F72" s="109">
        <v>33563</v>
      </c>
      <c r="G72" s="109">
        <v>112949</v>
      </c>
      <c r="H72" s="109"/>
      <c r="I72" s="109"/>
      <c r="J72" s="109"/>
      <c r="K72" s="109">
        <v>4270</v>
      </c>
      <c r="L72" s="109"/>
      <c r="M72" s="396">
        <f>SUM(E72:K72)</f>
        <v>279043</v>
      </c>
    </row>
    <row r="73" spans="1:13" s="4" customFormat="1" ht="15">
      <c r="A73" s="348">
        <v>61</v>
      </c>
      <c r="B73" s="375"/>
      <c r="C73" s="376"/>
      <c r="D73" s="397" t="s">
        <v>501</v>
      </c>
      <c r="E73" s="110">
        <v>228</v>
      </c>
      <c r="F73" s="110">
        <v>62</v>
      </c>
      <c r="G73" s="110"/>
      <c r="H73" s="110"/>
      <c r="I73" s="110"/>
      <c r="J73" s="110"/>
      <c r="K73" s="110"/>
      <c r="L73" s="110"/>
      <c r="M73" s="581">
        <f>SUM(E73:K73)</f>
        <v>290</v>
      </c>
    </row>
    <row r="74" spans="1:13" s="4" customFormat="1" ht="15">
      <c r="A74" s="348">
        <v>62</v>
      </c>
      <c r="B74" s="375"/>
      <c r="C74" s="376"/>
      <c r="D74" s="397" t="s">
        <v>516</v>
      </c>
      <c r="E74" s="110"/>
      <c r="F74" s="110"/>
      <c r="G74" s="110">
        <v>728</v>
      </c>
      <c r="H74" s="110"/>
      <c r="I74" s="110"/>
      <c r="J74" s="110"/>
      <c r="K74" s="110"/>
      <c r="L74" s="110"/>
      <c r="M74" s="581">
        <f>SUM(E74:K74)</f>
        <v>728</v>
      </c>
    </row>
    <row r="75" spans="1:13" s="382" customFormat="1" ht="15">
      <c r="A75" s="348">
        <v>63</v>
      </c>
      <c r="B75" s="378"/>
      <c r="C75" s="379"/>
      <c r="D75" s="380" t="s">
        <v>65</v>
      </c>
      <c r="E75" s="341">
        <f aca="true" t="shared" si="15" ref="E75:M75">SUM(E72:E74)</f>
        <v>128489</v>
      </c>
      <c r="F75" s="341">
        <f t="shared" si="15"/>
        <v>33625</v>
      </c>
      <c r="G75" s="341">
        <f t="shared" si="15"/>
        <v>113677</v>
      </c>
      <c r="H75" s="341">
        <f t="shared" si="15"/>
        <v>0</v>
      </c>
      <c r="I75" s="341">
        <f t="shared" si="15"/>
        <v>0</v>
      </c>
      <c r="J75" s="341">
        <f t="shared" si="15"/>
        <v>0</v>
      </c>
      <c r="K75" s="341">
        <f t="shared" si="15"/>
        <v>4270</v>
      </c>
      <c r="L75" s="341">
        <f t="shared" si="15"/>
        <v>0</v>
      </c>
      <c r="M75" s="381">
        <f t="shared" si="15"/>
        <v>280061</v>
      </c>
    </row>
    <row r="76" spans="1:13" s="372" customFormat="1" ht="25.5" customHeight="1">
      <c r="A76" s="348">
        <v>64</v>
      </c>
      <c r="B76" s="370"/>
      <c r="C76" s="362">
        <v>8</v>
      </c>
      <c r="D76" s="767" t="s">
        <v>125</v>
      </c>
      <c r="E76" s="767"/>
      <c r="F76" s="767"/>
      <c r="G76" s="767"/>
      <c r="H76" s="767"/>
      <c r="I76" s="767"/>
      <c r="J76" s="142"/>
      <c r="K76" s="142"/>
      <c r="L76" s="142"/>
      <c r="M76" s="371"/>
    </row>
    <row r="77" spans="1:13" s="372" customFormat="1" ht="15">
      <c r="A77" s="348">
        <v>65</v>
      </c>
      <c r="B77" s="370"/>
      <c r="C77" s="362"/>
      <c r="D77" s="395" t="s">
        <v>65</v>
      </c>
      <c r="E77" s="142">
        <v>265851</v>
      </c>
      <c r="F77" s="142">
        <v>65119</v>
      </c>
      <c r="G77" s="142">
        <v>85700</v>
      </c>
      <c r="H77" s="142"/>
      <c r="I77" s="142"/>
      <c r="J77" s="142"/>
      <c r="K77" s="142">
        <v>220</v>
      </c>
      <c r="L77" s="142"/>
      <c r="M77" s="371">
        <f>SUM(E77:K77)</f>
        <v>416890</v>
      </c>
    </row>
    <row r="78" spans="1:13" s="400" customFormat="1" ht="15">
      <c r="A78" s="348">
        <v>66</v>
      </c>
      <c r="B78" s="398"/>
      <c r="C78" s="399"/>
      <c r="D78" s="397" t="s">
        <v>501</v>
      </c>
      <c r="E78" s="143">
        <v>432</v>
      </c>
      <c r="F78" s="143">
        <v>117</v>
      </c>
      <c r="G78" s="143"/>
      <c r="H78" s="143"/>
      <c r="I78" s="143"/>
      <c r="J78" s="143"/>
      <c r="K78" s="143"/>
      <c r="L78" s="143"/>
      <c r="M78" s="377">
        <f>SUM(E78:K78)</f>
        <v>549</v>
      </c>
    </row>
    <row r="79" spans="1:13" s="400" customFormat="1" ht="15">
      <c r="A79" s="348">
        <v>67</v>
      </c>
      <c r="B79" s="398"/>
      <c r="C79" s="399"/>
      <c r="D79" s="397" t="s">
        <v>524</v>
      </c>
      <c r="E79" s="143"/>
      <c r="F79" s="143"/>
      <c r="G79" s="143">
        <v>679</v>
      </c>
      <c r="H79" s="143"/>
      <c r="I79" s="143"/>
      <c r="J79" s="143"/>
      <c r="K79" s="143"/>
      <c r="L79" s="143"/>
      <c r="M79" s="377">
        <f>SUM(E79:K79)</f>
        <v>679</v>
      </c>
    </row>
    <row r="80" spans="1:13" s="400" customFormat="1" ht="15">
      <c r="A80" s="348">
        <v>68</v>
      </c>
      <c r="B80" s="398"/>
      <c r="C80" s="399"/>
      <c r="D80" s="497" t="s">
        <v>507</v>
      </c>
      <c r="E80" s="143">
        <v>-775</v>
      </c>
      <c r="F80" s="143">
        <v>-854</v>
      </c>
      <c r="G80" s="143">
        <v>1636</v>
      </c>
      <c r="H80" s="143"/>
      <c r="I80" s="143"/>
      <c r="J80" s="143"/>
      <c r="K80" s="143">
        <v>-7</v>
      </c>
      <c r="L80" s="143"/>
      <c r="M80" s="377">
        <f>SUM(E80:K80)</f>
        <v>0</v>
      </c>
    </row>
    <row r="81" spans="1:13" s="369" customFormat="1" ht="15">
      <c r="A81" s="348">
        <v>69</v>
      </c>
      <c r="B81" s="401"/>
      <c r="C81" s="402"/>
      <c r="D81" s="380" t="s">
        <v>65</v>
      </c>
      <c r="E81" s="130">
        <f aca="true" t="shared" si="16" ref="E81:M81">SUM(E77:E80)</f>
        <v>265508</v>
      </c>
      <c r="F81" s="130">
        <f t="shared" si="16"/>
        <v>64382</v>
      </c>
      <c r="G81" s="130">
        <f t="shared" si="16"/>
        <v>88015</v>
      </c>
      <c r="H81" s="130">
        <f t="shared" si="16"/>
        <v>0</v>
      </c>
      <c r="I81" s="130">
        <f t="shared" si="16"/>
        <v>0</v>
      </c>
      <c r="J81" s="130">
        <f t="shared" si="16"/>
        <v>0</v>
      </c>
      <c r="K81" s="130">
        <f t="shared" si="16"/>
        <v>213</v>
      </c>
      <c r="L81" s="130">
        <f t="shared" si="16"/>
        <v>0</v>
      </c>
      <c r="M81" s="403">
        <f t="shared" si="16"/>
        <v>418118</v>
      </c>
    </row>
    <row r="82" spans="1:13" s="372" customFormat="1" ht="25.5" customHeight="1">
      <c r="A82" s="348">
        <v>70</v>
      </c>
      <c r="B82" s="370"/>
      <c r="C82" s="362">
        <v>9</v>
      </c>
      <c r="D82" s="767" t="s">
        <v>127</v>
      </c>
      <c r="E82" s="767"/>
      <c r="F82" s="767"/>
      <c r="G82" s="767"/>
      <c r="H82" s="767"/>
      <c r="I82" s="767"/>
      <c r="J82" s="142"/>
      <c r="K82" s="142"/>
      <c r="L82" s="142"/>
      <c r="M82" s="371"/>
    </row>
    <row r="83" spans="1:13" ht="15">
      <c r="A83" s="348">
        <v>71</v>
      </c>
      <c r="B83" s="359"/>
      <c r="C83" s="373"/>
      <c r="D83" s="395" t="s">
        <v>65</v>
      </c>
      <c r="E83" s="109">
        <v>44026</v>
      </c>
      <c r="F83" s="109">
        <v>11245</v>
      </c>
      <c r="G83" s="109">
        <v>6171</v>
      </c>
      <c r="H83" s="109">
        <v>528</v>
      </c>
      <c r="I83" s="109"/>
      <c r="J83" s="109"/>
      <c r="K83" s="109"/>
      <c r="L83" s="109"/>
      <c r="M83" s="396">
        <f>SUM(E83:K83)</f>
        <v>61970</v>
      </c>
    </row>
    <row r="84" spans="1:13" s="4" customFormat="1" ht="15">
      <c r="A84" s="348">
        <v>72</v>
      </c>
      <c r="B84" s="375"/>
      <c r="C84" s="376"/>
      <c r="D84" s="397" t="s">
        <v>365</v>
      </c>
      <c r="E84" s="110">
        <v>-44026</v>
      </c>
      <c r="F84" s="110">
        <v>-11245</v>
      </c>
      <c r="G84" s="110">
        <v>-6171</v>
      </c>
      <c r="H84" s="110">
        <v>-528</v>
      </c>
      <c r="I84" s="110"/>
      <c r="J84" s="110"/>
      <c r="K84" s="110"/>
      <c r="L84" s="110"/>
      <c r="M84" s="581">
        <f>SUM(E84:K84)</f>
        <v>-61970</v>
      </c>
    </row>
    <row r="85" spans="1:13" s="382" customFormat="1" ht="15">
      <c r="A85" s="348">
        <v>73</v>
      </c>
      <c r="B85" s="378"/>
      <c r="C85" s="379"/>
      <c r="D85" s="380" t="s">
        <v>65</v>
      </c>
      <c r="E85" s="341">
        <f aca="true" t="shared" si="17" ref="E85:M85">SUM(E83:E84)</f>
        <v>0</v>
      </c>
      <c r="F85" s="341">
        <f t="shared" si="17"/>
        <v>0</v>
      </c>
      <c r="G85" s="341">
        <f t="shared" si="17"/>
        <v>0</v>
      </c>
      <c r="H85" s="341">
        <f t="shared" si="17"/>
        <v>0</v>
      </c>
      <c r="I85" s="341">
        <f t="shared" si="17"/>
        <v>0</v>
      </c>
      <c r="J85" s="341">
        <f t="shared" si="17"/>
        <v>0</v>
      </c>
      <c r="K85" s="341">
        <f t="shared" si="17"/>
        <v>0</v>
      </c>
      <c r="L85" s="341">
        <f t="shared" si="17"/>
        <v>0</v>
      </c>
      <c r="M85" s="381">
        <f t="shared" si="17"/>
        <v>0</v>
      </c>
    </row>
    <row r="86" spans="1:13" s="372" customFormat="1" ht="25.5" customHeight="1">
      <c r="A86" s="348">
        <v>74</v>
      </c>
      <c r="B86" s="370"/>
      <c r="C86" s="362">
        <v>10</v>
      </c>
      <c r="D86" s="767" t="s">
        <v>341</v>
      </c>
      <c r="E86" s="767"/>
      <c r="F86" s="767"/>
      <c r="G86" s="767"/>
      <c r="H86" s="767"/>
      <c r="I86" s="767"/>
      <c r="J86" s="142"/>
      <c r="K86" s="142"/>
      <c r="L86" s="142"/>
      <c r="M86" s="371"/>
    </row>
    <row r="87" spans="1:13" ht="15">
      <c r="A87" s="348">
        <v>75</v>
      </c>
      <c r="B87" s="359"/>
      <c r="C87" s="373"/>
      <c r="D87" s="395" t="s">
        <v>65</v>
      </c>
      <c r="E87" s="109">
        <v>34205</v>
      </c>
      <c r="F87" s="109">
        <v>7619</v>
      </c>
      <c r="G87" s="109">
        <v>17312</v>
      </c>
      <c r="H87" s="109"/>
      <c r="I87" s="109"/>
      <c r="J87" s="109"/>
      <c r="K87" s="109"/>
      <c r="L87" s="109"/>
      <c r="M87" s="396">
        <f>SUM(E87:K87)</f>
        <v>59136</v>
      </c>
    </row>
    <row r="88" spans="1:13" s="4" customFormat="1" ht="15">
      <c r="A88" s="348">
        <v>76</v>
      </c>
      <c r="B88" s="375"/>
      <c r="C88" s="376"/>
      <c r="D88" s="397" t="s">
        <v>501</v>
      </c>
      <c r="E88" s="110">
        <v>43</v>
      </c>
      <c r="F88" s="110">
        <v>12</v>
      </c>
      <c r="G88" s="110"/>
      <c r="H88" s="110"/>
      <c r="I88" s="110"/>
      <c r="J88" s="110"/>
      <c r="K88" s="110"/>
      <c r="L88" s="110"/>
      <c r="M88" s="581">
        <f>SUM(E88:K88)</f>
        <v>55</v>
      </c>
    </row>
    <row r="89" spans="1:13" s="4" customFormat="1" ht="15">
      <c r="A89" s="348">
        <v>77</v>
      </c>
      <c r="B89" s="375"/>
      <c r="C89" s="376"/>
      <c r="D89" s="397" t="s">
        <v>507</v>
      </c>
      <c r="E89" s="110">
        <v>-1000</v>
      </c>
      <c r="F89" s="110">
        <v>-1000</v>
      </c>
      <c r="G89" s="110">
        <v>1678</v>
      </c>
      <c r="H89" s="110"/>
      <c r="I89" s="110"/>
      <c r="J89" s="110"/>
      <c r="K89" s="110">
        <v>322</v>
      </c>
      <c r="L89" s="110"/>
      <c r="M89" s="581">
        <f>SUM(E89:K89)</f>
        <v>0</v>
      </c>
    </row>
    <row r="90" spans="1:13" s="4" customFormat="1" ht="15">
      <c r="A90" s="348">
        <v>78</v>
      </c>
      <c r="B90" s="375"/>
      <c r="C90" s="376"/>
      <c r="D90" s="397" t="s">
        <v>517</v>
      </c>
      <c r="E90" s="110">
        <v>74</v>
      </c>
      <c r="F90" s="110"/>
      <c r="G90" s="110"/>
      <c r="H90" s="110"/>
      <c r="I90" s="110"/>
      <c r="J90" s="110"/>
      <c r="K90" s="110"/>
      <c r="L90" s="110"/>
      <c r="M90" s="581">
        <f>SUM(E90:K90)</f>
        <v>74</v>
      </c>
    </row>
    <row r="91" spans="1:13" s="386" customFormat="1" ht="25.5" customHeight="1">
      <c r="A91" s="347">
        <v>79</v>
      </c>
      <c r="B91" s="378"/>
      <c r="C91" s="379"/>
      <c r="D91" s="383" t="s">
        <v>65</v>
      </c>
      <c r="E91" s="384">
        <f aca="true" t="shared" si="18" ref="E91:M91">SUM(E87:E90)</f>
        <v>33322</v>
      </c>
      <c r="F91" s="384">
        <f t="shared" si="18"/>
        <v>6631</v>
      </c>
      <c r="G91" s="384">
        <f t="shared" si="18"/>
        <v>18990</v>
      </c>
      <c r="H91" s="384">
        <f t="shared" si="18"/>
        <v>0</v>
      </c>
      <c r="I91" s="384">
        <f t="shared" si="18"/>
        <v>0</v>
      </c>
      <c r="J91" s="384">
        <f t="shared" si="18"/>
        <v>0</v>
      </c>
      <c r="K91" s="384">
        <f t="shared" si="18"/>
        <v>322</v>
      </c>
      <c r="L91" s="384">
        <f t="shared" si="18"/>
        <v>0</v>
      </c>
      <c r="M91" s="385">
        <f t="shared" si="18"/>
        <v>59265</v>
      </c>
    </row>
    <row r="92" spans="1:13" s="392" customFormat="1" ht="18" customHeight="1">
      <c r="A92" s="637">
        <v>80</v>
      </c>
      <c r="B92" s="391"/>
      <c r="C92" s="252"/>
      <c r="D92" s="790" t="s">
        <v>719</v>
      </c>
      <c r="E92" s="790"/>
      <c r="F92" s="790"/>
      <c r="G92" s="790"/>
      <c r="H92" s="790"/>
      <c r="I92" s="790"/>
      <c r="J92" s="251"/>
      <c r="K92" s="251"/>
      <c r="L92" s="251"/>
      <c r="M92" s="256"/>
    </row>
    <row r="93" spans="1:13" s="390" customFormat="1" ht="18" customHeight="1">
      <c r="A93" s="637">
        <v>81</v>
      </c>
      <c r="B93" s="387"/>
      <c r="C93" s="248"/>
      <c r="D93" s="714" t="s">
        <v>65</v>
      </c>
      <c r="E93" s="144">
        <f aca="true" t="shared" si="19" ref="E93:M93">SUM(E87,E83,E77,E72)</f>
        <v>472343</v>
      </c>
      <c r="F93" s="144">
        <f t="shared" si="19"/>
        <v>117546</v>
      </c>
      <c r="G93" s="144">
        <f t="shared" si="19"/>
        <v>222132</v>
      </c>
      <c r="H93" s="144">
        <f t="shared" si="19"/>
        <v>528</v>
      </c>
      <c r="I93" s="144">
        <f t="shared" si="19"/>
        <v>0</v>
      </c>
      <c r="J93" s="144">
        <f t="shared" si="19"/>
        <v>0</v>
      </c>
      <c r="K93" s="144">
        <f t="shared" si="19"/>
        <v>4490</v>
      </c>
      <c r="L93" s="144">
        <f t="shared" si="19"/>
        <v>0</v>
      </c>
      <c r="M93" s="257">
        <f t="shared" si="19"/>
        <v>817039</v>
      </c>
    </row>
    <row r="94" spans="1:13" s="390" customFormat="1" ht="28.5">
      <c r="A94" s="347">
        <v>82</v>
      </c>
      <c r="B94" s="387"/>
      <c r="C94" s="248"/>
      <c r="D94" s="580" t="s">
        <v>224</v>
      </c>
      <c r="E94" s="145">
        <f>SUM(E88:E88,E84:E84,E78:E78,E73:E73)+E79+E80+E74+E89+E90</f>
        <v>-45024</v>
      </c>
      <c r="F94" s="145">
        <f aca="true" t="shared" si="20" ref="F94:M94">SUM(F88:F88,F84:F84,F78:F78,F73:F73)+F79+F80+F74+F89+F90</f>
        <v>-12908</v>
      </c>
      <c r="G94" s="145">
        <f t="shared" si="20"/>
        <v>-1450</v>
      </c>
      <c r="H94" s="145">
        <f t="shared" si="20"/>
        <v>-528</v>
      </c>
      <c r="I94" s="145">
        <f t="shared" si="20"/>
        <v>0</v>
      </c>
      <c r="J94" s="145">
        <f t="shared" si="20"/>
        <v>0</v>
      </c>
      <c r="K94" s="145">
        <f t="shared" si="20"/>
        <v>315</v>
      </c>
      <c r="L94" s="145">
        <f t="shared" si="20"/>
        <v>0</v>
      </c>
      <c r="M94" s="247">
        <f t="shared" si="20"/>
        <v>-59595</v>
      </c>
    </row>
    <row r="95" spans="1:13" s="394" customFormat="1" ht="18" customHeight="1">
      <c r="A95" s="637">
        <v>83</v>
      </c>
      <c r="B95" s="393"/>
      <c r="C95" s="404"/>
      <c r="D95" s="715" t="s">
        <v>65</v>
      </c>
      <c r="E95" s="254">
        <f aca="true" t="shared" si="21" ref="E95:L95">SUM(E93:E94)</f>
        <v>427319</v>
      </c>
      <c r="F95" s="254">
        <f t="shared" si="21"/>
        <v>104638</v>
      </c>
      <c r="G95" s="254">
        <f t="shared" si="21"/>
        <v>220682</v>
      </c>
      <c r="H95" s="254">
        <f t="shared" si="21"/>
        <v>0</v>
      </c>
      <c r="I95" s="254">
        <f t="shared" si="21"/>
        <v>0</v>
      </c>
      <c r="J95" s="254">
        <f t="shared" si="21"/>
        <v>0</v>
      </c>
      <c r="K95" s="254">
        <f t="shared" si="21"/>
        <v>4805</v>
      </c>
      <c r="L95" s="254">
        <f t="shared" si="21"/>
        <v>0</v>
      </c>
      <c r="M95" s="258">
        <f>SUM(M93:M94)</f>
        <v>757444</v>
      </c>
    </row>
    <row r="96" spans="1:13" s="372" customFormat="1" ht="25.5" customHeight="1">
      <c r="A96" s="348">
        <v>84</v>
      </c>
      <c r="B96" s="370"/>
      <c r="C96" s="362">
        <v>11</v>
      </c>
      <c r="D96" s="767" t="s">
        <v>129</v>
      </c>
      <c r="E96" s="767"/>
      <c r="F96" s="767"/>
      <c r="G96" s="767"/>
      <c r="H96" s="767"/>
      <c r="I96" s="767"/>
      <c r="J96" s="142"/>
      <c r="K96" s="142"/>
      <c r="L96" s="142"/>
      <c r="M96" s="371"/>
    </row>
    <row r="97" spans="1:13" s="372" customFormat="1" ht="15">
      <c r="A97" s="348">
        <v>85</v>
      </c>
      <c r="B97" s="370"/>
      <c r="C97" s="362"/>
      <c r="D97" s="395" t="s">
        <v>65</v>
      </c>
      <c r="E97" s="142">
        <v>81023</v>
      </c>
      <c r="F97" s="142">
        <v>20349</v>
      </c>
      <c r="G97" s="142">
        <v>111714</v>
      </c>
      <c r="H97" s="142"/>
      <c r="I97" s="142"/>
      <c r="J97" s="142"/>
      <c r="K97" s="142">
        <v>1505</v>
      </c>
      <c r="L97" s="142"/>
      <c r="M97" s="371">
        <f>SUM(E97:K97)</f>
        <v>214591</v>
      </c>
    </row>
    <row r="98" spans="1:13" s="400" customFormat="1" ht="15">
      <c r="A98" s="348">
        <v>86</v>
      </c>
      <c r="B98" s="398"/>
      <c r="C98" s="399"/>
      <c r="D98" s="397" t="s">
        <v>501</v>
      </c>
      <c r="E98" s="143">
        <v>38</v>
      </c>
      <c r="F98" s="143">
        <v>11</v>
      </c>
      <c r="G98" s="143"/>
      <c r="H98" s="143"/>
      <c r="I98" s="143"/>
      <c r="J98" s="143"/>
      <c r="K98" s="143"/>
      <c r="L98" s="143"/>
      <c r="M98" s="377">
        <f>SUM(E98:K98)</f>
        <v>49</v>
      </c>
    </row>
    <row r="99" spans="1:13" s="400" customFormat="1" ht="15">
      <c r="A99" s="348">
        <v>87</v>
      </c>
      <c r="B99" s="398"/>
      <c r="C99" s="399"/>
      <c r="D99" s="397" t="s">
        <v>524</v>
      </c>
      <c r="E99" s="143">
        <v>4500</v>
      </c>
      <c r="F99" s="143">
        <v>1212</v>
      </c>
      <c r="G99" s="143">
        <v>830</v>
      </c>
      <c r="H99" s="143"/>
      <c r="I99" s="143"/>
      <c r="J99" s="143"/>
      <c r="K99" s="143">
        <v>3075</v>
      </c>
      <c r="L99" s="143"/>
      <c r="M99" s="377">
        <f>SUM(E99:K99)</f>
        <v>9617</v>
      </c>
    </row>
    <row r="100" spans="1:13" s="369" customFormat="1" ht="15">
      <c r="A100" s="348">
        <v>88</v>
      </c>
      <c r="B100" s="401"/>
      <c r="C100" s="402"/>
      <c r="D100" s="380" t="s">
        <v>65</v>
      </c>
      <c r="E100" s="130">
        <f aca="true" t="shared" si="22" ref="E100:M100">SUM(E97:E99)</f>
        <v>85561</v>
      </c>
      <c r="F100" s="130">
        <f t="shared" si="22"/>
        <v>21572</v>
      </c>
      <c r="G100" s="130">
        <f t="shared" si="22"/>
        <v>112544</v>
      </c>
      <c r="H100" s="130">
        <f t="shared" si="22"/>
        <v>0</v>
      </c>
      <c r="I100" s="130">
        <f t="shared" si="22"/>
        <v>0</v>
      </c>
      <c r="J100" s="130">
        <f t="shared" si="22"/>
        <v>0</v>
      </c>
      <c r="K100" s="130">
        <f t="shared" si="22"/>
        <v>4580</v>
      </c>
      <c r="L100" s="130">
        <f t="shared" si="22"/>
        <v>0</v>
      </c>
      <c r="M100" s="403">
        <f t="shared" si="22"/>
        <v>224257</v>
      </c>
    </row>
    <row r="101" spans="1:13" s="372" customFormat="1" ht="25.5" customHeight="1">
      <c r="A101" s="348">
        <v>89</v>
      </c>
      <c r="B101" s="370"/>
      <c r="C101" s="362"/>
      <c r="D101" s="767" t="s">
        <v>766</v>
      </c>
      <c r="E101" s="767"/>
      <c r="F101" s="767"/>
      <c r="G101" s="767"/>
      <c r="H101" s="767"/>
      <c r="I101" s="767"/>
      <c r="J101" s="142"/>
      <c r="K101" s="142"/>
      <c r="L101" s="142"/>
      <c r="M101" s="371"/>
    </row>
    <row r="102" spans="1:13" s="372" customFormat="1" ht="15">
      <c r="A102" s="348">
        <v>90</v>
      </c>
      <c r="B102" s="370"/>
      <c r="C102" s="362"/>
      <c r="D102" s="395" t="s">
        <v>65</v>
      </c>
      <c r="E102" s="142"/>
      <c r="F102" s="142"/>
      <c r="G102" s="142">
        <v>2500</v>
      </c>
      <c r="H102" s="142"/>
      <c r="I102" s="142"/>
      <c r="J102" s="142"/>
      <c r="K102" s="142"/>
      <c r="L102" s="142"/>
      <c r="M102" s="371">
        <f>SUM(E102:L102)</f>
        <v>2500</v>
      </c>
    </row>
    <row r="103" spans="1:13" s="369" customFormat="1" ht="15">
      <c r="A103" s="348">
        <v>91</v>
      </c>
      <c r="B103" s="401"/>
      <c r="C103" s="402"/>
      <c r="D103" s="583" t="s">
        <v>64</v>
      </c>
      <c r="E103" s="130"/>
      <c r="F103" s="130"/>
      <c r="G103" s="142"/>
      <c r="H103" s="142"/>
      <c r="I103" s="142"/>
      <c r="J103" s="142"/>
      <c r="K103" s="142"/>
      <c r="L103" s="142"/>
      <c r="M103" s="371">
        <f>SUM(G103:L103)</f>
        <v>0</v>
      </c>
    </row>
    <row r="104" spans="1:13" s="369" customFormat="1" ht="15">
      <c r="A104" s="348">
        <v>92</v>
      </c>
      <c r="B104" s="401"/>
      <c r="C104" s="402"/>
      <c r="D104" s="380" t="s">
        <v>65</v>
      </c>
      <c r="E104" s="130">
        <f>SUM(E102:E103)</f>
        <v>0</v>
      </c>
      <c r="F104" s="130">
        <f>SUM(F102:F103)</f>
        <v>0</v>
      </c>
      <c r="G104" s="130">
        <f>SUM(G102:G103)</f>
        <v>2500</v>
      </c>
      <c r="H104" s="130">
        <f aca="true" t="shared" si="23" ref="H104:M104">SUM(H102:H103)</f>
        <v>0</v>
      </c>
      <c r="I104" s="130">
        <f t="shared" si="23"/>
        <v>0</v>
      </c>
      <c r="J104" s="130">
        <f t="shared" si="23"/>
        <v>0</v>
      </c>
      <c r="K104" s="130">
        <f t="shared" si="23"/>
        <v>0</v>
      </c>
      <c r="L104" s="130">
        <f t="shared" si="23"/>
        <v>0</v>
      </c>
      <c r="M104" s="403">
        <f t="shared" si="23"/>
        <v>2500</v>
      </c>
    </row>
    <row r="105" spans="1:13" s="372" customFormat="1" ht="30" customHeight="1">
      <c r="A105" s="348">
        <v>93</v>
      </c>
      <c r="B105" s="370"/>
      <c r="C105" s="362">
        <v>12</v>
      </c>
      <c r="D105" s="767" t="s">
        <v>790</v>
      </c>
      <c r="E105" s="767"/>
      <c r="F105" s="767"/>
      <c r="G105" s="767"/>
      <c r="H105" s="767"/>
      <c r="I105" s="767"/>
      <c r="J105" s="142"/>
      <c r="K105" s="142"/>
      <c r="L105" s="142"/>
      <c r="M105" s="371"/>
    </row>
    <row r="106" spans="1:13" s="372" customFormat="1" ht="15">
      <c r="A106" s="348">
        <v>94</v>
      </c>
      <c r="B106" s="370"/>
      <c r="C106" s="362"/>
      <c r="D106" s="395" t="s">
        <v>65</v>
      </c>
      <c r="E106" s="142">
        <v>47561</v>
      </c>
      <c r="F106" s="142">
        <v>12218</v>
      </c>
      <c r="G106" s="142">
        <v>35588</v>
      </c>
      <c r="H106" s="142"/>
      <c r="I106" s="142"/>
      <c r="J106" s="142"/>
      <c r="K106" s="142">
        <v>3000</v>
      </c>
      <c r="L106" s="142">
        <v>386</v>
      </c>
      <c r="M106" s="371">
        <f>SUM(E106:L106)</f>
        <v>98753</v>
      </c>
    </row>
    <row r="107" spans="1:13" s="400" customFormat="1" ht="15">
      <c r="A107" s="348">
        <v>95</v>
      </c>
      <c r="B107" s="398"/>
      <c r="C107" s="399"/>
      <c r="D107" s="397" t="s">
        <v>501</v>
      </c>
      <c r="E107" s="143">
        <v>-25</v>
      </c>
      <c r="F107" s="143">
        <v>-7</v>
      </c>
      <c r="G107" s="143"/>
      <c r="H107" s="143"/>
      <c r="I107" s="143"/>
      <c r="J107" s="143"/>
      <c r="K107" s="143"/>
      <c r="L107" s="143"/>
      <c r="M107" s="377">
        <f>SUM(E107:L107)</f>
        <v>-32</v>
      </c>
    </row>
    <row r="108" spans="1:13" s="400" customFormat="1" ht="15">
      <c r="A108" s="348">
        <v>96</v>
      </c>
      <c r="B108" s="398"/>
      <c r="C108" s="399"/>
      <c r="D108" s="397" t="s">
        <v>524</v>
      </c>
      <c r="E108" s="143"/>
      <c r="F108" s="143"/>
      <c r="G108" s="143">
        <v>331</v>
      </c>
      <c r="H108" s="143"/>
      <c r="I108" s="143"/>
      <c r="J108" s="143"/>
      <c r="K108" s="143"/>
      <c r="L108" s="143"/>
      <c r="M108" s="377">
        <f>SUM(E108:L108)</f>
        <v>331</v>
      </c>
    </row>
    <row r="109" spans="1:13" s="400" customFormat="1" ht="15">
      <c r="A109" s="348">
        <v>97</v>
      </c>
      <c r="B109" s="398"/>
      <c r="C109" s="399"/>
      <c r="D109" s="397" t="s">
        <v>507</v>
      </c>
      <c r="E109" s="143">
        <v>-2380</v>
      </c>
      <c r="F109" s="143">
        <v>-1240</v>
      </c>
      <c r="G109" s="143">
        <v>3620</v>
      </c>
      <c r="H109" s="143"/>
      <c r="I109" s="143"/>
      <c r="J109" s="143"/>
      <c r="K109" s="143"/>
      <c r="L109" s="143"/>
      <c r="M109" s="377">
        <f>SUM(E109:L109)</f>
        <v>0</v>
      </c>
    </row>
    <row r="110" spans="1:13" s="369" customFormat="1" ht="15">
      <c r="A110" s="348">
        <v>98</v>
      </c>
      <c r="B110" s="401"/>
      <c r="C110" s="402"/>
      <c r="D110" s="380" t="s">
        <v>65</v>
      </c>
      <c r="E110" s="130">
        <f aca="true" t="shared" si="24" ref="E110:M110">SUM(E106:E109)</f>
        <v>45156</v>
      </c>
      <c r="F110" s="130">
        <f t="shared" si="24"/>
        <v>10971</v>
      </c>
      <c r="G110" s="130">
        <f t="shared" si="24"/>
        <v>39539</v>
      </c>
      <c r="H110" s="130">
        <f t="shared" si="24"/>
        <v>0</v>
      </c>
      <c r="I110" s="130">
        <f t="shared" si="24"/>
        <v>0</v>
      </c>
      <c r="J110" s="130">
        <f t="shared" si="24"/>
        <v>0</v>
      </c>
      <c r="K110" s="130">
        <f t="shared" si="24"/>
        <v>3000</v>
      </c>
      <c r="L110" s="130">
        <f t="shared" si="24"/>
        <v>386</v>
      </c>
      <c r="M110" s="403">
        <f t="shared" si="24"/>
        <v>99052</v>
      </c>
    </row>
    <row r="111" spans="1:13" s="372" customFormat="1" ht="34.5" customHeight="1">
      <c r="A111" s="348">
        <v>99</v>
      </c>
      <c r="B111" s="405">
        <v>1</v>
      </c>
      <c r="C111" s="362"/>
      <c r="D111" s="767" t="s">
        <v>342</v>
      </c>
      <c r="E111" s="767"/>
      <c r="F111" s="767"/>
      <c r="G111" s="767"/>
      <c r="H111" s="767"/>
      <c r="I111" s="767"/>
      <c r="J111" s="142"/>
      <c r="K111" s="142"/>
      <c r="L111" s="142"/>
      <c r="M111" s="371"/>
    </row>
    <row r="112" spans="1:13" s="372" customFormat="1" ht="15">
      <c r="A112" s="348">
        <v>100</v>
      </c>
      <c r="B112" s="405"/>
      <c r="C112" s="362"/>
      <c r="D112" s="395" t="s">
        <v>65</v>
      </c>
      <c r="E112" s="142">
        <v>256633</v>
      </c>
      <c r="F112" s="142">
        <v>60761</v>
      </c>
      <c r="G112" s="142">
        <v>726491</v>
      </c>
      <c r="H112" s="142">
        <v>100</v>
      </c>
      <c r="I112" s="142">
        <v>5000</v>
      </c>
      <c r="J112" s="142"/>
      <c r="K112" s="142">
        <v>10250</v>
      </c>
      <c r="L112" s="142"/>
      <c r="M112" s="371">
        <f>SUM(E112:K112)</f>
        <v>1059235</v>
      </c>
    </row>
    <row r="113" spans="1:13" s="400" customFormat="1" ht="15">
      <c r="A113" s="348">
        <v>101</v>
      </c>
      <c r="B113" s="406"/>
      <c r="C113" s="399"/>
      <c r="D113" s="397" t="s">
        <v>501</v>
      </c>
      <c r="E113" s="143">
        <v>672</v>
      </c>
      <c r="F113" s="143">
        <v>181</v>
      </c>
      <c r="G113" s="143"/>
      <c r="H113" s="143"/>
      <c r="I113" s="143"/>
      <c r="J113" s="143"/>
      <c r="K113" s="143"/>
      <c r="L113" s="143"/>
      <c r="M113" s="377">
        <f>SUM(E113:K113)</f>
        <v>853</v>
      </c>
    </row>
    <row r="114" spans="1:13" s="400" customFormat="1" ht="15">
      <c r="A114" s="348">
        <v>102</v>
      </c>
      <c r="B114" s="406"/>
      <c r="C114" s="399"/>
      <c r="D114" s="397" t="s">
        <v>563</v>
      </c>
      <c r="E114" s="143"/>
      <c r="F114" s="143"/>
      <c r="G114" s="143">
        <v>533</v>
      </c>
      <c r="H114" s="143"/>
      <c r="I114" s="143"/>
      <c r="J114" s="143"/>
      <c r="K114" s="143"/>
      <c r="L114" s="143"/>
      <c r="M114" s="377">
        <f>SUM(E114:K114)</f>
        <v>533</v>
      </c>
    </row>
    <row r="115" spans="1:13" s="400" customFormat="1" ht="15">
      <c r="A115" s="348">
        <v>103</v>
      </c>
      <c r="B115" s="406"/>
      <c r="C115" s="399"/>
      <c r="D115" s="397" t="s">
        <v>565</v>
      </c>
      <c r="E115" s="143">
        <v>25426</v>
      </c>
      <c r="F115" s="143">
        <v>4223</v>
      </c>
      <c r="G115" s="143">
        <v>6904</v>
      </c>
      <c r="H115" s="143">
        <v>-70</v>
      </c>
      <c r="I115" s="143">
        <v>-75</v>
      </c>
      <c r="J115" s="143"/>
      <c r="K115" s="143">
        <v>-208</v>
      </c>
      <c r="L115" s="143"/>
      <c r="M115" s="377">
        <f>SUM(E115:K115)</f>
        <v>36200</v>
      </c>
    </row>
    <row r="116" spans="1:13" s="369" customFormat="1" ht="15">
      <c r="A116" s="348">
        <v>104</v>
      </c>
      <c r="B116" s="405"/>
      <c r="C116" s="402"/>
      <c r="D116" s="380" t="s">
        <v>65</v>
      </c>
      <c r="E116" s="130">
        <f aca="true" t="shared" si="25" ref="E116:M116">SUM(E112:E115)</f>
        <v>282731</v>
      </c>
      <c r="F116" s="130">
        <f t="shared" si="25"/>
        <v>65165</v>
      </c>
      <c r="G116" s="130">
        <f t="shared" si="25"/>
        <v>733928</v>
      </c>
      <c r="H116" s="130">
        <f t="shared" si="25"/>
        <v>30</v>
      </c>
      <c r="I116" s="130">
        <f t="shared" si="25"/>
        <v>4925</v>
      </c>
      <c r="J116" s="130">
        <f t="shared" si="25"/>
        <v>0</v>
      </c>
      <c r="K116" s="130">
        <f t="shared" si="25"/>
        <v>10042</v>
      </c>
      <c r="L116" s="130">
        <f t="shared" si="25"/>
        <v>0</v>
      </c>
      <c r="M116" s="403">
        <f t="shared" si="25"/>
        <v>1096821</v>
      </c>
    </row>
    <row r="117" spans="1:13" s="400" customFormat="1" ht="30" customHeight="1">
      <c r="A117" s="348">
        <v>105</v>
      </c>
      <c r="B117" s="405">
        <v>2</v>
      </c>
      <c r="C117" s="761" t="s">
        <v>343</v>
      </c>
      <c r="D117" s="761"/>
      <c r="E117" s="143"/>
      <c r="F117" s="143"/>
      <c r="G117" s="143"/>
      <c r="H117" s="143"/>
      <c r="I117" s="143"/>
      <c r="J117" s="143"/>
      <c r="K117" s="143"/>
      <c r="L117" s="143"/>
      <c r="M117" s="377"/>
    </row>
    <row r="118" spans="1:13" s="400" customFormat="1" ht="15">
      <c r="A118" s="348">
        <v>106</v>
      </c>
      <c r="B118" s="361"/>
      <c r="C118" s="407"/>
      <c r="D118" s="407" t="s">
        <v>65</v>
      </c>
      <c r="E118" s="142">
        <v>119323</v>
      </c>
      <c r="F118" s="142">
        <v>30023</v>
      </c>
      <c r="G118" s="142">
        <v>201989</v>
      </c>
      <c r="H118" s="142">
        <v>3409</v>
      </c>
      <c r="I118" s="142"/>
      <c r="J118" s="142"/>
      <c r="K118" s="142">
        <v>13789</v>
      </c>
      <c r="L118" s="142"/>
      <c r="M118" s="371">
        <f>SUM(E118:K118)</f>
        <v>368533</v>
      </c>
    </row>
    <row r="119" spans="1:13" s="400" customFormat="1" ht="15">
      <c r="A119" s="348">
        <v>107</v>
      </c>
      <c r="B119" s="408"/>
      <c r="C119" s="409"/>
      <c r="D119" s="582" t="s">
        <v>501</v>
      </c>
      <c r="E119" s="143">
        <v>201</v>
      </c>
      <c r="F119" s="143">
        <v>54</v>
      </c>
      <c r="G119" s="143"/>
      <c r="H119" s="143"/>
      <c r="I119" s="143"/>
      <c r="J119" s="143"/>
      <c r="K119" s="143"/>
      <c r="L119" s="143"/>
      <c r="M119" s="377">
        <f>SUM(E119:K119)</f>
        <v>255</v>
      </c>
    </row>
    <row r="120" spans="1:13" s="400" customFormat="1" ht="15">
      <c r="A120" s="348">
        <v>108</v>
      </c>
      <c r="B120" s="408"/>
      <c r="C120" s="409"/>
      <c r="D120" s="582" t="s">
        <v>507</v>
      </c>
      <c r="E120" s="143">
        <v>409</v>
      </c>
      <c r="F120" s="143"/>
      <c r="G120" s="143">
        <v>3000</v>
      </c>
      <c r="H120" s="143">
        <v>-3409</v>
      </c>
      <c r="I120" s="143"/>
      <c r="J120" s="143"/>
      <c r="K120" s="143"/>
      <c r="L120" s="143"/>
      <c r="M120" s="377">
        <f>SUM(E120:K120)</f>
        <v>0</v>
      </c>
    </row>
    <row r="121" spans="1:13" s="400" customFormat="1" ht="15">
      <c r="A121" s="348">
        <v>109</v>
      </c>
      <c r="B121" s="408"/>
      <c r="C121" s="409"/>
      <c r="D121" s="409" t="s">
        <v>568</v>
      </c>
      <c r="E121" s="713"/>
      <c r="F121" s="143"/>
      <c r="G121" s="143">
        <v>1141</v>
      </c>
      <c r="H121" s="143"/>
      <c r="I121" s="143"/>
      <c r="J121" s="143"/>
      <c r="K121" s="143"/>
      <c r="L121" s="143"/>
      <c r="M121" s="377">
        <f>SUM(E121:K121)</f>
        <v>1141</v>
      </c>
    </row>
    <row r="122" spans="1:13" s="400" customFormat="1" ht="15">
      <c r="A122" s="348">
        <v>110</v>
      </c>
      <c r="B122" s="408"/>
      <c r="C122" s="409"/>
      <c r="D122" s="582" t="s">
        <v>547</v>
      </c>
      <c r="E122" s="143">
        <v>4000</v>
      </c>
      <c r="F122" s="143">
        <v>50</v>
      </c>
      <c r="G122" s="143">
        <v>-4458</v>
      </c>
      <c r="H122" s="143"/>
      <c r="I122" s="143"/>
      <c r="J122" s="143"/>
      <c r="K122" s="143">
        <v>408</v>
      </c>
      <c r="L122" s="143"/>
      <c r="M122" s="377">
        <f>SUM(E122:K122)</f>
        <v>0</v>
      </c>
    </row>
    <row r="123" spans="1:13" s="410" customFormat="1" ht="15">
      <c r="A123" s="348">
        <v>111</v>
      </c>
      <c r="B123" s="405"/>
      <c r="C123" s="335"/>
      <c r="D123" s="335" t="s">
        <v>65</v>
      </c>
      <c r="E123" s="130">
        <f aca="true" t="shared" si="26" ref="E123:M123">SUM(E118:E122)</f>
        <v>123933</v>
      </c>
      <c r="F123" s="130">
        <f t="shared" si="26"/>
        <v>30127</v>
      </c>
      <c r="G123" s="130">
        <f t="shared" si="26"/>
        <v>201672</v>
      </c>
      <c r="H123" s="130">
        <f t="shared" si="26"/>
        <v>0</v>
      </c>
      <c r="I123" s="130">
        <f t="shared" si="26"/>
        <v>0</v>
      </c>
      <c r="J123" s="130">
        <f t="shared" si="26"/>
        <v>0</v>
      </c>
      <c r="K123" s="130">
        <f t="shared" si="26"/>
        <v>14197</v>
      </c>
      <c r="L123" s="130">
        <f t="shared" si="26"/>
        <v>0</v>
      </c>
      <c r="M123" s="403">
        <f t="shared" si="26"/>
        <v>369929</v>
      </c>
    </row>
    <row r="124" spans="1:13" s="588" customFormat="1" ht="30" customHeight="1">
      <c r="A124" s="348">
        <v>112</v>
      </c>
      <c r="B124" s="585"/>
      <c r="C124" s="334"/>
      <c r="D124" s="732" t="s">
        <v>143</v>
      </c>
      <c r="E124" s="732"/>
      <c r="F124" s="732"/>
      <c r="G124" s="732"/>
      <c r="H124" s="732"/>
      <c r="I124" s="732"/>
      <c r="J124" s="586"/>
      <c r="K124" s="586"/>
      <c r="L124" s="586"/>
      <c r="M124" s="587"/>
    </row>
    <row r="125" spans="1:13" s="592" customFormat="1" ht="14.25">
      <c r="A125" s="348">
        <v>113</v>
      </c>
      <c r="B125" s="585"/>
      <c r="C125" s="589"/>
      <c r="D125" s="499" t="s">
        <v>65</v>
      </c>
      <c r="E125" s="590">
        <v>7536</v>
      </c>
      <c r="F125" s="590">
        <v>1871</v>
      </c>
      <c r="G125" s="590">
        <v>501</v>
      </c>
      <c r="H125" s="590"/>
      <c r="I125" s="590"/>
      <c r="J125" s="590"/>
      <c r="K125" s="590">
        <v>17780</v>
      </c>
      <c r="L125" s="590"/>
      <c r="M125" s="591">
        <f>SUM(E125:K125)</f>
        <v>27688</v>
      </c>
    </row>
    <row r="126" spans="1:13" s="592" customFormat="1" ht="14.25">
      <c r="A126" s="348">
        <v>114</v>
      </c>
      <c r="B126" s="593"/>
      <c r="C126" s="594"/>
      <c r="D126" s="580" t="s">
        <v>64</v>
      </c>
      <c r="E126" s="596"/>
      <c r="F126" s="596"/>
      <c r="G126" s="596"/>
      <c r="H126" s="596"/>
      <c r="I126" s="596"/>
      <c r="J126" s="596"/>
      <c r="K126" s="596"/>
      <c r="L126" s="596"/>
      <c r="M126" s="597">
        <f>SUM(E126:K126)</f>
        <v>0</v>
      </c>
    </row>
    <row r="127" spans="1:13" s="602" customFormat="1" ht="14.25">
      <c r="A127" s="348">
        <v>115</v>
      </c>
      <c r="B127" s="585"/>
      <c r="C127" s="589"/>
      <c r="D127" s="501" t="s">
        <v>65</v>
      </c>
      <c r="E127" s="599">
        <f aca="true" t="shared" si="27" ref="E127:L127">SUM(E125:E126)</f>
        <v>7536</v>
      </c>
      <c r="F127" s="599">
        <f t="shared" si="27"/>
        <v>1871</v>
      </c>
      <c r="G127" s="599">
        <f t="shared" si="27"/>
        <v>501</v>
      </c>
      <c r="H127" s="599">
        <f t="shared" si="27"/>
        <v>0</v>
      </c>
      <c r="I127" s="599">
        <f t="shared" si="27"/>
        <v>0</v>
      </c>
      <c r="J127" s="599">
        <f t="shared" si="27"/>
        <v>0</v>
      </c>
      <c r="K127" s="599">
        <f t="shared" si="27"/>
        <v>17780</v>
      </c>
      <c r="L127" s="599">
        <f t="shared" si="27"/>
        <v>0</v>
      </c>
      <c r="M127" s="600">
        <f>SUM(M125:M126)</f>
        <v>27688</v>
      </c>
    </row>
    <row r="128" spans="1:13" s="588" customFormat="1" ht="24.75" customHeight="1">
      <c r="A128" s="348">
        <v>116</v>
      </c>
      <c r="B128" s="585"/>
      <c r="C128" s="334"/>
      <c r="D128" s="732" t="s">
        <v>144</v>
      </c>
      <c r="E128" s="732"/>
      <c r="F128" s="732"/>
      <c r="G128" s="732"/>
      <c r="H128" s="732"/>
      <c r="I128" s="732"/>
      <c r="J128" s="586"/>
      <c r="K128" s="586"/>
      <c r="L128" s="586"/>
      <c r="M128" s="587"/>
    </row>
    <row r="129" spans="1:13" s="592" customFormat="1" ht="14.25">
      <c r="A129" s="348">
        <v>117</v>
      </c>
      <c r="B129" s="585"/>
      <c r="C129" s="589"/>
      <c r="D129" s="499" t="s">
        <v>65</v>
      </c>
      <c r="E129" s="590">
        <v>4010</v>
      </c>
      <c r="F129" s="590">
        <v>1053</v>
      </c>
      <c r="G129" s="590">
        <v>9001</v>
      </c>
      <c r="H129" s="590"/>
      <c r="I129" s="590"/>
      <c r="J129" s="590"/>
      <c r="K129" s="590"/>
      <c r="L129" s="590"/>
      <c r="M129" s="591">
        <f>SUM(E129:K129)</f>
        <v>14064</v>
      </c>
    </row>
    <row r="130" spans="1:13" s="592" customFormat="1" ht="14.25">
      <c r="A130" s="348">
        <v>118</v>
      </c>
      <c r="B130" s="593"/>
      <c r="C130" s="594"/>
      <c r="D130" s="580" t="s">
        <v>64</v>
      </c>
      <c r="E130" s="596"/>
      <c r="F130" s="596"/>
      <c r="G130" s="596"/>
      <c r="H130" s="596"/>
      <c r="I130" s="596"/>
      <c r="J130" s="596"/>
      <c r="K130" s="596"/>
      <c r="L130" s="596"/>
      <c r="M130" s="597">
        <f>SUM(E130:K130)</f>
        <v>0</v>
      </c>
    </row>
    <row r="131" spans="1:13" s="602" customFormat="1" ht="14.25">
      <c r="A131" s="348">
        <v>119</v>
      </c>
      <c r="B131" s="585"/>
      <c r="C131" s="589"/>
      <c r="D131" s="501" t="s">
        <v>65</v>
      </c>
      <c r="E131" s="599">
        <f aca="true" t="shared" si="28" ref="E131:L131">SUM(E129:E130)</f>
        <v>4010</v>
      </c>
      <c r="F131" s="599">
        <f t="shared" si="28"/>
        <v>1053</v>
      </c>
      <c r="G131" s="599">
        <f t="shared" si="28"/>
        <v>9001</v>
      </c>
      <c r="H131" s="599">
        <f t="shared" si="28"/>
        <v>0</v>
      </c>
      <c r="I131" s="599">
        <f t="shared" si="28"/>
        <v>0</v>
      </c>
      <c r="J131" s="599">
        <f t="shared" si="28"/>
        <v>0</v>
      </c>
      <c r="K131" s="599">
        <f t="shared" si="28"/>
        <v>0</v>
      </c>
      <c r="L131" s="599">
        <f t="shared" si="28"/>
        <v>0</v>
      </c>
      <c r="M131" s="600">
        <f>SUM(M129:M130)</f>
        <v>14064</v>
      </c>
    </row>
    <row r="132" spans="1:13" s="588" customFormat="1" ht="19.5" customHeight="1">
      <c r="A132" s="348">
        <v>120</v>
      </c>
      <c r="B132" s="585"/>
      <c r="C132" s="334"/>
      <c r="D132" s="732" t="s">
        <v>145</v>
      </c>
      <c r="E132" s="732"/>
      <c r="F132" s="732"/>
      <c r="G132" s="732"/>
      <c r="H132" s="732"/>
      <c r="I132" s="732"/>
      <c r="J132" s="586"/>
      <c r="K132" s="586"/>
      <c r="L132" s="586"/>
      <c r="M132" s="587"/>
    </row>
    <row r="133" spans="1:13" s="592" customFormat="1" ht="14.25">
      <c r="A133" s="348">
        <v>121</v>
      </c>
      <c r="B133" s="585"/>
      <c r="C133" s="589"/>
      <c r="D133" s="499" t="s">
        <v>65</v>
      </c>
      <c r="E133" s="590">
        <v>1344</v>
      </c>
      <c r="F133" s="590">
        <v>347</v>
      </c>
      <c r="G133" s="590">
        <v>6242</v>
      </c>
      <c r="H133" s="590"/>
      <c r="I133" s="590"/>
      <c r="J133" s="590"/>
      <c r="K133" s="590"/>
      <c r="L133" s="590"/>
      <c r="M133" s="591">
        <f>SUM(E133:K133)</f>
        <v>7933</v>
      </c>
    </row>
    <row r="134" spans="1:13" s="592" customFormat="1" ht="14.25">
      <c r="A134" s="348">
        <v>122</v>
      </c>
      <c r="B134" s="593"/>
      <c r="C134" s="594"/>
      <c r="D134" s="580" t="s">
        <v>64</v>
      </c>
      <c r="E134" s="596"/>
      <c r="F134" s="596"/>
      <c r="G134" s="596"/>
      <c r="H134" s="596"/>
      <c r="I134" s="596"/>
      <c r="J134" s="596"/>
      <c r="K134" s="596"/>
      <c r="L134" s="596"/>
      <c r="M134" s="597">
        <f>SUM(E134:K134)</f>
        <v>0</v>
      </c>
    </row>
    <row r="135" spans="1:13" s="602" customFormat="1" ht="14.25">
      <c r="A135" s="348">
        <v>123</v>
      </c>
      <c r="B135" s="585"/>
      <c r="C135" s="589"/>
      <c r="D135" s="501" t="s">
        <v>65</v>
      </c>
      <c r="E135" s="599">
        <f aca="true" t="shared" si="29" ref="E135:L135">SUM(E133:E134)</f>
        <v>1344</v>
      </c>
      <c r="F135" s="599">
        <f t="shared" si="29"/>
        <v>347</v>
      </c>
      <c r="G135" s="599">
        <f t="shared" si="29"/>
        <v>6242</v>
      </c>
      <c r="H135" s="599">
        <f t="shared" si="29"/>
        <v>0</v>
      </c>
      <c r="I135" s="599">
        <f t="shared" si="29"/>
        <v>0</v>
      </c>
      <c r="J135" s="599">
        <f t="shared" si="29"/>
        <v>0</v>
      </c>
      <c r="K135" s="599">
        <f t="shared" si="29"/>
        <v>0</v>
      </c>
      <c r="L135" s="599">
        <f t="shared" si="29"/>
        <v>0</v>
      </c>
      <c r="M135" s="600">
        <f>SUM(M133:M134)</f>
        <v>7933</v>
      </c>
    </row>
    <row r="136" spans="1:13" s="400" customFormat="1" ht="24.75" customHeight="1">
      <c r="A136" s="348">
        <v>124</v>
      </c>
      <c r="B136" s="405">
        <v>3</v>
      </c>
      <c r="C136" s="761" t="s">
        <v>344</v>
      </c>
      <c r="D136" s="761"/>
      <c r="E136" s="143"/>
      <c r="F136" s="143"/>
      <c r="G136" s="143"/>
      <c r="H136" s="143"/>
      <c r="I136" s="143"/>
      <c r="J136" s="143"/>
      <c r="K136" s="143"/>
      <c r="L136" s="143"/>
      <c r="M136" s="377"/>
    </row>
    <row r="137" spans="1:13" s="390" customFormat="1" ht="15">
      <c r="A137" s="348">
        <v>125</v>
      </c>
      <c r="B137" s="417"/>
      <c r="C137" s="418"/>
      <c r="D137" s="418" t="s">
        <v>65</v>
      </c>
      <c r="E137" s="144">
        <v>117123</v>
      </c>
      <c r="F137" s="144">
        <v>29300</v>
      </c>
      <c r="G137" s="144">
        <v>47357</v>
      </c>
      <c r="H137" s="144"/>
      <c r="I137" s="144"/>
      <c r="J137" s="144"/>
      <c r="K137" s="144">
        <v>29852</v>
      </c>
      <c r="L137" s="144"/>
      <c r="M137" s="257">
        <f>SUM(E137:K137)</f>
        <v>223632</v>
      </c>
    </row>
    <row r="138" spans="1:13" s="390" customFormat="1" ht="15">
      <c r="A138" s="348">
        <v>126</v>
      </c>
      <c r="B138" s="419"/>
      <c r="C138" s="420"/>
      <c r="D138" s="420" t="s">
        <v>501</v>
      </c>
      <c r="E138" s="145">
        <v>123</v>
      </c>
      <c r="F138" s="145">
        <v>33</v>
      </c>
      <c r="G138" s="145"/>
      <c r="H138" s="145"/>
      <c r="I138" s="145"/>
      <c r="J138" s="145"/>
      <c r="K138" s="145"/>
      <c r="L138" s="145"/>
      <c r="M138" s="247">
        <f>SUM(E138:K138)</f>
        <v>156</v>
      </c>
    </row>
    <row r="139" spans="1:13" s="390" customFormat="1" ht="15">
      <c r="A139" s="348">
        <v>127</v>
      </c>
      <c r="B139" s="419"/>
      <c r="C139" s="420"/>
      <c r="D139" s="420" t="s">
        <v>81</v>
      </c>
      <c r="E139" s="145"/>
      <c r="F139" s="145"/>
      <c r="G139" s="145">
        <v>72170</v>
      </c>
      <c r="H139" s="145"/>
      <c r="I139" s="145"/>
      <c r="J139" s="145"/>
      <c r="K139" s="145"/>
      <c r="L139" s="145"/>
      <c r="M139" s="247">
        <f>SUM(E139:K139)</f>
        <v>72170</v>
      </c>
    </row>
    <row r="140" spans="1:13" s="416" customFormat="1" ht="15">
      <c r="A140" s="348">
        <v>128</v>
      </c>
      <c r="B140" s="421"/>
      <c r="C140" s="411"/>
      <c r="D140" s="411" t="s">
        <v>65</v>
      </c>
      <c r="E140" s="414">
        <f aca="true" t="shared" si="30" ref="E140:M140">SUM(E137:E139)</f>
        <v>117246</v>
      </c>
      <c r="F140" s="414">
        <f t="shared" si="30"/>
        <v>29333</v>
      </c>
      <c r="G140" s="414">
        <f t="shared" si="30"/>
        <v>119527</v>
      </c>
      <c r="H140" s="414">
        <f t="shared" si="30"/>
        <v>0</v>
      </c>
      <c r="I140" s="414">
        <f t="shared" si="30"/>
        <v>0</v>
      </c>
      <c r="J140" s="414">
        <f t="shared" si="30"/>
        <v>0</v>
      </c>
      <c r="K140" s="414">
        <f t="shared" si="30"/>
        <v>29852</v>
      </c>
      <c r="L140" s="414">
        <f t="shared" si="30"/>
        <v>0</v>
      </c>
      <c r="M140" s="415">
        <f t="shared" si="30"/>
        <v>295958</v>
      </c>
    </row>
    <row r="141" spans="1:13" s="588" customFormat="1" ht="18" customHeight="1">
      <c r="A141" s="348">
        <v>129</v>
      </c>
      <c r="B141" s="585"/>
      <c r="C141" s="334"/>
      <c r="D141" s="732" t="s">
        <v>146</v>
      </c>
      <c r="E141" s="732"/>
      <c r="F141" s="732"/>
      <c r="G141" s="732"/>
      <c r="H141" s="732"/>
      <c r="I141" s="732"/>
      <c r="J141" s="586"/>
      <c r="K141" s="586"/>
      <c r="L141" s="586"/>
      <c r="M141" s="587"/>
    </row>
    <row r="142" spans="1:13" s="592" customFormat="1" ht="14.25">
      <c r="A142" s="348">
        <v>130</v>
      </c>
      <c r="B142" s="585"/>
      <c r="C142" s="589"/>
      <c r="D142" s="578" t="s">
        <v>65</v>
      </c>
      <c r="E142" s="590">
        <v>144</v>
      </c>
      <c r="F142" s="590">
        <v>39</v>
      </c>
      <c r="G142" s="590">
        <v>14167</v>
      </c>
      <c r="H142" s="590"/>
      <c r="I142" s="590"/>
      <c r="J142" s="590"/>
      <c r="K142" s="590"/>
      <c r="L142" s="590"/>
      <c r="M142" s="591">
        <f>SUM(E142:K142)</f>
        <v>14350</v>
      </c>
    </row>
    <row r="143" spans="1:13" s="592" customFormat="1" ht="14.25">
      <c r="A143" s="348">
        <v>131</v>
      </c>
      <c r="B143" s="593"/>
      <c r="C143" s="594"/>
      <c r="D143" s="595" t="s">
        <v>64</v>
      </c>
      <c r="E143" s="596"/>
      <c r="F143" s="596"/>
      <c r="G143" s="596"/>
      <c r="H143" s="596"/>
      <c r="I143" s="596"/>
      <c r="J143" s="596"/>
      <c r="K143" s="596"/>
      <c r="L143" s="596"/>
      <c r="M143" s="597">
        <f>SUM(E143:K143)</f>
        <v>0</v>
      </c>
    </row>
    <row r="144" spans="1:13" s="601" customFormat="1" ht="14.25">
      <c r="A144" s="348">
        <v>132</v>
      </c>
      <c r="B144" s="585"/>
      <c r="C144" s="589"/>
      <c r="D144" s="598" t="s">
        <v>65</v>
      </c>
      <c r="E144" s="599">
        <f aca="true" t="shared" si="31" ref="E144:L144">SUM(E142:E143)</f>
        <v>144</v>
      </c>
      <c r="F144" s="599">
        <f t="shared" si="31"/>
        <v>39</v>
      </c>
      <c r="G144" s="599">
        <f t="shared" si="31"/>
        <v>14167</v>
      </c>
      <c r="H144" s="599">
        <f t="shared" si="31"/>
        <v>0</v>
      </c>
      <c r="I144" s="599">
        <f t="shared" si="31"/>
        <v>0</v>
      </c>
      <c r="J144" s="599">
        <f t="shared" si="31"/>
        <v>0</v>
      </c>
      <c r="K144" s="599">
        <f t="shared" si="31"/>
        <v>0</v>
      </c>
      <c r="L144" s="599">
        <f t="shared" si="31"/>
        <v>0</v>
      </c>
      <c r="M144" s="600">
        <f>SUM(M142:M143)</f>
        <v>14350</v>
      </c>
    </row>
    <row r="145" spans="1:13" s="588" customFormat="1" ht="18" customHeight="1">
      <c r="A145" s="348">
        <v>133</v>
      </c>
      <c r="B145" s="585"/>
      <c r="C145" s="334"/>
      <c r="D145" s="732" t="s">
        <v>147</v>
      </c>
      <c r="E145" s="732"/>
      <c r="F145" s="732"/>
      <c r="G145" s="732"/>
      <c r="H145" s="732"/>
      <c r="I145" s="732"/>
      <c r="J145" s="586"/>
      <c r="K145" s="586"/>
      <c r="L145" s="586"/>
      <c r="M145" s="587"/>
    </row>
    <row r="146" spans="1:13" s="592" customFormat="1" ht="14.25">
      <c r="A146" s="348">
        <v>134</v>
      </c>
      <c r="B146" s="585"/>
      <c r="C146" s="589"/>
      <c r="D146" s="578" t="s">
        <v>65</v>
      </c>
      <c r="E146" s="590">
        <v>11847</v>
      </c>
      <c r="F146" s="590">
        <v>3029</v>
      </c>
      <c r="G146" s="590">
        <v>9991</v>
      </c>
      <c r="H146" s="590"/>
      <c r="I146" s="590"/>
      <c r="J146" s="590"/>
      <c r="K146" s="590"/>
      <c r="L146" s="590"/>
      <c r="M146" s="591">
        <f>SUM(E146:K146)</f>
        <v>24867</v>
      </c>
    </row>
    <row r="147" spans="1:13" s="592" customFormat="1" ht="14.25">
      <c r="A147" s="348">
        <v>135</v>
      </c>
      <c r="B147" s="593"/>
      <c r="C147" s="594"/>
      <c r="D147" s="595" t="s">
        <v>64</v>
      </c>
      <c r="E147" s="596"/>
      <c r="F147" s="596"/>
      <c r="G147" s="596"/>
      <c r="H147" s="596"/>
      <c r="I147" s="596"/>
      <c r="J147" s="596"/>
      <c r="K147" s="596"/>
      <c r="L147" s="596"/>
      <c r="M147" s="597">
        <f>SUM(E147:K147)</f>
        <v>0</v>
      </c>
    </row>
    <row r="148" spans="1:13" s="601" customFormat="1" ht="14.25">
      <c r="A148" s="348">
        <v>136</v>
      </c>
      <c r="B148" s="585"/>
      <c r="C148" s="589"/>
      <c r="D148" s="598" t="s">
        <v>65</v>
      </c>
      <c r="E148" s="599">
        <f aca="true" t="shared" si="32" ref="E148:L148">SUM(E146:E147)</f>
        <v>11847</v>
      </c>
      <c r="F148" s="599">
        <f t="shared" si="32"/>
        <v>3029</v>
      </c>
      <c r="G148" s="599">
        <f t="shared" si="32"/>
        <v>9991</v>
      </c>
      <c r="H148" s="599">
        <f t="shared" si="32"/>
        <v>0</v>
      </c>
      <c r="I148" s="599">
        <f t="shared" si="32"/>
        <v>0</v>
      </c>
      <c r="J148" s="599">
        <f t="shared" si="32"/>
        <v>0</v>
      </c>
      <c r="K148" s="599">
        <f t="shared" si="32"/>
        <v>0</v>
      </c>
      <c r="L148" s="599">
        <f t="shared" si="32"/>
        <v>0</v>
      </c>
      <c r="M148" s="600">
        <f>SUM(M146:M147)</f>
        <v>24867</v>
      </c>
    </row>
    <row r="149" spans="1:13" s="588" customFormat="1" ht="18" customHeight="1">
      <c r="A149" s="348">
        <v>137</v>
      </c>
      <c r="B149" s="585"/>
      <c r="C149" s="334"/>
      <c r="D149" s="732" t="s">
        <v>148</v>
      </c>
      <c r="E149" s="732"/>
      <c r="F149" s="732"/>
      <c r="G149" s="732"/>
      <c r="H149" s="732"/>
      <c r="I149" s="732"/>
      <c r="J149" s="586"/>
      <c r="K149" s="586"/>
      <c r="L149" s="586"/>
      <c r="M149" s="587"/>
    </row>
    <row r="150" spans="1:13" s="592" customFormat="1" ht="14.25">
      <c r="A150" s="348">
        <v>138</v>
      </c>
      <c r="B150" s="585"/>
      <c r="C150" s="589"/>
      <c r="D150" s="578" t="s">
        <v>65</v>
      </c>
      <c r="E150" s="590">
        <v>7995</v>
      </c>
      <c r="F150" s="590">
        <v>2054</v>
      </c>
      <c r="G150" s="590">
        <v>4923</v>
      </c>
      <c r="H150" s="590"/>
      <c r="I150" s="590"/>
      <c r="J150" s="590"/>
      <c r="K150" s="590"/>
      <c r="L150" s="590"/>
      <c r="M150" s="591">
        <f>SUM(E150:K150)</f>
        <v>14972</v>
      </c>
    </row>
    <row r="151" spans="1:13" s="592" customFormat="1" ht="14.25">
      <c r="A151" s="348">
        <v>139</v>
      </c>
      <c r="B151" s="593"/>
      <c r="C151" s="594"/>
      <c r="D151" s="595" t="s">
        <v>82</v>
      </c>
      <c r="E151" s="596">
        <v>-7995</v>
      </c>
      <c r="F151" s="596">
        <v>-2054</v>
      </c>
      <c r="G151" s="596">
        <v>-4923</v>
      </c>
      <c r="H151" s="596"/>
      <c r="I151" s="596"/>
      <c r="J151" s="596"/>
      <c r="K151" s="596"/>
      <c r="L151" s="596"/>
      <c r="M151" s="597">
        <f>SUM(E151:K151)</f>
        <v>-14972</v>
      </c>
    </row>
    <row r="152" spans="1:13" s="601" customFormat="1" ht="14.25">
      <c r="A152" s="348">
        <v>140</v>
      </c>
      <c r="B152" s="585"/>
      <c r="C152" s="589"/>
      <c r="D152" s="598" t="s">
        <v>65</v>
      </c>
      <c r="E152" s="599">
        <f aca="true" t="shared" si="33" ref="E152:L152">SUM(E150:E151)</f>
        <v>0</v>
      </c>
      <c r="F152" s="599">
        <f t="shared" si="33"/>
        <v>0</v>
      </c>
      <c r="G152" s="599">
        <f t="shared" si="33"/>
        <v>0</v>
      </c>
      <c r="H152" s="599">
        <f t="shared" si="33"/>
        <v>0</v>
      </c>
      <c r="I152" s="599">
        <f t="shared" si="33"/>
        <v>0</v>
      </c>
      <c r="J152" s="599">
        <f t="shared" si="33"/>
        <v>0</v>
      </c>
      <c r="K152" s="599">
        <f t="shared" si="33"/>
        <v>0</v>
      </c>
      <c r="L152" s="599">
        <f t="shared" si="33"/>
        <v>0</v>
      </c>
      <c r="M152" s="600">
        <f>SUM(M150:M151)</f>
        <v>0</v>
      </c>
    </row>
    <row r="153" spans="1:13" s="588" customFormat="1" ht="18" customHeight="1">
      <c r="A153" s="348">
        <v>141</v>
      </c>
      <c r="B153" s="585"/>
      <c r="C153" s="334"/>
      <c r="D153" s="732" t="s">
        <v>333</v>
      </c>
      <c r="E153" s="732"/>
      <c r="F153" s="732"/>
      <c r="G153" s="732"/>
      <c r="H153" s="732"/>
      <c r="I153" s="732"/>
      <c r="J153" s="586"/>
      <c r="K153" s="586"/>
      <c r="L153" s="586"/>
      <c r="M153" s="587"/>
    </row>
    <row r="154" spans="1:13" s="390" customFormat="1" ht="15">
      <c r="A154" s="348">
        <v>142</v>
      </c>
      <c r="B154" s="405"/>
      <c r="C154" s="411"/>
      <c r="D154" s="259" t="s">
        <v>65</v>
      </c>
      <c r="E154" s="144">
        <v>5305</v>
      </c>
      <c r="F154" s="144">
        <v>716</v>
      </c>
      <c r="G154" s="144"/>
      <c r="H154" s="144"/>
      <c r="I154" s="144"/>
      <c r="J154" s="144"/>
      <c r="K154" s="144"/>
      <c r="L154" s="144"/>
      <c r="M154" s="257">
        <f>SUM(E154:K154)</f>
        <v>6021</v>
      </c>
    </row>
    <row r="155" spans="1:13" s="390" customFormat="1" ht="15">
      <c r="A155" s="348">
        <v>143</v>
      </c>
      <c r="B155" s="406"/>
      <c r="C155" s="412"/>
      <c r="D155" s="422" t="s">
        <v>64</v>
      </c>
      <c r="E155" s="145"/>
      <c r="F155" s="145"/>
      <c r="G155" s="145"/>
      <c r="H155" s="145"/>
      <c r="I155" s="145"/>
      <c r="J155" s="145"/>
      <c r="K155" s="145"/>
      <c r="L155" s="145"/>
      <c r="M155" s="247">
        <f>SUM(E155:K155)</f>
        <v>0</v>
      </c>
    </row>
    <row r="156" spans="1:13" s="386" customFormat="1" ht="24.75" customHeight="1">
      <c r="A156" s="347">
        <v>144</v>
      </c>
      <c r="B156" s="378"/>
      <c r="C156" s="379"/>
      <c r="D156" s="383" t="s">
        <v>65</v>
      </c>
      <c r="E156" s="384">
        <f aca="true" t="shared" si="34" ref="E156:L156">SUM(E154:E155)</f>
        <v>5305</v>
      </c>
      <c r="F156" s="384">
        <f t="shared" si="34"/>
        <v>716</v>
      </c>
      <c r="G156" s="384">
        <f t="shared" si="34"/>
        <v>0</v>
      </c>
      <c r="H156" s="384">
        <f t="shared" si="34"/>
        <v>0</v>
      </c>
      <c r="I156" s="384">
        <f t="shared" si="34"/>
        <v>0</v>
      </c>
      <c r="J156" s="384">
        <f t="shared" si="34"/>
        <v>0</v>
      </c>
      <c r="K156" s="384">
        <f t="shared" si="34"/>
        <v>0</v>
      </c>
      <c r="L156" s="384">
        <f t="shared" si="34"/>
        <v>0</v>
      </c>
      <c r="M156" s="385">
        <f>SUM(M154:M155)</f>
        <v>6021</v>
      </c>
    </row>
    <row r="157" spans="1:13" s="390" customFormat="1" ht="15">
      <c r="A157" s="348">
        <v>145</v>
      </c>
      <c r="B157" s="765" t="s">
        <v>404</v>
      </c>
      <c r="C157" s="766"/>
      <c r="D157" s="766"/>
      <c r="E157" s="766"/>
      <c r="F157" s="766"/>
      <c r="G157" s="766"/>
      <c r="H157" s="249"/>
      <c r="I157" s="249"/>
      <c r="J157" s="249"/>
      <c r="K157" s="249"/>
      <c r="L157" s="249"/>
      <c r="M157" s="389"/>
    </row>
    <row r="158" spans="1:13" s="390" customFormat="1" ht="15">
      <c r="A158" s="348">
        <v>146</v>
      </c>
      <c r="B158" s="423"/>
      <c r="C158" s="424"/>
      <c r="D158" s="259" t="s">
        <v>65</v>
      </c>
      <c r="E158" s="395">
        <f aca="true" t="shared" si="35" ref="E158:L158">SUM(E154,E150,E146,E142,E137,E133,E129,E125,E118,E112,E106,E97,E93,E68)+E102</f>
        <v>1816395</v>
      </c>
      <c r="F158" s="395">
        <f t="shared" si="35"/>
        <v>454597</v>
      </c>
      <c r="G158" s="395">
        <f t="shared" si="35"/>
        <v>1659367</v>
      </c>
      <c r="H158" s="395">
        <f t="shared" si="35"/>
        <v>4037</v>
      </c>
      <c r="I158" s="395">
        <f t="shared" si="35"/>
        <v>5000</v>
      </c>
      <c r="J158" s="395">
        <f t="shared" si="35"/>
        <v>0</v>
      </c>
      <c r="K158" s="395">
        <f t="shared" si="35"/>
        <v>81361</v>
      </c>
      <c r="L158" s="395">
        <f t="shared" si="35"/>
        <v>386</v>
      </c>
      <c r="M158" s="425">
        <f>SUM(E158:L158)</f>
        <v>4021143</v>
      </c>
    </row>
    <row r="159" spans="1:13" s="390" customFormat="1" ht="28.5">
      <c r="A159" s="347">
        <v>147</v>
      </c>
      <c r="B159" s="426"/>
      <c r="C159" s="427"/>
      <c r="D159" s="580" t="s">
        <v>223</v>
      </c>
      <c r="E159" s="397">
        <f>SUM(E155,E151,E147,E143,E138:E138,E134,E130,E126,E119:E119,E113:E114,E107:E107,E98:E99,E94,E69)+E108+E139+E121+E109+E122+E120+E103+E115</f>
        <v>-21316</v>
      </c>
      <c r="F159" s="397">
        <f aca="true" t="shared" si="36" ref="F159:M159">SUM(F155,F151,F147,F143,F138:F138,F134,F130,F126,F119:F119,F113:F114,F107:F107,F98:F99,F94,F69)+F108+F139+F121+F109+F122+F120+F103+F115</f>
        <v>-10553</v>
      </c>
      <c r="G159" s="397">
        <f t="shared" si="36"/>
        <v>77826</v>
      </c>
      <c r="H159" s="397">
        <f t="shared" si="36"/>
        <v>-4007</v>
      </c>
      <c r="I159" s="397">
        <f t="shared" si="36"/>
        <v>-75</v>
      </c>
      <c r="J159" s="397">
        <f t="shared" si="36"/>
        <v>0</v>
      </c>
      <c r="K159" s="397">
        <f t="shared" si="36"/>
        <v>3651</v>
      </c>
      <c r="L159" s="397">
        <f t="shared" si="36"/>
        <v>0</v>
      </c>
      <c r="M159" s="638">
        <f t="shared" si="36"/>
        <v>45526</v>
      </c>
    </row>
    <row r="160" spans="1:13" s="416" customFormat="1" ht="15.75" thickBot="1">
      <c r="A160" s="348">
        <v>148</v>
      </c>
      <c r="B160" s="428"/>
      <c r="C160" s="429"/>
      <c r="D160" s="430" t="s">
        <v>65</v>
      </c>
      <c r="E160" s="431">
        <f aca="true" t="shared" si="37" ref="E160:M160">SUM(E158:E159)</f>
        <v>1795079</v>
      </c>
      <c r="F160" s="431">
        <f t="shared" si="37"/>
        <v>444044</v>
      </c>
      <c r="G160" s="431">
        <f t="shared" si="37"/>
        <v>1737193</v>
      </c>
      <c r="H160" s="431">
        <f t="shared" si="37"/>
        <v>30</v>
      </c>
      <c r="I160" s="431">
        <f t="shared" si="37"/>
        <v>4925</v>
      </c>
      <c r="J160" s="431">
        <f t="shared" si="37"/>
        <v>0</v>
      </c>
      <c r="K160" s="431">
        <f t="shared" si="37"/>
        <v>85012</v>
      </c>
      <c r="L160" s="431">
        <f t="shared" si="37"/>
        <v>386</v>
      </c>
      <c r="M160" s="452">
        <f t="shared" si="37"/>
        <v>4066669</v>
      </c>
    </row>
    <row r="161" spans="1:13" s="372" customFormat="1" ht="24.75" customHeight="1" thickTop="1">
      <c r="A161" s="348">
        <v>149</v>
      </c>
      <c r="B161" s="370"/>
      <c r="C161" s="362">
        <v>13</v>
      </c>
      <c r="D161" s="764" t="s">
        <v>130</v>
      </c>
      <c r="E161" s="764"/>
      <c r="F161" s="764"/>
      <c r="G161" s="764"/>
      <c r="H161" s="142"/>
      <c r="I161" s="142"/>
      <c r="J161" s="142"/>
      <c r="K161" s="142"/>
      <c r="L161" s="142"/>
      <c r="M161" s="371"/>
    </row>
    <row r="162" spans="1:13" ht="15">
      <c r="A162" s="348">
        <v>150</v>
      </c>
      <c r="B162" s="359"/>
      <c r="C162" s="373"/>
      <c r="D162" s="395" t="s">
        <v>65</v>
      </c>
      <c r="E162" s="109">
        <v>38317</v>
      </c>
      <c r="F162" s="109">
        <v>9956</v>
      </c>
      <c r="G162" s="109">
        <v>34186</v>
      </c>
      <c r="H162" s="109"/>
      <c r="I162" s="109"/>
      <c r="J162" s="109"/>
      <c r="K162" s="109"/>
      <c r="L162" s="109"/>
      <c r="M162" s="396">
        <f>SUM(E162:K162)</f>
        <v>82459</v>
      </c>
    </row>
    <row r="163" spans="1:13" s="4" customFormat="1" ht="15">
      <c r="A163" s="348">
        <v>151</v>
      </c>
      <c r="B163" s="375"/>
      <c r="C163" s="376"/>
      <c r="D163" s="397" t="s">
        <v>501</v>
      </c>
      <c r="E163" s="110">
        <v>33</v>
      </c>
      <c r="F163" s="110">
        <v>9</v>
      </c>
      <c r="G163" s="110"/>
      <c r="H163" s="110"/>
      <c r="I163" s="110"/>
      <c r="J163" s="110"/>
      <c r="K163" s="110"/>
      <c r="L163" s="110"/>
      <c r="M163" s="581">
        <f>SUM(E163:K163)</f>
        <v>42</v>
      </c>
    </row>
    <row r="164" spans="1:13" s="4" customFormat="1" ht="15">
      <c r="A164" s="348">
        <v>152</v>
      </c>
      <c r="B164" s="375"/>
      <c r="C164" s="376"/>
      <c r="D164" s="397" t="s">
        <v>524</v>
      </c>
      <c r="E164" s="110">
        <v>5016</v>
      </c>
      <c r="F164" s="110">
        <v>1500</v>
      </c>
      <c r="G164" s="110">
        <v>15255</v>
      </c>
      <c r="H164" s="110"/>
      <c r="I164" s="110"/>
      <c r="J164" s="110"/>
      <c r="K164" s="110">
        <v>832</v>
      </c>
      <c r="L164" s="110"/>
      <c r="M164" s="581">
        <f>SUM(E164:K164)</f>
        <v>22603</v>
      </c>
    </row>
    <row r="165" spans="1:13" s="382" customFormat="1" ht="15">
      <c r="A165" s="348">
        <v>153</v>
      </c>
      <c r="B165" s="378"/>
      <c r="C165" s="379"/>
      <c r="D165" s="413" t="s">
        <v>65</v>
      </c>
      <c r="E165" s="341">
        <f>SUM(E162:E164)</f>
        <v>43366</v>
      </c>
      <c r="F165" s="341">
        <f aca="true" t="shared" si="38" ref="F165:M165">SUM(F162:F164)</f>
        <v>11465</v>
      </c>
      <c r="G165" s="341">
        <f t="shared" si="38"/>
        <v>49441</v>
      </c>
      <c r="H165" s="341">
        <f t="shared" si="38"/>
        <v>0</v>
      </c>
      <c r="I165" s="341">
        <f t="shared" si="38"/>
        <v>0</v>
      </c>
      <c r="J165" s="341">
        <f t="shared" si="38"/>
        <v>0</v>
      </c>
      <c r="K165" s="341">
        <f t="shared" si="38"/>
        <v>832</v>
      </c>
      <c r="L165" s="341">
        <f t="shared" si="38"/>
        <v>0</v>
      </c>
      <c r="M165" s="381">
        <f t="shared" si="38"/>
        <v>105104</v>
      </c>
    </row>
    <row r="166" spans="1:13" s="400" customFormat="1" ht="24.75" customHeight="1">
      <c r="A166" s="348">
        <v>154</v>
      </c>
      <c r="B166" s="405">
        <v>4</v>
      </c>
      <c r="C166" s="761" t="s">
        <v>395</v>
      </c>
      <c r="D166" s="761"/>
      <c r="E166" s="142"/>
      <c r="F166" s="142"/>
      <c r="G166" s="142"/>
      <c r="H166" s="142"/>
      <c r="I166" s="142"/>
      <c r="J166" s="142"/>
      <c r="K166" s="142"/>
      <c r="L166" s="142"/>
      <c r="M166" s="403"/>
    </row>
    <row r="167" spans="1:13" s="390" customFormat="1" ht="15">
      <c r="A167" s="348">
        <v>155</v>
      </c>
      <c r="B167" s="421"/>
      <c r="C167" s="411"/>
      <c r="D167" s="411" t="s">
        <v>65</v>
      </c>
      <c r="E167" s="144">
        <v>282006</v>
      </c>
      <c r="F167" s="144">
        <v>65103</v>
      </c>
      <c r="G167" s="144">
        <v>410801</v>
      </c>
      <c r="H167" s="144">
        <v>6453</v>
      </c>
      <c r="I167" s="144"/>
      <c r="J167" s="144"/>
      <c r="K167" s="144">
        <v>4906</v>
      </c>
      <c r="L167" s="144">
        <v>408</v>
      </c>
      <c r="M167" s="257">
        <f>SUM(E167:L167)</f>
        <v>769677</v>
      </c>
    </row>
    <row r="168" spans="1:13" s="390" customFormat="1" ht="15">
      <c r="A168" s="348">
        <v>156</v>
      </c>
      <c r="B168" s="419"/>
      <c r="C168" s="420"/>
      <c r="D168" s="420" t="s">
        <v>501</v>
      </c>
      <c r="E168" s="145">
        <v>303</v>
      </c>
      <c r="F168" s="145">
        <v>82</v>
      </c>
      <c r="G168" s="145"/>
      <c r="H168" s="145"/>
      <c r="I168" s="145"/>
      <c r="J168" s="145"/>
      <c r="K168" s="145"/>
      <c r="L168" s="145"/>
      <c r="M168" s="247">
        <f>SUM(E168:K168)</f>
        <v>385</v>
      </c>
    </row>
    <row r="169" spans="1:13" s="390" customFormat="1" ht="15">
      <c r="A169" s="348">
        <v>157</v>
      </c>
      <c r="B169" s="419"/>
      <c r="C169" s="420"/>
      <c r="D169" s="420" t="s">
        <v>524</v>
      </c>
      <c r="E169" s="145"/>
      <c r="F169" s="145"/>
      <c r="G169" s="145">
        <v>5195</v>
      </c>
      <c r="H169" s="145"/>
      <c r="I169" s="145"/>
      <c r="J169" s="145"/>
      <c r="K169" s="145"/>
      <c r="L169" s="145"/>
      <c r="M169" s="247">
        <f>SUM(E169:L169)</f>
        <v>5195</v>
      </c>
    </row>
    <row r="170" spans="1:13" s="386" customFormat="1" ht="30" customHeight="1">
      <c r="A170" s="347">
        <v>158</v>
      </c>
      <c r="B170" s="378"/>
      <c r="C170" s="379"/>
      <c r="D170" s="383" t="s">
        <v>65</v>
      </c>
      <c r="E170" s="384">
        <f aca="true" t="shared" si="39" ref="E170:M170">SUM(E167:E169)</f>
        <v>282309</v>
      </c>
      <c r="F170" s="384">
        <f t="shared" si="39"/>
        <v>65185</v>
      </c>
      <c r="G170" s="384">
        <f t="shared" si="39"/>
        <v>415996</v>
      </c>
      <c r="H170" s="384">
        <f t="shared" si="39"/>
        <v>6453</v>
      </c>
      <c r="I170" s="384">
        <f t="shared" si="39"/>
        <v>0</v>
      </c>
      <c r="J170" s="384">
        <f t="shared" si="39"/>
        <v>0</v>
      </c>
      <c r="K170" s="384">
        <f t="shared" si="39"/>
        <v>4906</v>
      </c>
      <c r="L170" s="384">
        <f t="shared" si="39"/>
        <v>408</v>
      </c>
      <c r="M170" s="385">
        <f t="shared" si="39"/>
        <v>775257</v>
      </c>
    </row>
    <row r="171" spans="1:13" s="390" customFormat="1" ht="30" customHeight="1">
      <c r="A171" s="637">
        <v>159</v>
      </c>
      <c r="B171" s="791" t="s">
        <v>405</v>
      </c>
      <c r="C171" s="792"/>
      <c r="D171" s="792"/>
      <c r="E171" s="792"/>
      <c r="F171" s="792"/>
      <c r="G171" s="792"/>
      <c r="H171" s="249"/>
      <c r="I171" s="249"/>
      <c r="J171" s="249"/>
      <c r="K171" s="249"/>
      <c r="L171" s="249"/>
      <c r="M171" s="389"/>
    </row>
    <row r="172" spans="1:13" s="390" customFormat="1" ht="19.5" customHeight="1">
      <c r="A172" s="637">
        <v>160</v>
      </c>
      <c r="B172" s="716"/>
      <c r="C172" s="432"/>
      <c r="D172" s="433" t="s">
        <v>65</v>
      </c>
      <c r="E172" s="714">
        <f aca="true" t="shared" si="40" ref="E172:K172">SUM(E167,E162)</f>
        <v>320323</v>
      </c>
      <c r="F172" s="714">
        <f t="shared" si="40"/>
        <v>75059</v>
      </c>
      <c r="G172" s="714">
        <f t="shared" si="40"/>
        <v>444987</v>
      </c>
      <c r="H172" s="714">
        <f t="shared" si="40"/>
        <v>6453</v>
      </c>
      <c r="I172" s="714">
        <f t="shared" si="40"/>
        <v>0</v>
      </c>
      <c r="J172" s="714">
        <f t="shared" si="40"/>
        <v>0</v>
      </c>
      <c r="K172" s="714">
        <f t="shared" si="40"/>
        <v>4906</v>
      </c>
      <c r="L172" s="714">
        <f>SUM(L167,L162)</f>
        <v>408</v>
      </c>
      <c r="M172" s="717">
        <f>SUM(M167,M162)</f>
        <v>852136</v>
      </c>
    </row>
    <row r="173" spans="1:13" s="390" customFormat="1" ht="28.5">
      <c r="A173" s="347">
        <v>161</v>
      </c>
      <c r="B173" s="426"/>
      <c r="C173" s="427"/>
      <c r="D173" s="580" t="s">
        <v>223</v>
      </c>
      <c r="E173" s="397">
        <f>SUM(E168:E169,E163:E163)+E164</f>
        <v>5352</v>
      </c>
      <c r="F173" s="397">
        <f aca="true" t="shared" si="41" ref="F173:M173">SUM(F168:F169,F163:F163)+F164</f>
        <v>1591</v>
      </c>
      <c r="G173" s="397">
        <f t="shared" si="41"/>
        <v>20450</v>
      </c>
      <c r="H173" s="397">
        <f t="shared" si="41"/>
        <v>0</v>
      </c>
      <c r="I173" s="397">
        <f t="shared" si="41"/>
        <v>0</v>
      </c>
      <c r="J173" s="397">
        <f t="shared" si="41"/>
        <v>0</v>
      </c>
      <c r="K173" s="397">
        <f t="shared" si="41"/>
        <v>832</v>
      </c>
      <c r="L173" s="397">
        <f t="shared" si="41"/>
        <v>0</v>
      </c>
      <c r="M173" s="638">
        <f t="shared" si="41"/>
        <v>28225</v>
      </c>
    </row>
    <row r="174" spans="1:13" s="390" customFormat="1" ht="19.5" customHeight="1" thickBot="1">
      <c r="A174" s="637">
        <v>162</v>
      </c>
      <c r="B174" s="718"/>
      <c r="C174" s="719"/>
      <c r="D174" s="513" t="s">
        <v>65</v>
      </c>
      <c r="E174" s="720">
        <f aca="true" t="shared" si="42" ref="E174:M174">SUM(E172:E173)</f>
        <v>325675</v>
      </c>
      <c r="F174" s="720">
        <f t="shared" si="42"/>
        <v>76650</v>
      </c>
      <c r="G174" s="720">
        <f t="shared" si="42"/>
        <v>465437</v>
      </c>
      <c r="H174" s="720">
        <f t="shared" si="42"/>
        <v>6453</v>
      </c>
      <c r="I174" s="720">
        <f t="shared" si="42"/>
        <v>0</v>
      </c>
      <c r="J174" s="720">
        <f t="shared" si="42"/>
        <v>0</v>
      </c>
      <c r="K174" s="720">
        <f t="shared" si="42"/>
        <v>5738</v>
      </c>
      <c r="L174" s="720">
        <f t="shared" si="42"/>
        <v>408</v>
      </c>
      <c r="M174" s="721">
        <f t="shared" si="42"/>
        <v>880361</v>
      </c>
    </row>
    <row r="175" spans="1:13" s="369" customFormat="1" ht="30" customHeight="1" thickTop="1">
      <c r="A175" s="348">
        <v>163</v>
      </c>
      <c r="B175" s="401"/>
      <c r="C175" s="793" t="s">
        <v>345</v>
      </c>
      <c r="D175" s="793" t="s">
        <v>345</v>
      </c>
      <c r="E175" s="130"/>
      <c r="F175" s="130"/>
      <c r="G175" s="130"/>
      <c r="H175" s="130"/>
      <c r="I175" s="130"/>
      <c r="J175" s="130"/>
      <c r="K175" s="130"/>
      <c r="L175" s="130"/>
      <c r="M175" s="403"/>
    </row>
    <row r="176" spans="1:13" s="392" customFormat="1" ht="19.5" customHeight="1">
      <c r="A176" s="637">
        <v>164</v>
      </c>
      <c r="B176" s="391"/>
      <c r="C176" s="432"/>
      <c r="D176" s="433" t="s">
        <v>65</v>
      </c>
      <c r="E176" s="144">
        <f aca="true" t="shared" si="43" ref="E176:M176">SUM(E172,E158)</f>
        <v>2136718</v>
      </c>
      <c r="F176" s="144">
        <f t="shared" si="43"/>
        <v>529656</v>
      </c>
      <c r="G176" s="144">
        <f t="shared" si="43"/>
        <v>2104354</v>
      </c>
      <c r="H176" s="144">
        <f t="shared" si="43"/>
        <v>10490</v>
      </c>
      <c r="I176" s="144">
        <f t="shared" si="43"/>
        <v>5000</v>
      </c>
      <c r="J176" s="144">
        <f t="shared" si="43"/>
        <v>0</v>
      </c>
      <c r="K176" s="144">
        <f t="shared" si="43"/>
        <v>86267</v>
      </c>
      <c r="L176" s="144">
        <f t="shared" si="43"/>
        <v>794</v>
      </c>
      <c r="M176" s="257">
        <f t="shared" si="43"/>
        <v>4873279</v>
      </c>
    </row>
    <row r="177" spans="1:13" s="390" customFormat="1" ht="28.5">
      <c r="A177" s="347">
        <v>165</v>
      </c>
      <c r="B177" s="387"/>
      <c r="C177" s="434"/>
      <c r="D177" s="580" t="s">
        <v>223</v>
      </c>
      <c r="E177" s="145">
        <f aca="true" t="shared" si="44" ref="E177:M177">SUM(E173,E159)</f>
        <v>-15964</v>
      </c>
      <c r="F177" s="145">
        <f t="shared" si="44"/>
        <v>-8962</v>
      </c>
      <c r="G177" s="145">
        <f t="shared" si="44"/>
        <v>98276</v>
      </c>
      <c r="H177" s="145">
        <f t="shared" si="44"/>
        <v>-4007</v>
      </c>
      <c r="I177" s="145">
        <f t="shared" si="44"/>
        <v>-75</v>
      </c>
      <c r="J177" s="145">
        <f t="shared" si="44"/>
        <v>0</v>
      </c>
      <c r="K177" s="145">
        <f t="shared" si="44"/>
        <v>4483</v>
      </c>
      <c r="L177" s="145">
        <f t="shared" si="44"/>
        <v>0</v>
      </c>
      <c r="M177" s="247">
        <f t="shared" si="44"/>
        <v>73751</v>
      </c>
    </row>
    <row r="178" spans="1:13" s="394" customFormat="1" ht="19.5" customHeight="1" thickBot="1">
      <c r="A178" s="637">
        <v>166</v>
      </c>
      <c r="B178" s="436"/>
      <c r="C178" s="437"/>
      <c r="D178" s="438" t="s">
        <v>65</v>
      </c>
      <c r="E178" s="439">
        <f aca="true" t="shared" si="45" ref="E178:M178">SUM(E176:E177)</f>
        <v>2120754</v>
      </c>
      <c r="F178" s="439">
        <f t="shared" si="45"/>
        <v>520694</v>
      </c>
      <c r="G178" s="439">
        <f t="shared" si="45"/>
        <v>2202630</v>
      </c>
      <c r="H178" s="439">
        <f t="shared" si="45"/>
        <v>6483</v>
      </c>
      <c r="I178" s="439">
        <f t="shared" si="45"/>
        <v>4925</v>
      </c>
      <c r="J178" s="439">
        <f t="shared" si="45"/>
        <v>0</v>
      </c>
      <c r="K178" s="439">
        <f t="shared" si="45"/>
        <v>90750</v>
      </c>
      <c r="L178" s="439">
        <f t="shared" si="45"/>
        <v>794</v>
      </c>
      <c r="M178" s="453">
        <f t="shared" si="45"/>
        <v>4947030</v>
      </c>
    </row>
    <row r="179" spans="1:13" s="369" customFormat="1" ht="27.75" customHeight="1">
      <c r="A179" s="348">
        <v>167</v>
      </c>
      <c r="B179" s="405">
        <v>5</v>
      </c>
      <c r="C179" s="761" t="s">
        <v>391</v>
      </c>
      <c r="D179" s="761"/>
      <c r="E179" s="142"/>
      <c r="F179" s="142"/>
      <c r="G179" s="142"/>
      <c r="H179" s="142"/>
      <c r="I179" s="142"/>
      <c r="J179" s="142"/>
      <c r="K179" s="142"/>
      <c r="L179" s="142"/>
      <c r="M179" s="403"/>
    </row>
    <row r="180" spans="1:13" s="372" customFormat="1" ht="15">
      <c r="A180" s="348">
        <v>168</v>
      </c>
      <c r="B180" s="370"/>
      <c r="C180" s="373">
        <v>1</v>
      </c>
      <c r="D180" s="395" t="s">
        <v>744</v>
      </c>
      <c r="E180" s="142"/>
      <c r="F180" s="142"/>
      <c r="G180" s="142"/>
      <c r="H180" s="142"/>
      <c r="I180" s="142"/>
      <c r="J180" s="142"/>
      <c r="K180" s="142"/>
      <c r="L180" s="142"/>
      <c r="M180" s="371"/>
    </row>
    <row r="181" spans="1:13" s="372" customFormat="1" ht="15">
      <c r="A181" s="348">
        <v>169</v>
      </c>
      <c r="B181" s="370"/>
      <c r="C181" s="373"/>
      <c r="D181" s="395" t="s">
        <v>65</v>
      </c>
      <c r="E181" s="142">
        <v>870535</v>
      </c>
      <c r="F181" s="142">
        <v>223736</v>
      </c>
      <c r="G181" s="142">
        <v>61407</v>
      </c>
      <c r="H181" s="142"/>
      <c r="I181" s="142"/>
      <c r="J181" s="142"/>
      <c r="K181" s="142"/>
      <c r="L181" s="142"/>
      <c r="M181" s="371">
        <f>SUM(E181:K181)</f>
        <v>1155678</v>
      </c>
    </row>
    <row r="182" spans="1:13" s="400" customFormat="1" ht="15">
      <c r="A182" s="348">
        <v>170</v>
      </c>
      <c r="B182" s="398"/>
      <c r="C182" s="376"/>
      <c r="D182" s="397" t="s">
        <v>501</v>
      </c>
      <c r="E182" s="143">
        <v>272</v>
      </c>
      <c r="F182" s="143">
        <v>73</v>
      </c>
      <c r="G182" s="143"/>
      <c r="H182" s="143"/>
      <c r="I182" s="143"/>
      <c r="J182" s="143"/>
      <c r="K182" s="143"/>
      <c r="L182" s="143"/>
      <c r="M182" s="377">
        <f>SUM(E182:K182)</f>
        <v>345</v>
      </c>
    </row>
    <row r="183" spans="1:13" s="400" customFormat="1" ht="15">
      <c r="A183" s="348">
        <v>171</v>
      </c>
      <c r="B183" s="398"/>
      <c r="C183" s="376"/>
      <c r="D183" s="397" t="s">
        <v>558</v>
      </c>
      <c r="E183" s="143"/>
      <c r="F183" s="143"/>
      <c r="G183" s="143">
        <v>1474</v>
      </c>
      <c r="H183" s="143"/>
      <c r="I183" s="143"/>
      <c r="J183" s="143"/>
      <c r="K183" s="143"/>
      <c r="L183" s="143"/>
      <c r="M183" s="377">
        <f>SUM(E183:K183)</f>
        <v>1474</v>
      </c>
    </row>
    <row r="184" spans="1:13" s="369" customFormat="1" ht="15">
      <c r="A184" s="348">
        <v>172</v>
      </c>
      <c r="B184" s="401"/>
      <c r="C184" s="379"/>
      <c r="D184" s="413" t="s">
        <v>65</v>
      </c>
      <c r="E184" s="130">
        <f aca="true" t="shared" si="46" ref="E184:M184">SUM(E181:E183)</f>
        <v>870807</v>
      </c>
      <c r="F184" s="130">
        <f t="shared" si="46"/>
        <v>223809</v>
      </c>
      <c r="G184" s="130">
        <f t="shared" si="46"/>
        <v>62881</v>
      </c>
      <c r="H184" s="130">
        <f t="shared" si="46"/>
        <v>0</v>
      </c>
      <c r="I184" s="130">
        <f t="shared" si="46"/>
        <v>0</v>
      </c>
      <c r="J184" s="130">
        <f t="shared" si="46"/>
        <v>0</v>
      </c>
      <c r="K184" s="130">
        <f t="shared" si="46"/>
        <v>0</v>
      </c>
      <c r="L184" s="130">
        <f t="shared" si="46"/>
        <v>0</v>
      </c>
      <c r="M184" s="403">
        <f t="shared" si="46"/>
        <v>1157497</v>
      </c>
    </row>
    <row r="185" spans="1:13" s="372" customFormat="1" ht="21" customHeight="1">
      <c r="A185" s="348">
        <v>173</v>
      </c>
      <c r="B185" s="370"/>
      <c r="C185" s="362">
        <v>2</v>
      </c>
      <c r="D185" s="395" t="s">
        <v>745</v>
      </c>
      <c r="E185" s="142"/>
      <c r="F185" s="142"/>
      <c r="G185" s="142"/>
      <c r="H185" s="142"/>
      <c r="I185" s="142"/>
      <c r="J185" s="142"/>
      <c r="K185" s="142"/>
      <c r="L185" s="142"/>
      <c r="M185" s="403"/>
    </row>
    <row r="186" spans="1:13" s="372" customFormat="1" ht="15">
      <c r="A186" s="348">
        <v>174</v>
      </c>
      <c r="B186" s="370"/>
      <c r="C186" s="373"/>
      <c r="D186" s="395" t="s">
        <v>65</v>
      </c>
      <c r="E186" s="142">
        <v>70</v>
      </c>
      <c r="F186" s="142">
        <v>750</v>
      </c>
      <c r="G186" s="142">
        <v>144164</v>
      </c>
      <c r="H186" s="142"/>
      <c r="I186" s="142"/>
      <c r="J186" s="142"/>
      <c r="K186" s="142">
        <v>150</v>
      </c>
      <c r="L186" s="142"/>
      <c r="M186" s="371">
        <f>SUM(E186:K186)</f>
        <v>145134</v>
      </c>
    </row>
    <row r="187" spans="1:13" s="400" customFormat="1" ht="15">
      <c r="A187" s="348">
        <v>175</v>
      </c>
      <c r="B187" s="398"/>
      <c r="C187" s="376"/>
      <c r="D187" s="397" t="s">
        <v>525</v>
      </c>
      <c r="E187" s="143"/>
      <c r="F187" s="143">
        <v>230</v>
      </c>
      <c r="G187" s="143">
        <v>-230</v>
      </c>
      <c r="H187" s="143"/>
      <c r="I187" s="143"/>
      <c r="J187" s="143"/>
      <c r="K187" s="143"/>
      <c r="L187" s="143"/>
      <c r="M187" s="377">
        <f>SUM(E187:K187)</f>
        <v>0</v>
      </c>
    </row>
    <row r="188" spans="1:13" s="369" customFormat="1" ht="15">
      <c r="A188" s="348">
        <v>176</v>
      </c>
      <c r="B188" s="401"/>
      <c r="C188" s="379"/>
      <c r="D188" s="413" t="s">
        <v>65</v>
      </c>
      <c r="E188" s="130">
        <f aca="true" t="shared" si="47" ref="E188:M188">SUM(E186:E187)</f>
        <v>70</v>
      </c>
      <c r="F188" s="130">
        <f t="shared" si="47"/>
        <v>980</v>
      </c>
      <c r="G188" s="130">
        <f t="shared" si="47"/>
        <v>143934</v>
      </c>
      <c r="H188" s="130">
        <f t="shared" si="47"/>
        <v>0</v>
      </c>
      <c r="I188" s="130">
        <f t="shared" si="47"/>
        <v>0</v>
      </c>
      <c r="J188" s="130">
        <f t="shared" si="47"/>
        <v>0</v>
      </c>
      <c r="K188" s="130">
        <f t="shared" si="47"/>
        <v>150</v>
      </c>
      <c r="L188" s="130">
        <f t="shared" si="47"/>
        <v>0</v>
      </c>
      <c r="M188" s="403">
        <f t="shared" si="47"/>
        <v>145134</v>
      </c>
    </row>
    <row r="189" spans="1:13" s="372" customFormat="1" ht="30" customHeight="1">
      <c r="A189" s="348">
        <v>177</v>
      </c>
      <c r="B189" s="370"/>
      <c r="C189" s="362">
        <v>3</v>
      </c>
      <c r="D189" s="395" t="s">
        <v>752</v>
      </c>
      <c r="E189" s="142"/>
      <c r="F189" s="142"/>
      <c r="G189" s="142"/>
      <c r="H189" s="142"/>
      <c r="I189" s="142"/>
      <c r="J189" s="142"/>
      <c r="K189" s="142"/>
      <c r="L189" s="142"/>
      <c r="M189" s="403"/>
    </row>
    <row r="190" spans="1:13" s="372" customFormat="1" ht="15">
      <c r="A190" s="348">
        <v>178</v>
      </c>
      <c r="B190" s="370"/>
      <c r="C190" s="373"/>
      <c r="D190" s="395" t="s">
        <v>65</v>
      </c>
      <c r="E190" s="142"/>
      <c r="F190" s="142"/>
      <c r="G190" s="142">
        <v>76665</v>
      </c>
      <c r="H190" s="142"/>
      <c r="I190" s="142"/>
      <c r="J190" s="142"/>
      <c r="K190" s="142">
        <v>24460</v>
      </c>
      <c r="L190" s="142"/>
      <c r="M190" s="371">
        <f>SUM(E190:K190)</f>
        <v>101125</v>
      </c>
    </row>
    <row r="191" spans="1:13" s="400" customFormat="1" ht="15">
      <c r="A191" s="348">
        <v>179</v>
      </c>
      <c r="B191" s="398"/>
      <c r="C191" s="376"/>
      <c r="D191" s="435" t="s">
        <v>446</v>
      </c>
      <c r="E191" s="143"/>
      <c r="F191" s="143"/>
      <c r="G191" s="143"/>
      <c r="H191" s="143"/>
      <c r="I191" s="143"/>
      <c r="J191" s="143"/>
      <c r="K191" s="143"/>
      <c r="L191" s="143"/>
      <c r="M191" s="377">
        <f>SUM(E191:K191)</f>
        <v>0</v>
      </c>
    </row>
    <row r="192" spans="1:13" s="372" customFormat="1" ht="15">
      <c r="A192" s="348">
        <v>180</v>
      </c>
      <c r="B192" s="370"/>
      <c r="C192" s="373"/>
      <c r="D192" s="413" t="s">
        <v>65</v>
      </c>
      <c r="E192" s="130">
        <f aca="true" t="shared" si="48" ref="E192:M192">SUM(E190:E191)</f>
        <v>0</v>
      </c>
      <c r="F192" s="130">
        <f t="shared" si="48"/>
        <v>0</v>
      </c>
      <c r="G192" s="130">
        <f t="shared" si="48"/>
        <v>76665</v>
      </c>
      <c r="H192" s="130">
        <f t="shared" si="48"/>
        <v>0</v>
      </c>
      <c r="I192" s="130">
        <f t="shared" si="48"/>
        <v>0</v>
      </c>
      <c r="J192" s="130">
        <f t="shared" si="48"/>
        <v>0</v>
      </c>
      <c r="K192" s="130">
        <f t="shared" si="48"/>
        <v>24460</v>
      </c>
      <c r="L192" s="130">
        <f t="shared" si="48"/>
        <v>0</v>
      </c>
      <c r="M192" s="403">
        <f t="shared" si="48"/>
        <v>101125</v>
      </c>
    </row>
    <row r="193" spans="1:13" s="372" customFormat="1" ht="24.75" customHeight="1">
      <c r="A193" s="348">
        <v>181</v>
      </c>
      <c r="B193" s="370"/>
      <c r="C193" s="362">
        <v>4</v>
      </c>
      <c r="D193" s="767" t="s">
        <v>753</v>
      </c>
      <c r="E193" s="767"/>
      <c r="F193" s="767"/>
      <c r="G193" s="767"/>
      <c r="H193" s="142"/>
      <c r="I193" s="142"/>
      <c r="J193" s="142"/>
      <c r="K193" s="142"/>
      <c r="L193" s="142"/>
      <c r="M193" s="403"/>
    </row>
    <row r="194" spans="1:13" s="372" customFormat="1" ht="15">
      <c r="A194" s="348">
        <v>182</v>
      </c>
      <c r="B194" s="370"/>
      <c r="C194" s="373"/>
      <c r="D194" s="395" t="s">
        <v>65</v>
      </c>
      <c r="E194" s="142"/>
      <c r="F194" s="142"/>
      <c r="G194" s="142">
        <v>2500</v>
      </c>
      <c r="H194" s="142"/>
      <c r="I194" s="142"/>
      <c r="J194" s="142"/>
      <c r="K194" s="142"/>
      <c r="L194" s="142"/>
      <c r="M194" s="371">
        <f>SUM(E194:K194)</f>
        <v>2500</v>
      </c>
    </row>
    <row r="195" spans="1:13" s="400" customFormat="1" ht="15">
      <c r="A195" s="348">
        <v>183</v>
      </c>
      <c r="B195" s="398"/>
      <c r="C195" s="376"/>
      <c r="D195" s="397" t="s">
        <v>64</v>
      </c>
      <c r="E195" s="143"/>
      <c r="F195" s="143"/>
      <c r="G195" s="143"/>
      <c r="H195" s="143"/>
      <c r="I195" s="143"/>
      <c r="J195" s="143"/>
      <c r="K195" s="143"/>
      <c r="L195" s="143"/>
      <c r="M195" s="377">
        <f>SUM(E195:K195)</f>
        <v>0</v>
      </c>
    </row>
    <row r="196" spans="1:13" s="369" customFormat="1" ht="15">
      <c r="A196" s="348">
        <v>184</v>
      </c>
      <c r="B196" s="401"/>
      <c r="C196" s="379"/>
      <c r="D196" s="413" t="s">
        <v>65</v>
      </c>
      <c r="E196" s="130">
        <f aca="true" t="shared" si="49" ref="E196:M196">SUM(E194:E195)</f>
        <v>0</v>
      </c>
      <c r="F196" s="130">
        <f t="shared" si="49"/>
        <v>0</v>
      </c>
      <c r="G196" s="130">
        <f t="shared" si="49"/>
        <v>2500</v>
      </c>
      <c r="H196" s="130">
        <f t="shared" si="49"/>
        <v>0</v>
      </c>
      <c r="I196" s="130">
        <f t="shared" si="49"/>
        <v>0</v>
      </c>
      <c r="J196" s="130">
        <f t="shared" si="49"/>
        <v>0</v>
      </c>
      <c r="K196" s="130">
        <f t="shared" si="49"/>
        <v>0</v>
      </c>
      <c r="L196" s="130">
        <f t="shared" si="49"/>
        <v>0</v>
      </c>
      <c r="M196" s="403">
        <f t="shared" si="49"/>
        <v>2500</v>
      </c>
    </row>
    <row r="197" spans="1:13" s="372" customFormat="1" ht="24.75" customHeight="1">
      <c r="A197" s="348">
        <v>185</v>
      </c>
      <c r="B197" s="370"/>
      <c r="C197" s="362">
        <v>5</v>
      </c>
      <c r="D197" s="767" t="s">
        <v>333</v>
      </c>
      <c r="E197" s="767"/>
      <c r="F197" s="767"/>
      <c r="G197" s="767"/>
      <c r="H197" s="142"/>
      <c r="I197" s="142"/>
      <c r="J197" s="142"/>
      <c r="K197" s="142"/>
      <c r="L197" s="142"/>
      <c r="M197" s="403"/>
    </row>
    <row r="198" spans="1:13" s="372" customFormat="1" ht="15">
      <c r="A198" s="348">
        <v>186</v>
      </c>
      <c r="B198" s="370"/>
      <c r="C198" s="373"/>
      <c r="D198" s="395" t="s">
        <v>65</v>
      </c>
      <c r="E198" s="142">
        <v>384</v>
      </c>
      <c r="F198" s="142">
        <v>33</v>
      </c>
      <c r="G198" s="142"/>
      <c r="H198" s="142"/>
      <c r="I198" s="142"/>
      <c r="J198" s="142"/>
      <c r="K198" s="142"/>
      <c r="L198" s="142"/>
      <c r="M198" s="371">
        <f>SUM(E198:K198)</f>
        <v>417</v>
      </c>
    </row>
    <row r="199" spans="1:13" s="400" customFormat="1" ht="15">
      <c r="A199" s="348">
        <v>187</v>
      </c>
      <c r="B199" s="398"/>
      <c r="C199" s="376"/>
      <c r="D199" s="397" t="s">
        <v>64</v>
      </c>
      <c r="E199" s="143"/>
      <c r="F199" s="143"/>
      <c r="G199" s="143"/>
      <c r="H199" s="143"/>
      <c r="I199" s="143"/>
      <c r="J199" s="143"/>
      <c r="K199" s="143"/>
      <c r="L199" s="143"/>
      <c r="M199" s="377">
        <f>SUM(E199:K199)</f>
        <v>0</v>
      </c>
    </row>
    <row r="200" spans="1:13" s="369" customFormat="1" ht="15">
      <c r="A200" s="348">
        <v>188</v>
      </c>
      <c r="B200" s="401"/>
      <c r="C200" s="379"/>
      <c r="D200" s="413" t="s">
        <v>65</v>
      </c>
      <c r="E200" s="130">
        <f aca="true" t="shared" si="50" ref="E200:M200">SUM(E198:E199)</f>
        <v>384</v>
      </c>
      <c r="F200" s="130">
        <f t="shared" si="50"/>
        <v>33</v>
      </c>
      <c r="G200" s="130">
        <f t="shared" si="50"/>
        <v>0</v>
      </c>
      <c r="H200" s="130">
        <f t="shared" si="50"/>
        <v>0</v>
      </c>
      <c r="I200" s="130">
        <f t="shared" si="50"/>
        <v>0</v>
      </c>
      <c r="J200" s="130">
        <f t="shared" si="50"/>
        <v>0</v>
      </c>
      <c r="K200" s="130">
        <f t="shared" si="50"/>
        <v>0</v>
      </c>
      <c r="L200" s="130">
        <f t="shared" si="50"/>
        <v>0</v>
      </c>
      <c r="M200" s="403">
        <f t="shared" si="50"/>
        <v>417</v>
      </c>
    </row>
    <row r="201" spans="1:13" s="372" customFormat="1" ht="24.75" customHeight="1">
      <c r="A201" s="348">
        <v>189</v>
      </c>
      <c r="B201" s="370"/>
      <c r="C201" s="362">
        <v>6</v>
      </c>
      <c r="D201" s="767" t="s">
        <v>715</v>
      </c>
      <c r="E201" s="767"/>
      <c r="F201" s="767"/>
      <c r="G201" s="767"/>
      <c r="H201" s="142"/>
      <c r="I201" s="142"/>
      <c r="J201" s="142"/>
      <c r="K201" s="142"/>
      <c r="L201" s="142"/>
      <c r="M201" s="403"/>
    </row>
    <row r="202" spans="1:13" s="372" customFormat="1" ht="15" customHeight="1">
      <c r="A202" s="348">
        <v>190</v>
      </c>
      <c r="B202" s="370"/>
      <c r="C202" s="373"/>
      <c r="D202" s="395" t="s">
        <v>65</v>
      </c>
      <c r="E202" s="142">
        <v>2940</v>
      </c>
      <c r="F202" s="142">
        <v>759</v>
      </c>
      <c r="G202" s="142"/>
      <c r="H202" s="142"/>
      <c r="I202" s="142"/>
      <c r="J202" s="142"/>
      <c r="K202" s="142"/>
      <c r="L202" s="142"/>
      <c r="M202" s="371">
        <f>SUM(E202:K202)</f>
        <v>3699</v>
      </c>
    </row>
    <row r="203" spans="1:13" s="400" customFormat="1" ht="15" customHeight="1">
      <c r="A203" s="348">
        <v>191</v>
      </c>
      <c r="B203" s="398"/>
      <c r="C203" s="376"/>
      <c r="D203" s="397" t="s">
        <v>525</v>
      </c>
      <c r="E203" s="143">
        <v>-14</v>
      </c>
      <c r="F203" s="143"/>
      <c r="G203" s="143">
        <v>14</v>
      </c>
      <c r="H203" s="143"/>
      <c r="I203" s="143"/>
      <c r="J203" s="143"/>
      <c r="K203" s="143"/>
      <c r="L203" s="143"/>
      <c r="M203" s="377">
        <f>SUM(E203:K203)</f>
        <v>0</v>
      </c>
    </row>
    <row r="204" spans="1:13" s="369" customFormat="1" ht="15" customHeight="1">
      <c r="A204" s="348">
        <v>192</v>
      </c>
      <c r="B204" s="401"/>
      <c r="C204" s="379"/>
      <c r="D204" s="413" t="s">
        <v>65</v>
      </c>
      <c r="E204" s="130">
        <f aca="true" t="shared" si="51" ref="E204:M204">SUM(E202:E203)</f>
        <v>2926</v>
      </c>
      <c r="F204" s="130">
        <f t="shared" si="51"/>
        <v>759</v>
      </c>
      <c r="G204" s="130">
        <f t="shared" si="51"/>
        <v>14</v>
      </c>
      <c r="H204" s="130">
        <f t="shared" si="51"/>
        <v>0</v>
      </c>
      <c r="I204" s="130">
        <f t="shared" si="51"/>
        <v>0</v>
      </c>
      <c r="J204" s="130">
        <f t="shared" si="51"/>
        <v>0</v>
      </c>
      <c r="K204" s="130">
        <f t="shared" si="51"/>
        <v>0</v>
      </c>
      <c r="L204" s="130">
        <f t="shared" si="51"/>
        <v>0</v>
      </c>
      <c r="M204" s="403">
        <f t="shared" si="51"/>
        <v>3699</v>
      </c>
    </row>
    <row r="205" spans="1:13" s="372" customFormat="1" ht="24.75" customHeight="1">
      <c r="A205" s="348">
        <v>193</v>
      </c>
      <c r="B205" s="370"/>
      <c r="C205" s="362">
        <v>7</v>
      </c>
      <c r="D205" s="767" t="s">
        <v>417</v>
      </c>
      <c r="E205" s="767"/>
      <c r="F205" s="767"/>
      <c r="G205" s="767"/>
      <c r="H205" s="142"/>
      <c r="I205" s="142"/>
      <c r="J205" s="142"/>
      <c r="K205" s="142"/>
      <c r="L205" s="142"/>
      <c r="M205" s="403"/>
    </row>
    <row r="206" spans="1:13" s="372" customFormat="1" ht="15" customHeight="1">
      <c r="A206" s="348">
        <v>194</v>
      </c>
      <c r="B206" s="370"/>
      <c r="C206" s="373"/>
      <c r="D206" s="395" t="s">
        <v>65</v>
      </c>
      <c r="E206" s="142">
        <v>3360</v>
      </c>
      <c r="F206" s="142">
        <v>907</v>
      </c>
      <c r="G206" s="142">
        <v>480</v>
      </c>
      <c r="H206" s="142"/>
      <c r="I206" s="142"/>
      <c r="J206" s="142"/>
      <c r="K206" s="142"/>
      <c r="L206" s="142"/>
      <c r="M206" s="371">
        <f>SUM(E206:L206)</f>
        <v>4747</v>
      </c>
    </row>
    <row r="207" spans="1:13" s="400" customFormat="1" ht="15">
      <c r="A207" s="348">
        <v>195</v>
      </c>
      <c r="B207" s="398"/>
      <c r="C207" s="376"/>
      <c r="D207" s="397" t="s">
        <v>64</v>
      </c>
      <c r="E207" s="143"/>
      <c r="F207" s="143"/>
      <c r="G207" s="143"/>
      <c r="H207" s="143"/>
      <c r="I207" s="143"/>
      <c r="J207" s="143"/>
      <c r="K207" s="143"/>
      <c r="L207" s="143"/>
      <c r="M207" s="377">
        <f>SUM(E207:L207)</f>
        <v>0</v>
      </c>
    </row>
    <row r="208" spans="1:13" s="369" customFormat="1" ht="15" customHeight="1">
      <c r="A208" s="348">
        <v>196</v>
      </c>
      <c r="B208" s="401"/>
      <c r="C208" s="379"/>
      <c r="D208" s="413" t="s">
        <v>65</v>
      </c>
      <c r="E208" s="130">
        <f>SUM(E206:E207)</f>
        <v>3360</v>
      </c>
      <c r="F208" s="130">
        <f aca="true" t="shared" si="52" ref="F208:L208">SUM(F206:F207)</f>
        <v>907</v>
      </c>
      <c r="G208" s="130">
        <f t="shared" si="52"/>
        <v>480</v>
      </c>
      <c r="H208" s="130">
        <f t="shared" si="52"/>
        <v>0</v>
      </c>
      <c r="I208" s="130">
        <f t="shared" si="52"/>
        <v>0</v>
      </c>
      <c r="J208" s="130">
        <f t="shared" si="52"/>
        <v>0</v>
      </c>
      <c r="K208" s="130">
        <f t="shared" si="52"/>
        <v>0</v>
      </c>
      <c r="L208" s="130">
        <f t="shared" si="52"/>
        <v>0</v>
      </c>
      <c r="M208" s="403">
        <f>SUM(E208:L208)</f>
        <v>4747</v>
      </c>
    </row>
    <row r="209" spans="1:13" s="372" customFormat="1" ht="24.75" customHeight="1">
      <c r="A209" s="348">
        <v>197</v>
      </c>
      <c r="B209" s="370"/>
      <c r="C209" s="362">
        <v>8</v>
      </c>
      <c r="D209" s="767" t="s">
        <v>775</v>
      </c>
      <c r="E209" s="767"/>
      <c r="F209" s="767"/>
      <c r="G209" s="767"/>
      <c r="H209" s="142"/>
      <c r="I209" s="142"/>
      <c r="J209" s="142"/>
      <c r="K209" s="142"/>
      <c r="L209" s="142"/>
      <c r="M209" s="403"/>
    </row>
    <row r="210" spans="1:13" s="372" customFormat="1" ht="15" customHeight="1">
      <c r="A210" s="348">
        <v>198</v>
      </c>
      <c r="B210" s="370"/>
      <c r="C210" s="373"/>
      <c r="D210" s="395" t="s">
        <v>65</v>
      </c>
      <c r="E210" s="142">
        <v>823</v>
      </c>
      <c r="F210" s="142">
        <v>222</v>
      </c>
      <c r="G210" s="142"/>
      <c r="H210" s="142"/>
      <c r="I210" s="142"/>
      <c r="J210" s="142"/>
      <c r="K210" s="142"/>
      <c r="L210" s="142"/>
      <c r="M210" s="371">
        <f>SUM(E210:L210)</f>
        <v>1045</v>
      </c>
    </row>
    <row r="211" spans="1:13" s="400" customFormat="1" ht="15">
      <c r="A211" s="348">
        <v>199</v>
      </c>
      <c r="B211" s="398"/>
      <c r="C211" s="376"/>
      <c r="D211" s="397" t="s">
        <v>64</v>
      </c>
      <c r="E211" s="143"/>
      <c r="F211" s="143"/>
      <c r="G211" s="143"/>
      <c r="H211" s="143"/>
      <c r="I211" s="143"/>
      <c r="J211" s="143"/>
      <c r="K211" s="143"/>
      <c r="L211" s="143"/>
      <c r="M211" s="377">
        <f>SUM(E211:L211)</f>
        <v>0</v>
      </c>
    </row>
    <row r="212" spans="1:13" s="369" customFormat="1" ht="15" customHeight="1">
      <c r="A212" s="348">
        <v>200</v>
      </c>
      <c r="B212" s="401"/>
      <c r="C212" s="379"/>
      <c r="D212" s="413" t="s">
        <v>65</v>
      </c>
      <c r="E212" s="130">
        <f>SUM(E210:E211)</f>
        <v>823</v>
      </c>
      <c r="F212" s="130">
        <f aca="true" t="shared" si="53" ref="F212:L212">SUM(F210:F211)</f>
        <v>222</v>
      </c>
      <c r="G212" s="130">
        <f t="shared" si="53"/>
        <v>0</v>
      </c>
      <c r="H212" s="130">
        <f t="shared" si="53"/>
        <v>0</v>
      </c>
      <c r="I212" s="130">
        <f t="shared" si="53"/>
        <v>0</v>
      </c>
      <c r="J212" s="130">
        <f t="shared" si="53"/>
        <v>0</v>
      </c>
      <c r="K212" s="130">
        <f t="shared" si="53"/>
        <v>0</v>
      </c>
      <c r="L212" s="130">
        <f t="shared" si="53"/>
        <v>0</v>
      </c>
      <c r="M212" s="403">
        <f>SUM(E212:L212)</f>
        <v>1045</v>
      </c>
    </row>
    <row r="213" spans="1:13" s="372" customFormat="1" ht="24.75" customHeight="1">
      <c r="A213" s="348">
        <v>201</v>
      </c>
      <c r="B213" s="370"/>
      <c r="C213" s="362">
        <v>9</v>
      </c>
      <c r="D213" s="767" t="s">
        <v>776</v>
      </c>
      <c r="E213" s="767"/>
      <c r="F213" s="767"/>
      <c r="G213" s="767"/>
      <c r="H213" s="767"/>
      <c r="I213" s="767"/>
      <c r="J213" s="767"/>
      <c r="K213" s="142"/>
      <c r="L213" s="142"/>
      <c r="M213" s="403"/>
    </row>
    <row r="214" spans="1:13" s="372" customFormat="1" ht="15" customHeight="1">
      <c r="A214" s="348">
        <v>202</v>
      </c>
      <c r="B214" s="370"/>
      <c r="C214" s="373"/>
      <c r="D214" s="395" t="s">
        <v>65</v>
      </c>
      <c r="E214" s="142">
        <v>3987</v>
      </c>
      <c r="F214" s="142">
        <v>1077</v>
      </c>
      <c r="G214" s="142"/>
      <c r="H214" s="142"/>
      <c r="I214" s="142"/>
      <c r="J214" s="142"/>
      <c r="K214" s="142"/>
      <c r="L214" s="142"/>
      <c r="M214" s="371">
        <f>SUM(E214:L214)</f>
        <v>5064</v>
      </c>
    </row>
    <row r="215" spans="1:13" s="400" customFormat="1" ht="15">
      <c r="A215" s="348">
        <v>203</v>
      </c>
      <c r="B215" s="398"/>
      <c r="C215" s="376"/>
      <c r="D215" s="397" t="s">
        <v>64</v>
      </c>
      <c r="E215" s="143"/>
      <c r="F215" s="143"/>
      <c r="G215" s="143"/>
      <c r="H215" s="143"/>
      <c r="I215" s="143"/>
      <c r="J215" s="143"/>
      <c r="K215" s="143"/>
      <c r="L215" s="143"/>
      <c r="M215" s="377">
        <f>SUM(E215:L215)</f>
        <v>0</v>
      </c>
    </row>
    <row r="216" spans="1:13" s="369" customFormat="1" ht="15" customHeight="1">
      <c r="A216" s="348">
        <v>204</v>
      </c>
      <c r="B216" s="401"/>
      <c r="C216" s="379"/>
      <c r="D216" s="413" t="s">
        <v>65</v>
      </c>
      <c r="E216" s="130">
        <f>SUM(E214:E215)</f>
        <v>3987</v>
      </c>
      <c r="F216" s="130">
        <f aca="true" t="shared" si="54" ref="F216:L216">SUM(F214:F215)</f>
        <v>1077</v>
      </c>
      <c r="G216" s="130">
        <f t="shared" si="54"/>
        <v>0</v>
      </c>
      <c r="H216" s="130">
        <f t="shared" si="54"/>
        <v>0</v>
      </c>
      <c r="I216" s="130">
        <f t="shared" si="54"/>
        <v>0</v>
      </c>
      <c r="J216" s="130">
        <f t="shared" si="54"/>
        <v>0</v>
      </c>
      <c r="K216" s="130">
        <f t="shared" si="54"/>
        <v>0</v>
      </c>
      <c r="L216" s="130">
        <f t="shared" si="54"/>
        <v>0</v>
      </c>
      <c r="M216" s="403">
        <f>SUM(E216:L216)</f>
        <v>5064</v>
      </c>
    </row>
    <row r="217" spans="1:13" s="372" customFormat="1" ht="24.75" customHeight="1">
      <c r="A217" s="348">
        <v>205</v>
      </c>
      <c r="B217" s="370"/>
      <c r="C217" s="362">
        <v>10</v>
      </c>
      <c r="D217" s="767" t="s">
        <v>777</v>
      </c>
      <c r="E217" s="767"/>
      <c r="F217" s="767"/>
      <c r="G217" s="767"/>
      <c r="H217" s="767"/>
      <c r="I217" s="767"/>
      <c r="J217" s="767"/>
      <c r="K217" s="767"/>
      <c r="L217" s="767"/>
      <c r="M217" s="789"/>
    </row>
    <row r="218" spans="1:13" s="372" customFormat="1" ht="15" customHeight="1">
      <c r="A218" s="348">
        <v>206</v>
      </c>
      <c r="B218" s="370"/>
      <c r="C218" s="373"/>
      <c r="D218" s="395" t="s">
        <v>65</v>
      </c>
      <c r="E218" s="142">
        <v>608</v>
      </c>
      <c r="F218" s="142">
        <v>164</v>
      </c>
      <c r="G218" s="142"/>
      <c r="H218" s="142"/>
      <c r="I218" s="142"/>
      <c r="J218" s="142"/>
      <c r="K218" s="142"/>
      <c r="L218" s="142"/>
      <c r="M218" s="377">
        <f>SUM(E218:L218)</f>
        <v>772</v>
      </c>
    </row>
    <row r="219" spans="1:13" s="400" customFormat="1" ht="15">
      <c r="A219" s="348">
        <v>207</v>
      </c>
      <c r="B219" s="398"/>
      <c r="C219" s="376"/>
      <c r="D219" s="397" t="s">
        <v>64</v>
      </c>
      <c r="E219" s="143"/>
      <c r="F219" s="143"/>
      <c r="G219" s="143"/>
      <c r="H219" s="143"/>
      <c r="I219" s="143"/>
      <c r="J219" s="143"/>
      <c r="K219" s="143"/>
      <c r="L219" s="143"/>
      <c r="M219" s="377">
        <f>SUM(E219:L219)</f>
        <v>0</v>
      </c>
    </row>
    <row r="220" spans="1:13" s="386" customFormat="1" ht="15">
      <c r="A220" s="348">
        <v>208</v>
      </c>
      <c r="B220" s="378"/>
      <c r="C220" s="379"/>
      <c r="D220" s="440" t="s">
        <v>65</v>
      </c>
      <c r="E220" s="384">
        <f>SUM(E218:E219)</f>
        <v>608</v>
      </c>
      <c r="F220" s="384">
        <f aca="true" t="shared" si="55" ref="F220:L220">SUM(F218:F219)</f>
        <v>164</v>
      </c>
      <c r="G220" s="384">
        <f t="shared" si="55"/>
        <v>0</v>
      </c>
      <c r="H220" s="384">
        <f t="shared" si="55"/>
        <v>0</v>
      </c>
      <c r="I220" s="384">
        <f t="shared" si="55"/>
        <v>0</v>
      </c>
      <c r="J220" s="384">
        <f t="shared" si="55"/>
        <v>0</v>
      </c>
      <c r="K220" s="384">
        <f t="shared" si="55"/>
        <v>0</v>
      </c>
      <c r="L220" s="384">
        <f t="shared" si="55"/>
        <v>0</v>
      </c>
      <c r="M220" s="385">
        <f>SUM(E220:L220)</f>
        <v>772</v>
      </c>
    </row>
    <row r="221" spans="1:13" s="372" customFormat="1" ht="24.75" customHeight="1">
      <c r="A221" s="348">
        <v>209</v>
      </c>
      <c r="B221" s="370"/>
      <c r="C221" s="362">
        <v>11</v>
      </c>
      <c r="D221" s="767" t="s">
        <v>142</v>
      </c>
      <c r="E221" s="767"/>
      <c r="F221" s="767"/>
      <c r="G221" s="767"/>
      <c r="H221" s="767"/>
      <c r="I221" s="767"/>
      <c r="J221" s="767"/>
      <c r="K221" s="767"/>
      <c r="L221" s="767"/>
      <c r="M221" s="789"/>
    </row>
    <row r="222" spans="1:13" s="372" customFormat="1" ht="15" customHeight="1">
      <c r="A222" s="348">
        <v>210</v>
      </c>
      <c r="B222" s="370"/>
      <c r="C222" s="373"/>
      <c r="D222" s="395" t="s">
        <v>65</v>
      </c>
      <c r="E222" s="142">
        <v>1657</v>
      </c>
      <c r="F222" s="142">
        <v>448</v>
      </c>
      <c r="G222" s="142"/>
      <c r="H222" s="142"/>
      <c r="I222" s="142"/>
      <c r="J222" s="142"/>
      <c r="K222" s="142"/>
      <c r="L222" s="142"/>
      <c r="M222" s="377">
        <f>SUM(E222:L222)</f>
        <v>2105</v>
      </c>
    </row>
    <row r="223" spans="1:13" s="400" customFormat="1" ht="15">
      <c r="A223" s="348">
        <v>211</v>
      </c>
      <c r="B223" s="398"/>
      <c r="C223" s="376"/>
      <c r="D223" s="397" t="s">
        <v>64</v>
      </c>
      <c r="E223" s="143"/>
      <c r="F223" s="143"/>
      <c r="G223" s="143"/>
      <c r="H223" s="143"/>
      <c r="I223" s="143"/>
      <c r="J223" s="143"/>
      <c r="K223" s="143"/>
      <c r="L223" s="143"/>
      <c r="M223" s="377">
        <f>SUM(E223:L223)</f>
        <v>0</v>
      </c>
    </row>
    <row r="224" spans="1:13" s="386" customFormat="1" ht="15">
      <c r="A224" s="348">
        <v>212</v>
      </c>
      <c r="B224" s="378"/>
      <c r="C224" s="379"/>
      <c r="D224" s="440" t="s">
        <v>65</v>
      </c>
      <c r="E224" s="384">
        <f>SUM(E222:E223)</f>
        <v>1657</v>
      </c>
      <c r="F224" s="384">
        <f aca="true" t="shared" si="56" ref="F224:M224">SUM(F222:F223)</f>
        <v>448</v>
      </c>
      <c r="G224" s="384">
        <f t="shared" si="56"/>
        <v>0</v>
      </c>
      <c r="H224" s="384">
        <f t="shared" si="56"/>
        <v>0</v>
      </c>
      <c r="I224" s="384">
        <f t="shared" si="56"/>
        <v>0</v>
      </c>
      <c r="J224" s="384">
        <f t="shared" si="56"/>
        <v>0</v>
      </c>
      <c r="K224" s="384">
        <f t="shared" si="56"/>
        <v>0</v>
      </c>
      <c r="L224" s="384">
        <f t="shared" si="56"/>
        <v>0</v>
      </c>
      <c r="M224" s="385">
        <f t="shared" si="56"/>
        <v>2105</v>
      </c>
    </row>
    <row r="225" spans="1:13" s="372" customFormat="1" ht="24.75" customHeight="1">
      <c r="A225" s="348">
        <v>213</v>
      </c>
      <c r="B225" s="370"/>
      <c r="C225" s="362">
        <v>12</v>
      </c>
      <c r="D225" s="767" t="s">
        <v>140</v>
      </c>
      <c r="E225" s="767"/>
      <c r="F225" s="767"/>
      <c r="G225" s="767"/>
      <c r="H225" s="767"/>
      <c r="I225" s="767"/>
      <c r="J225" s="767"/>
      <c r="K225" s="767"/>
      <c r="L225" s="767"/>
      <c r="M225" s="789"/>
    </row>
    <row r="226" spans="1:13" s="372" customFormat="1" ht="15" customHeight="1">
      <c r="A226" s="348">
        <v>214</v>
      </c>
      <c r="B226" s="370"/>
      <c r="C226" s="373"/>
      <c r="D226" s="395" t="s">
        <v>65</v>
      </c>
      <c r="E226" s="142">
        <v>4133</v>
      </c>
      <c r="F226" s="142">
        <v>1116</v>
      </c>
      <c r="G226" s="142"/>
      <c r="H226" s="142"/>
      <c r="I226" s="142"/>
      <c r="J226" s="142"/>
      <c r="K226" s="142"/>
      <c r="L226" s="142"/>
      <c r="M226" s="377">
        <f>SUM(E226:L226)</f>
        <v>5249</v>
      </c>
    </row>
    <row r="227" spans="1:13" s="400" customFormat="1" ht="15">
      <c r="A227" s="348">
        <v>215</v>
      </c>
      <c r="B227" s="398"/>
      <c r="C227" s="376"/>
      <c r="D227" s="397" t="s">
        <v>64</v>
      </c>
      <c r="E227" s="143"/>
      <c r="F227" s="143"/>
      <c r="G227" s="143"/>
      <c r="H227" s="143"/>
      <c r="I227" s="143"/>
      <c r="J227" s="143"/>
      <c r="K227" s="143"/>
      <c r="L227" s="143"/>
      <c r="M227" s="377">
        <f>SUM(E227:L227)</f>
        <v>0</v>
      </c>
    </row>
    <row r="228" spans="1:13" s="386" customFormat="1" ht="15">
      <c r="A228" s="348">
        <v>216</v>
      </c>
      <c r="B228" s="378"/>
      <c r="C228" s="379"/>
      <c r="D228" s="440" t="s">
        <v>65</v>
      </c>
      <c r="E228" s="384">
        <f>SUM(E226:E227)</f>
        <v>4133</v>
      </c>
      <c r="F228" s="384">
        <f aca="true" t="shared" si="57" ref="F228:M228">SUM(F226:F227)</f>
        <v>1116</v>
      </c>
      <c r="G228" s="384">
        <f t="shared" si="57"/>
        <v>0</v>
      </c>
      <c r="H228" s="384">
        <f t="shared" si="57"/>
        <v>0</v>
      </c>
      <c r="I228" s="384">
        <f t="shared" si="57"/>
        <v>0</v>
      </c>
      <c r="J228" s="384">
        <f t="shared" si="57"/>
        <v>0</v>
      </c>
      <c r="K228" s="384">
        <f t="shared" si="57"/>
        <v>0</v>
      </c>
      <c r="L228" s="384">
        <f t="shared" si="57"/>
        <v>0</v>
      </c>
      <c r="M228" s="385">
        <f t="shared" si="57"/>
        <v>5249</v>
      </c>
    </row>
    <row r="229" spans="1:13" s="372" customFormat="1" ht="24.75" customHeight="1">
      <c r="A229" s="348">
        <v>217</v>
      </c>
      <c r="B229" s="370"/>
      <c r="C229" s="362">
        <v>13</v>
      </c>
      <c r="D229" s="767" t="s">
        <v>440</v>
      </c>
      <c r="E229" s="767"/>
      <c r="F229" s="767"/>
      <c r="G229" s="767"/>
      <c r="H229" s="767"/>
      <c r="I229" s="767"/>
      <c r="J229" s="767"/>
      <c r="K229" s="767"/>
      <c r="L229" s="767"/>
      <c r="M229" s="789"/>
    </row>
    <row r="230" spans="1:13" s="372" customFormat="1" ht="15" customHeight="1">
      <c r="A230" s="348">
        <v>218</v>
      </c>
      <c r="B230" s="370"/>
      <c r="C230" s="373"/>
      <c r="D230" s="395" t="s">
        <v>65</v>
      </c>
      <c r="E230" s="142">
        <v>695</v>
      </c>
      <c r="F230" s="142">
        <v>169</v>
      </c>
      <c r="G230" s="142"/>
      <c r="H230" s="142"/>
      <c r="I230" s="142"/>
      <c r="J230" s="142"/>
      <c r="K230" s="142"/>
      <c r="L230" s="142"/>
      <c r="M230" s="377">
        <f>SUM(E230:L230)</f>
        <v>864</v>
      </c>
    </row>
    <row r="231" spans="1:13" s="400" customFormat="1" ht="15">
      <c r="A231" s="348">
        <v>219</v>
      </c>
      <c r="B231" s="398"/>
      <c r="C231" s="376"/>
      <c r="D231" s="397" t="s">
        <v>525</v>
      </c>
      <c r="E231" s="143">
        <v>-13</v>
      </c>
      <c r="F231" s="143">
        <v>13</v>
      </c>
      <c r="G231" s="143"/>
      <c r="H231" s="143"/>
      <c r="I231" s="143"/>
      <c r="J231" s="143"/>
      <c r="K231" s="143"/>
      <c r="L231" s="143"/>
      <c r="M231" s="377">
        <f>SUM(E231:L231)</f>
        <v>0</v>
      </c>
    </row>
    <row r="232" spans="1:13" s="386" customFormat="1" ht="15">
      <c r="A232" s="348">
        <v>220</v>
      </c>
      <c r="B232" s="378"/>
      <c r="C232" s="379"/>
      <c r="D232" s="440" t="s">
        <v>65</v>
      </c>
      <c r="E232" s="384">
        <f>SUM(E230:E231)</f>
        <v>682</v>
      </c>
      <c r="F232" s="384">
        <f aca="true" t="shared" si="58" ref="F232:M232">SUM(F230:F231)</f>
        <v>182</v>
      </c>
      <c r="G232" s="384">
        <f t="shared" si="58"/>
        <v>0</v>
      </c>
      <c r="H232" s="384">
        <f t="shared" si="58"/>
        <v>0</v>
      </c>
      <c r="I232" s="384">
        <f t="shared" si="58"/>
        <v>0</v>
      </c>
      <c r="J232" s="384">
        <f t="shared" si="58"/>
        <v>0</v>
      </c>
      <c r="K232" s="384">
        <f t="shared" si="58"/>
        <v>0</v>
      </c>
      <c r="L232" s="384">
        <f t="shared" si="58"/>
        <v>0</v>
      </c>
      <c r="M232" s="385">
        <f t="shared" si="58"/>
        <v>864</v>
      </c>
    </row>
    <row r="233" spans="1:13" s="372" customFormat="1" ht="21.75" customHeight="1">
      <c r="A233" s="348">
        <v>221</v>
      </c>
      <c r="B233" s="370"/>
      <c r="C233" s="362">
        <v>14</v>
      </c>
      <c r="D233" s="767" t="s">
        <v>339</v>
      </c>
      <c r="E233" s="767"/>
      <c r="F233" s="767"/>
      <c r="G233" s="767"/>
      <c r="H233" s="767"/>
      <c r="I233" s="767"/>
      <c r="J233" s="767"/>
      <c r="K233" s="767"/>
      <c r="L233" s="767"/>
      <c r="M233" s="789"/>
    </row>
    <row r="234" spans="1:13" s="372" customFormat="1" ht="15" customHeight="1">
      <c r="A234" s="348">
        <v>222</v>
      </c>
      <c r="B234" s="370"/>
      <c r="C234" s="373"/>
      <c r="D234" s="395" t="s">
        <v>65</v>
      </c>
      <c r="E234" s="142"/>
      <c r="F234" s="142"/>
      <c r="G234" s="142">
        <v>3750</v>
      </c>
      <c r="H234" s="142"/>
      <c r="I234" s="142"/>
      <c r="J234" s="142"/>
      <c r="K234" s="142"/>
      <c r="L234" s="142"/>
      <c r="M234" s="377">
        <f>SUM(E234:L234)</f>
        <v>3750</v>
      </c>
    </row>
    <row r="235" spans="1:13" s="400" customFormat="1" ht="15">
      <c r="A235" s="348">
        <v>223</v>
      </c>
      <c r="B235" s="398"/>
      <c r="C235" s="376"/>
      <c r="D235" s="397" t="s">
        <v>525</v>
      </c>
      <c r="E235" s="143"/>
      <c r="F235" s="143"/>
      <c r="G235" s="143">
        <v>-190</v>
      </c>
      <c r="H235" s="143"/>
      <c r="I235" s="143"/>
      <c r="J235" s="143"/>
      <c r="K235" s="143">
        <v>190</v>
      </c>
      <c r="L235" s="143"/>
      <c r="M235" s="377">
        <f>SUM(E235:L235)</f>
        <v>0</v>
      </c>
    </row>
    <row r="236" spans="1:13" s="386" customFormat="1" ht="21.75" customHeight="1" thickBot="1">
      <c r="A236" s="347">
        <v>224</v>
      </c>
      <c r="B236" s="378"/>
      <c r="C236" s="379"/>
      <c r="D236" s="440" t="s">
        <v>65</v>
      </c>
      <c r="E236" s="384">
        <f>SUM(E234:E235)</f>
        <v>0</v>
      </c>
      <c r="F236" s="384">
        <f>SUM(F234:F235)</f>
        <v>0</v>
      </c>
      <c r="G236" s="384">
        <f>SUM(G234:G235)</f>
        <v>3560</v>
      </c>
      <c r="H236" s="384">
        <f aca="true" t="shared" si="59" ref="H236:M236">SUM(H234:H235)</f>
        <v>0</v>
      </c>
      <c r="I236" s="384">
        <f t="shared" si="59"/>
        <v>0</v>
      </c>
      <c r="J236" s="384">
        <f t="shared" si="59"/>
        <v>0</v>
      </c>
      <c r="K236" s="384">
        <f t="shared" si="59"/>
        <v>190</v>
      </c>
      <c r="L236" s="384">
        <f t="shared" si="59"/>
        <v>0</v>
      </c>
      <c r="M236" s="385">
        <f t="shared" si="59"/>
        <v>3750</v>
      </c>
    </row>
    <row r="237" spans="1:13" s="372" customFormat="1" ht="21.75" customHeight="1">
      <c r="A237" s="348">
        <v>225</v>
      </c>
      <c r="B237" s="762" t="s">
        <v>618</v>
      </c>
      <c r="C237" s="763"/>
      <c r="D237" s="763"/>
      <c r="E237" s="763"/>
      <c r="F237" s="763"/>
      <c r="G237" s="763"/>
      <c r="H237" s="763"/>
      <c r="I237" s="441"/>
      <c r="J237" s="441"/>
      <c r="K237" s="441"/>
      <c r="L237" s="441"/>
      <c r="M237" s="442"/>
    </row>
    <row r="238" spans="1:13" s="372" customFormat="1" ht="15">
      <c r="A238" s="348">
        <v>226</v>
      </c>
      <c r="B238" s="423"/>
      <c r="C238" s="424"/>
      <c r="D238" s="259" t="s">
        <v>65</v>
      </c>
      <c r="E238" s="142">
        <f aca="true" t="shared" si="60" ref="E238:M238">SUM(E202,E198,E194,E190,E186,E181)+E206+E210+E214+E218+E234+E230+E226+E222</f>
        <v>889192</v>
      </c>
      <c r="F238" s="142">
        <f t="shared" si="60"/>
        <v>229381</v>
      </c>
      <c r="G238" s="142">
        <f t="shared" si="60"/>
        <v>288966</v>
      </c>
      <c r="H238" s="142">
        <f t="shared" si="60"/>
        <v>0</v>
      </c>
      <c r="I238" s="142">
        <f t="shared" si="60"/>
        <v>0</v>
      </c>
      <c r="J238" s="142">
        <f t="shared" si="60"/>
        <v>0</v>
      </c>
      <c r="K238" s="142">
        <f t="shared" si="60"/>
        <v>24610</v>
      </c>
      <c r="L238" s="142">
        <f t="shared" si="60"/>
        <v>0</v>
      </c>
      <c r="M238" s="371">
        <f t="shared" si="60"/>
        <v>1432149</v>
      </c>
    </row>
    <row r="239" spans="1:13" s="400" customFormat="1" ht="30">
      <c r="A239" s="347">
        <v>227</v>
      </c>
      <c r="B239" s="426"/>
      <c r="C239" s="427"/>
      <c r="D239" s="422" t="s">
        <v>225</v>
      </c>
      <c r="E239" s="143">
        <f>SUM(E203:E203,E199:E199,E195:E195,E191:E191,E187:E187,E182:E182)+E207+E219+E215+E211+E235+E227+E223+E183+E231</f>
        <v>245</v>
      </c>
      <c r="F239" s="143">
        <f aca="true" t="shared" si="61" ref="F239:M239">SUM(F203:F203,F199:F199,F195:F195,F191:F191,F187:F187,F182:F182)+F207+F219+F215+F211+F235+F227+F223+F183+F231</f>
        <v>316</v>
      </c>
      <c r="G239" s="143">
        <f t="shared" si="61"/>
        <v>1068</v>
      </c>
      <c r="H239" s="143">
        <f t="shared" si="61"/>
        <v>0</v>
      </c>
      <c r="I239" s="143">
        <f t="shared" si="61"/>
        <v>0</v>
      </c>
      <c r="J239" s="143">
        <f t="shared" si="61"/>
        <v>0</v>
      </c>
      <c r="K239" s="143">
        <f t="shared" si="61"/>
        <v>190</v>
      </c>
      <c r="L239" s="143">
        <f t="shared" si="61"/>
        <v>0</v>
      </c>
      <c r="M239" s="377">
        <f t="shared" si="61"/>
        <v>1819</v>
      </c>
    </row>
    <row r="240" spans="1:13" s="349" customFormat="1" ht="15.75" thickBot="1">
      <c r="A240" s="348">
        <v>228</v>
      </c>
      <c r="B240" s="443"/>
      <c r="C240" s="444"/>
      <c r="D240" s="445" t="s">
        <v>65</v>
      </c>
      <c r="E240" s="384">
        <f aca="true" t="shared" si="62" ref="E240:M240">SUM(E238:E239)</f>
        <v>889437</v>
      </c>
      <c r="F240" s="384">
        <f t="shared" si="62"/>
        <v>229697</v>
      </c>
      <c r="G240" s="384">
        <f t="shared" si="62"/>
        <v>290034</v>
      </c>
      <c r="H240" s="384">
        <f t="shared" si="62"/>
        <v>0</v>
      </c>
      <c r="I240" s="384">
        <f t="shared" si="62"/>
        <v>0</v>
      </c>
      <c r="J240" s="384">
        <f t="shared" si="62"/>
        <v>0</v>
      </c>
      <c r="K240" s="384">
        <f t="shared" si="62"/>
        <v>24800</v>
      </c>
      <c r="L240" s="384">
        <f t="shared" si="62"/>
        <v>0</v>
      </c>
      <c r="M240" s="385">
        <f t="shared" si="62"/>
        <v>1433968</v>
      </c>
    </row>
    <row r="241" spans="1:13" s="369" customFormat="1" ht="21.75" customHeight="1">
      <c r="A241" s="348">
        <v>229</v>
      </c>
      <c r="B241" s="733" t="s">
        <v>35</v>
      </c>
      <c r="C241" s="734"/>
      <c r="D241" s="734"/>
      <c r="E241" s="367"/>
      <c r="F241" s="367"/>
      <c r="G241" s="367"/>
      <c r="H241" s="367"/>
      <c r="I241" s="367"/>
      <c r="J241" s="367"/>
      <c r="K241" s="367"/>
      <c r="L241" s="367"/>
      <c r="M241" s="368"/>
    </row>
    <row r="242" spans="1:13" s="392" customFormat="1" ht="15">
      <c r="A242" s="348">
        <v>230</v>
      </c>
      <c r="B242" s="417"/>
      <c r="C242" s="252"/>
      <c r="D242" s="259" t="s">
        <v>65</v>
      </c>
      <c r="E242" s="144">
        <f aca="true" t="shared" si="63" ref="E242:M242">SUM(E176,E238)</f>
        <v>3025910</v>
      </c>
      <c r="F242" s="144">
        <f t="shared" si="63"/>
        <v>759037</v>
      </c>
      <c r="G242" s="144">
        <f t="shared" si="63"/>
        <v>2393320</v>
      </c>
      <c r="H242" s="144">
        <f t="shared" si="63"/>
        <v>10490</v>
      </c>
      <c r="I242" s="144">
        <f t="shared" si="63"/>
        <v>5000</v>
      </c>
      <c r="J242" s="144">
        <f t="shared" si="63"/>
        <v>0</v>
      </c>
      <c r="K242" s="144">
        <f t="shared" si="63"/>
        <v>110877</v>
      </c>
      <c r="L242" s="144">
        <f t="shared" si="63"/>
        <v>794</v>
      </c>
      <c r="M242" s="257">
        <f t="shared" si="63"/>
        <v>6305428</v>
      </c>
    </row>
    <row r="243" spans="1:13" s="390" customFormat="1" ht="42" customHeight="1">
      <c r="A243" s="347">
        <v>231</v>
      </c>
      <c r="B243" s="419"/>
      <c r="C243" s="248"/>
      <c r="D243" s="580" t="s">
        <v>226</v>
      </c>
      <c r="E243" s="145">
        <f aca="true" t="shared" si="64" ref="E243:M243">SUM(E239,E177)</f>
        <v>-15719</v>
      </c>
      <c r="F243" s="145">
        <f t="shared" si="64"/>
        <v>-8646</v>
      </c>
      <c r="G243" s="145">
        <f t="shared" si="64"/>
        <v>99344</v>
      </c>
      <c r="H243" s="145">
        <f t="shared" si="64"/>
        <v>-4007</v>
      </c>
      <c r="I243" s="145">
        <f t="shared" si="64"/>
        <v>-75</v>
      </c>
      <c r="J243" s="145">
        <f t="shared" si="64"/>
        <v>0</v>
      </c>
      <c r="K243" s="145">
        <f t="shared" si="64"/>
        <v>4673</v>
      </c>
      <c r="L243" s="145">
        <f t="shared" si="64"/>
        <v>0</v>
      </c>
      <c r="M243" s="247">
        <f t="shared" si="64"/>
        <v>75570</v>
      </c>
    </row>
    <row r="244" spans="1:13" s="394" customFormat="1" ht="15.75" thickBot="1">
      <c r="A244" s="348">
        <v>232</v>
      </c>
      <c r="B244" s="446"/>
      <c r="C244" s="447"/>
      <c r="D244" s="448" t="s">
        <v>65</v>
      </c>
      <c r="E244" s="439">
        <f aca="true" t="shared" si="65" ref="E244:M244">SUM(E242:E243)</f>
        <v>3010191</v>
      </c>
      <c r="F244" s="439">
        <f t="shared" si="65"/>
        <v>750391</v>
      </c>
      <c r="G244" s="439">
        <f t="shared" si="65"/>
        <v>2492664</v>
      </c>
      <c r="H244" s="439">
        <f t="shared" si="65"/>
        <v>6483</v>
      </c>
      <c r="I244" s="439">
        <f t="shared" si="65"/>
        <v>4925</v>
      </c>
      <c r="J244" s="439">
        <f t="shared" si="65"/>
        <v>0</v>
      </c>
      <c r="K244" s="439">
        <f t="shared" si="65"/>
        <v>115550</v>
      </c>
      <c r="L244" s="439">
        <f t="shared" si="65"/>
        <v>794</v>
      </c>
      <c r="M244" s="453">
        <f t="shared" si="65"/>
        <v>6380998</v>
      </c>
    </row>
    <row r="246" spans="2:12" ht="15">
      <c r="B246" s="386"/>
      <c r="C246" s="449"/>
      <c r="D246" s="382"/>
      <c r="E246" s="109"/>
      <c r="F246" s="109"/>
      <c r="G246" s="109"/>
      <c r="H246" s="109"/>
      <c r="I246" s="109"/>
      <c r="J246" s="109"/>
      <c r="K246" s="109"/>
      <c r="L246" s="109"/>
    </row>
    <row r="247" spans="5:12" ht="15">
      <c r="E247" s="109"/>
      <c r="F247" s="109"/>
      <c r="G247" s="109"/>
      <c r="H247" s="109"/>
      <c r="I247" s="109"/>
      <c r="J247" s="109"/>
      <c r="K247" s="109"/>
      <c r="L247" s="109"/>
    </row>
    <row r="248" spans="5:12" ht="15">
      <c r="E248" s="109"/>
      <c r="F248" s="109"/>
      <c r="G248" s="109"/>
      <c r="H248" s="109"/>
      <c r="I248" s="109"/>
      <c r="J248" s="109"/>
      <c r="K248" s="109"/>
      <c r="L248" s="109"/>
    </row>
    <row r="249" spans="1:12" s="382" customFormat="1" ht="15">
      <c r="A249" s="348"/>
      <c r="B249" s="349"/>
      <c r="C249" s="350"/>
      <c r="D249" s="21"/>
      <c r="E249" s="109"/>
      <c r="F249" s="109"/>
      <c r="G249" s="109"/>
      <c r="H249" s="109"/>
      <c r="I249" s="109"/>
      <c r="J249" s="109"/>
      <c r="K249" s="109"/>
      <c r="L249" s="109"/>
    </row>
    <row r="250" spans="5:12" ht="15">
      <c r="E250" s="109"/>
      <c r="F250" s="109"/>
      <c r="G250" s="109"/>
      <c r="H250" s="109"/>
      <c r="I250" s="109"/>
      <c r="J250" s="109"/>
      <c r="K250" s="109"/>
      <c r="L250" s="109"/>
    </row>
    <row r="251" spans="5:12" ht="15">
      <c r="E251" s="109"/>
      <c r="F251" s="109"/>
      <c r="G251" s="109"/>
      <c r="H251" s="109"/>
      <c r="I251" s="109"/>
      <c r="J251" s="109"/>
      <c r="K251" s="109"/>
      <c r="L251" s="109"/>
    </row>
    <row r="252" spans="1:3" s="382" customFormat="1" ht="15">
      <c r="A252" s="348"/>
      <c r="B252" s="386"/>
      <c r="C252" s="449"/>
    </row>
    <row r="259" spans="1:12" s="382" customFormat="1" ht="15">
      <c r="A259" s="348"/>
      <c r="B259" s="386"/>
      <c r="C259" s="449"/>
      <c r="E259" s="341"/>
      <c r="F259" s="341"/>
      <c r="G259" s="341"/>
      <c r="H259" s="341"/>
      <c r="I259" s="341"/>
      <c r="J259" s="341"/>
      <c r="K259" s="341"/>
      <c r="L259" s="341"/>
    </row>
    <row r="260" spans="5:12" ht="15">
      <c r="E260" s="109"/>
      <c r="F260" s="109"/>
      <c r="G260" s="109"/>
      <c r="H260" s="109"/>
      <c r="I260" s="109"/>
      <c r="J260" s="109"/>
      <c r="K260" s="109"/>
      <c r="L260" s="109"/>
    </row>
    <row r="261" spans="3:12" ht="15">
      <c r="C261" s="373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3:12" ht="15">
      <c r="C262" s="373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3:12" ht="15">
      <c r="C263" s="373"/>
      <c r="D263" s="110"/>
      <c r="E263" s="109"/>
      <c r="F263" s="109"/>
      <c r="G263" s="109"/>
      <c r="H263" s="109"/>
      <c r="I263" s="109"/>
      <c r="J263" s="109"/>
      <c r="K263" s="109"/>
      <c r="L263" s="109"/>
    </row>
    <row r="264" spans="5:12" ht="15">
      <c r="E264" s="109"/>
      <c r="F264" s="109"/>
      <c r="G264" s="109"/>
      <c r="H264" s="109"/>
      <c r="I264" s="109"/>
      <c r="J264" s="109"/>
      <c r="K264" s="109"/>
      <c r="L264" s="109"/>
    </row>
    <row r="265" spans="2:12" ht="15">
      <c r="B265" s="450"/>
      <c r="C265" s="373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1:12" s="382" customFormat="1" ht="15">
      <c r="A266" s="348"/>
      <c r="B266" s="450"/>
      <c r="C266" s="373"/>
      <c r="D266" s="109"/>
      <c r="E266" s="341"/>
      <c r="F266" s="341"/>
      <c r="G266" s="341"/>
      <c r="H266" s="341"/>
      <c r="I266" s="341"/>
      <c r="J266" s="341"/>
      <c r="K266" s="341"/>
      <c r="L266" s="341"/>
    </row>
    <row r="267" spans="2:12" ht="15">
      <c r="B267" s="384"/>
      <c r="C267" s="379"/>
      <c r="D267" s="341"/>
      <c r="E267" s="109"/>
      <c r="F267" s="109"/>
      <c r="G267" s="109"/>
      <c r="H267" s="109"/>
      <c r="I267" s="109"/>
      <c r="J267" s="109"/>
      <c r="K267" s="109"/>
      <c r="L267" s="109"/>
    </row>
    <row r="268" spans="5:12" ht="15">
      <c r="E268" s="109"/>
      <c r="F268" s="109"/>
      <c r="G268" s="109"/>
      <c r="H268" s="109"/>
      <c r="I268" s="109"/>
      <c r="J268" s="109"/>
      <c r="K268" s="109"/>
      <c r="L268" s="109"/>
    </row>
    <row r="269" spans="1:12" s="382" customFormat="1" ht="15">
      <c r="A269" s="348"/>
      <c r="B269" s="349"/>
      <c r="C269" s="350"/>
      <c r="D269" s="21"/>
      <c r="E269" s="341"/>
      <c r="F269" s="341"/>
      <c r="G269" s="341"/>
      <c r="H269" s="341"/>
      <c r="I269" s="341"/>
      <c r="J269" s="341"/>
      <c r="K269" s="341"/>
      <c r="L269" s="341"/>
    </row>
    <row r="270" spans="5:12" ht="15">
      <c r="E270" s="109"/>
      <c r="F270" s="109"/>
      <c r="G270" s="109"/>
      <c r="H270" s="109"/>
      <c r="I270" s="109"/>
      <c r="J270" s="109"/>
      <c r="K270" s="109"/>
      <c r="L270" s="109"/>
    </row>
    <row r="271" spans="5:12" ht="15">
      <c r="E271" s="109"/>
      <c r="F271" s="109"/>
      <c r="G271" s="109"/>
      <c r="H271" s="109"/>
      <c r="I271" s="109"/>
      <c r="J271" s="109"/>
      <c r="K271" s="109"/>
      <c r="L271" s="109"/>
    </row>
    <row r="272" spans="1:12" s="382" customFormat="1" ht="15">
      <c r="A272" s="348"/>
      <c r="B272" s="386"/>
      <c r="C272" s="449"/>
      <c r="E272" s="341"/>
      <c r="F272" s="341"/>
      <c r="G272" s="341"/>
      <c r="H272" s="341"/>
      <c r="I272" s="341"/>
      <c r="J272" s="341"/>
      <c r="K272" s="341"/>
      <c r="L272" s="341"/>
    </row>
    <row r="273" spans="5:12" ht="15">
      <c r="E273" s="109"/>
      <c r="F273" s="109"/>
      <c r="G273" s="109"/>
      <c r="H273" s="109"/>
      <c r="I273" s="109"/>
      <c r="J273" s="109"/>
      <c r="K273" s="109"/>
      <c r="L273" s="109"/>
    </row>
    <row r="274" spans="5:12" ht="15">
      <c r="E274" s="109"/>
      <c r="F274" s="109"/>
      <c r="G274" s="109"/>
      <c r="H274" s="109"/>
      <c r="I274" s="109"/>
      <c r="J274" s="109"/>
      <c r="K274" s="109"/>
      <c r="L274" s="109"/>
    </row>
  </sheetData>
  <sheetProtection/>
  <mergeCells count="65">
    <mergeCell ref="C136:D136"/>
    <mergeCell ref="D233:M233"/>
    <mergeCell ref="D161:G161"/>
    <mergeCell ref="B171:G171"/>
    <mergeCell ref="C175:D175"/>
    <mergeCell ref="C166:D166"/>
    <mergeCell ref="D221:M221"/>
    <mergeCell ref="D225:M225"/>
    <mergeCell ref="D229:M229"/>
    <mergeCell ref="D209:G209"/>
    <mergeCell ref="D205:G205"/>
    <mergeCell ref="D213:J213"/>
    <mergeCell ref="D217:M217"/>
    <mergeCell ref="J10:J12"/>
    <mergeCell ref="H10:H12"/>
    <mergeCell ref="D71:I71"/>
    <mergeCell ref="D86:I86"/>
    <mergeCell ref="D92:I92"/>
    <mergeCell ref="D96:I96"/>
    <mergeCell ref="D37:G37"/>
    <mergeCell ref="D47:G47"/>
    <mergeCell ref="D41:I41"/>
    <mergeCell ref="F10:F12"/>
    <mergeCell ref="G10:G12"/>
    <mergeCell ref="D14:G14"/>
    <mergeCell ref="D23:G23"/>
    <mergeCell ref="D27:G27"/>
    <mergeCell ref="I10:I12"/>
    <mergeCell ref="D31:I31"/>
    <mergeCell ref="E9:J9"/>
    <mergeCell ref="E10:E12"/>
    <mergeCell ref="K6:M6"/>
    <mergeCell ref="K9:L9"/>
    <mergeCell ref="E8:L8"/>
    <mergeCell ref="M8:M12"/>
    <mergeCell ref="D153:I153"/>
    <mergeCell ref="B3:F3"/>
    <mergeCell ref="B4:M4"/>
    <mergeCell ref="B5:M5"/>
    <mergeCell ref="J3:K3"/>
    <mergeCell ref="D55:G55"/>
    <mergeCell ref="D63:G63"/>
    <mergeCell ref="D51:I51"/>
    <mergeCell ref="D59:I59"/>
    <mergeCell ref="C13:D13"/>
    <mergeCell ref="B241:D241"/>
    <mergeCell ref="C179:D179"/>
    <mergeCell ref="D128:I128"/>
    <mergeCell ref="D132:I132"/>
    <mergeCell ref="B157:G157"/>
    <mergeCell ref="B237:H237"/>
    <mergeCell ref="D201:G201"/>
    <mergeCell ref="D197:G197"/>
    <mergeCell ref="D145:I145"/>
    <mergeCell ref="D149:I149"/>
    <mergeCell ref="D19:H19"/>
    <mergeCell ref="D193:G193"/>
    <mergeCell ref="D124:I124"/>
    <mergeCell ref="D141:I141"/>
    <mergeCell ref="C117:D117"/>
    <mergeCell ref="D76:I76"/>
    <mergeCell ref="D82:I82"/>
    <mergeCell ref="D101:I101"/>
    <mergeCell ref="D105:I105"/>
    <mergeCell ref="D111:I111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1"/>
  <sheetViews>
    <sheetView view="pageBreakPreview" zoomScale="95" zoomScaleNormal="75" zoomScaleSheetLayoutView="95"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615" bestFit="1" customWidth="1"/>
    <col min="2" max="2" width="4.25390625" style="22" customWidth="1"/>
    <col min="3" max="3" width="4.125" style="170" customWidth="1"/>
    <col min="4" max="4" width="50.75390625" style="115" customWidth="1"/>
    <col min="5" max="9" width="13.75390625" style="151" customWidth="1"/>
    <col min="10" max="10" width="15.75390625" style="151" customWidth="1"/>
    <col min="11" max="11" width="13.75390625" style="151" customWidth="1"/>
    <col min="12" max="12" width="15.75390625" style="22" customWidth="1"/>
    <col min="13" max="16384" width="9.125" style="22" customWidth="1"/>
  </cols>
  <sheetData>
    <row r="1" spans="3:6" ht="18">
      <c r="C1" s="797" t="s">
        <v>168</v>
      </c>
      <c r="D1" s="797"/>
      <c r="E1" s="797"/>
      <c r="F1" s="797"/>
    </row>
    <row r="2" spans="1:12" s="114" customFormat="1" ht="18">
      <c r="A2" s="615"/>
      <c r="C2" s="803" t="s">
        <v>12</v>
      </c>
      <c r="D2" s="803"/>
      <c r="E2" s="803"/>
      <c r="F2" s="803"/>
      <c r="G2" s="803"/>
      <c r="H2" s="803"/>
      <c r="I2" s="803"/>
      <c r="J2" s="803"/>
      <c r="K2" s="803"/>
      <c r="L2" s="803"/>
    </row>
    <row r="3" spans="4:12" ht="18">
      <c r="D3" s="119"/>
      <c r="K3" s="804" t="s">
        <v>725</v>
      </c>
      <c r="L3" s="804"/>
    </row>
    <row r="4" spans="1:12" s="67" customFormat="1" ht="15.75" thickBot="1">
      <c r="A4" s="615"/>
      <c r="B4" s="67" t="s">
        <v>244</v>
      </c>
      <c r="C4" s="283" t="s">
        <v>245</v>
      </c>
      <c r="D4" s="128" t="s">
        <v>246</v>
      </c>
      <c r="E4" s="67" t="s">
        <v>247</v>
      </c>
      <c r="F4" s="67" t="s">
        <v>248</v>
      </c>
      <c r="G4" s="67" t="s">
        <v>249</v>
      </c>
      <c r="H4" s="67" t="s">
        <v>250</v>
      </c>
      <c r="I4" s="67" t="s">
        <v>251</v>
      </c>
      <c r="J4" s="67" t="s">
        <v>252</v>
      </c>
      <c r="K4" s="67" t="s">
        <v>253</v>
      </c>
      <c r="L4" s="67" t="s">
        <v>254</v>
      </c>
    </row>
    <row r="5" spans="1:12" s="113" customFormat="1" ht="18" customHeight="1">
      <c r="A5" s="825"/>
      <c r="B5" s="826" t="s">
        <v>772</v>
      </c>
      <c r="C5" s="805" t="s">
        <v>783</v>
      </c>
      <c r="D5" s="814" t="s">
        <v>726</v>
      </c>
      <c r="E5" s="822" t="s">
        <v>287</v>
      </c>
      <c r="F5" s="822" t="s">
        <v>288</v>
      </c>
      <c r="G5" s="798" t="s">
        <v>230</v>
      </c>
      <c r="H5" s="798" t="s">
        <v>664</v>
      </c>
      <c r="I5" s="798" t="s">
        <v>416</v>
      </c>
      <c r="J5" s="798" t="s">
        <v>32</v>
      </c>
      <c r="K5" s="808" t="s">
        <v>136</v>
      </c>
      <c r="L5" s="811" t="s">
        <v>36</v>
      </c>
    </row>
    <row r="6" spans="1:12" s="113" customFormat="1" ht="18">
      <c r="A6" s="825"/>
      <c r="B6" s="827"/>
      <c r="C6" s="806"/>
      <c r="D6" s="815"/>
      <c r="E6" s="823"/>
      <c r="F6" s="823"/>
      <c r="G6" s="799"/>
      <c r="H6" s="799" t="s">
        <v>722</v>
      </c>
      <c r="I6" s="799" t="s">
        <v>231</v>
      </c>
      <c r="J6" s="799" t="s">
        <v>653</v>
      </c>
      <c r="K6" s="809"/>
      <c r="L6" s="812"/>
    </row>
    <row r="7" spans="1:12" s="113" customFormat="1" ht="18.75" thickBot="1">
      <c r="A7" s="825"/>
      <c r="B7" s="828"/>
      <c r="C7" s="807"/>
      <c r="D7" s="816"/>
      <c r="E7" s="824"/>
      <c r="F7" s="824"/>
      <c r="G7" s="800"/>
      <c r="H7" s="800" t="s">
        <v>720</v>
      </c>
      <c r="I7" s="800" t="s">
        <v>721</v>
      </c>
      <c r="J7" s="800"/>
      <c r="K7" s="810"/>
      <c r="L7" s="813"/>
    </row>
    <row r="8" spans="1:12" s="261" customFormat="1" ht="21.75" customHeight="1" thickTop="1">
      <c r="A8" s="615">
        <v>1</v>
      </c>
      <c r="B8" s="297" t="s">
        <v>787</v>
      </c>
      <c r="C8" s="284"/>
      <c r="D8" s="801" t="s">
        <v>670</v>
      </c>
      <c r="E8" s="801"/>
      <c r="F8" s="801"/>
      <c r="G8" s="801"/>
      <c r="H8" s="801"/>
      <c r="I8" s="801"/>
      <c r="J8" s="801"/>
      <c r="K8" s="801"/>
      <c r="L8" s="802"/>
    </row>
    <row r="9" spans="1:12" s="260" customFormat="1" ht="18">
      <c r="A9" s="615">
        <v>2</v>
      </c>
      <c r="B9" s="298"/>
      <c r="C9" s="285">
        <v>1</v>
      </c>
      <c r="D9" s="116" t="s">
        <v>728</v>
      </c>
      <c r="E9" s="268"/>
      <c r="F9" s="268"/>
      <c r="G9" s="268"/>
      <c r="H9" s="268"/>
      <c r="I9" s="268"/>
      <c r="J9" s="268"/>
      <c r="K9" s="268"/>
      <c r="L9" s="299"/>
    </row>
    <row r="10" spans="1:12" ht="18">
      <c r="A10" s="615">
        <v>3</v>
      </c>
      <c r="B10" s="182"/>
      <c r="C10" s="286"/>
      <c r="D10" s="116" t="s">
        <v>65</v>
      </c>
      <c r="E10" s="162"/>
      <c r="F10" s="162">
        <v>70</v>
      </c>
      <c r="G10" s="162">
        <v>430</v>
      </c>
      <c r="H10" s="162">
        <v>141</v>
      </c>
      <c r="I10" s="162"/>
      <c r="J10" s="162"/>
      <c r="K10" s="162"/>
      <c r="L10" s="300">
        <f>SUM(E10:K10)</f>
        <v>641</v>
      </c>
    </row>
    <row r="11" spans="1:12" s="168" customFormat="1" ht="19.5">
      <c r="A11" s="615">
        <v>4</v>
      </c>
      <c r="B11" s="301"/>
      <c r="C11" s="287"/>
      <c r="D11" s="121" t="s">
        <v>525</v>
      </c>
      <c r="E11" s="167"/>
      <c r="F11" s="167"/>
      <c r="G11" s="167">
        <v>141</v>
      </c>
      <c r="H11" s="167">
        <v>-141</v>
      </c>
      <c r="I11" s="167"/>
      <c r="J11" s="167"/>
      <c r="K11" s="167"/>
      <c r="L11" s="302">
        <f>SUM(E11:K11)</f>
        <v>0</v>
      </c>
    </row>
    <row r="12" spans="1:12" s="68" customFormat="1" ht="18">
      <c r="A12" s="615">
        <v>5</v>
      </c>
      <c r="B12" s="303"/>
      <c r="C12" s="288"/>
      <c r="D12" s="262" t="s">
        <v>65</v>
      </c>
      <c r="E12" s="163">
        <f aca="true" t="shared" si="0" ref="E12:L12">SUM(E10:E11)</f>
        <v>0</v>
      </c>
      <c r="F12" s="163">
        <f t="shared" si="0"/>
        <v>70</v>
      </c>
      <c r="G12" s="163">
        <f t="shared" si="0"/>
        <v>571</v>
      </c>
      <c r="H12" s="163">
        <f t="shared" si="0"/>
        <v>0</v>
      </c>
      <c r="I12" s="163">
        <f t="shared" si="0"/>
        <v>0</v>
      </c>
      <c r="J12" s="163">
        <f t="shared" si="0"/>
        <v>0</v>
      </c>
      <c r="K12" s="163">
        <f t="shared" si="0"/>
        <v>0</v>
      </c>
      <c r="L12" s="304">
        <f t="shared" si="0"/>
        <v>641</v>
      </c>
    </row>
    <row r="13" spans="1:12" s="260" customFormat="1" ht="21.75" customHeight="1">
      <c r="A13" s="615">
        <v>6</v>
      </c>
      <c r="B13" s="298"/>
      <c r="C13" s="285">
        <v>2</v>
      </c>
      <c r="D13" s="116" t="s">
        <v>729</v>
      </c>
      <c r="E13" s="162"/>
      <c r="F13" s="162"/>
      <c r="G13" s="162"/>
      <c r="H13" s="162"/>
      <c r="I13" s="162"/>
      <c r="J13" s="162"/>
      <c r="K13" s="162"/>
      <c r="L13" s="304"/>
    </row>
    <row r="14" spans="1:12" ht="18">
      <c r="A14" s="615">
        <v>7</v>
      </c>
      <c r="B14" s="182"/>
      <c r="C14" s="286"/>
      <c r="D14" s="116" t="s">
        <v>65</v>
      </c>
      <c r="E14" s="162"/>
      <c r="F14" s="162"/>
      <c r="G14" s="162">
        <v>6100</v>
      </c>
      <c r="H14" s="162"/>
      <c r="I14" s="162"/>
      <c r="J14" s="162"/>
      <c r="K14" s="162"/>
      <c r="L14" s="300">
        <f>SUM(E14:K14)</f>
        <v>6100</v>
      </c>
    </row>
    <row r="15" spans="1:12" s="168" customFormat="1" ht="19.5">
      <c r="A15" s="615">
        <v>8</v>
      </c>
      <c r="B15" s="301"/>
      <c r="C15" s="287"/>
      <c r="D15" s="121" t="s">
        <v>600</v>
      </c>
      <c r="E15" s="167"/>
      <c r="F15" s="167"/>
      <c r="G15" s="167">
        <v>720</v>
      </c>
      <c r="H15" s="167"/>
      <c r="I15" s="167"/>
      <c r="J15" s="167"/>
      <c r="K15" s="167"/>
      <c r="L15" s="302">
        <f>SUM(E15:K15)</f>
        <v>720</v>
      </c>
    </row>
    <row r="16" spans="1:12" s="68" customFormat="1" ht="18">
      <c r="A16" s="615">
        <v>9</v>
      </c>
      <c r="B16" s="303"/>
      <c r="C16" s="288"/>
      <c r="D16" s="262" t="s">
        <v>65</v>
      </c>
      <c r="E16" s="163">
        <f aca="true" t="shared" si="1" ref="E16:L16">SUM(E14:E15)</f>
        <v>0</v>
      </c>
      <c r="F16" s="163">
        <f t="shared" si="1"/>
        <v>0</v>
      </c>
      <c r="G16" s="163">
        <f t="shared" si="1"/>
        <v>6820</v>
      </c>
      <c r="H16" s="163">
        <f t="shared" si="1"/>
        <v>0</v>
      </c>
      <c r="I16" s="163">
        <f t="shared" si="1"/>
        <v>0</v>
      </c>
      <c r="J16" s="163">
        <f t="shared" si="1"/>
        <v>0</v>
      </c>
      <c r="K16" s="163">
        <f t="shared" si="1"/>
        <v>0</v>
      </c>
      <c r="L16" s="304">
        <f t="shared" si="1"/>
        <v>6820</v>
      </c>
    </row>
    <row r="17" spans="1:12" s="260" customFormat="1" ht="21.75" customHeight="1">
      <c r="A17" s="615">
        <v>10</v>
      </c>
      <c r="B17" s="298"/>
      <c r="C17" s="285">
        <v>3</v>
      </c>
      <c r="D17" s="116" t="s">
        <v>671</v>
      </c>
      <c r="E17" s="162"/>
      <c r="F17" s="162"/>
      <c r="G17" s="162"/>
      <c r="H17" s="162"/>
      <c r="I17" s="162"/>
      <c r="J17" s="162"/>
      <c r="K17" s="162"/>
      <c r="L17" s="304"/>
    </row>
    <row r="18" spans="1:12" ht="18">
      <c r="A18" s="615">
        <v>11</v>
      </c>
      <c r="B18" s="182"/>
      <c r="C18" s="286"/>
      <c r="D18" s="116" t="s">
        <v>65</v>
      </c>
      <c r="E18" s="162"/>
      <c r="F18" s="162"/>
      <c r="G18" s="162">
        <v>1300</v>
      </c>
      <c r="H18" s="162">
        <v>7750</v>
      </c>
      <c r="I18" s="162"/>
      <c r="J18" s="162"/>
      <c r="K18" s="162"/>
      <c r="L18" s="300">
        <f>SUM(E18:K18)</f>
        <v>9050</v>
      </c>
    </row>
    <row r="19" spans="1:12" s="168" customFormat="1" ht="19.5">
      <c r="A19" s="615">
        <v>12</v>
      </c>
      <c r="B19" s="301"/>
      <c r="C19" s="287"/>
      <c r="D19" s="121" t="s">
        <v>525</v>
      </c>
      <c r="E19" s="167"/>
      <c r="F19" s="167"/>
      <c r="G19" s="167">
        <v>-1300</v>
      </c>
      <c r="H19" s="167">
        <v>1300</v>
      </c>
      <c r="I19" s="167"/>
      <c r="J19" s="167"/>
      <c r="K19" s="167"/>
      <c r="L19" s="302">
        <f>SUM(E19:K19)</f>
        <v>0</v>
      </c>
    </row>
    <row r="20" spans="1:12" s="68" customFormat="1" ht="18">
      <c r="A20" s="615">
        <v>13</v>
      </c>
      <c r="B20" s="303"/>
      <c r="C20" s="288"/>
      <c r="D20" s="262" t="s">
        <v>65</v>
      </c>
      <c r="E20" s="163">
        <f aca="true" t="shared" si="2" ref="E20:L20">SUM(E18:E19)</f>
        <v>0</v>
      </c>
      <c r="F20" s="163">
        <f t="shared" si="2"/>
        <v>0</v>
      </c>
      <c r="G20" s="163">
        <f t="shared" si="2"/>
        <v>0</v>
      </c>
      <c r="H20" s="163">
        <f t="shared" si="2"/>
        <v>9050</v>
      </c>
      <c r="I20" s="163">
        <f t="shared" si="2"/>
        <v>0</v>
      </c>
      <c r="J20" s="163">
        <f t="shared" si="2"/>
        <v>0</v>
      </c>
      <c r="K20" s="163">
        <f t="shared" si="2"/>
        <v>0</v>
      </c>
      <c r="L20" s="304">
        <f t="shared" si="2"/>
        <v>9050</v>
      </c>
    </row>
    <row r="21" spans="1:12" s="260" customFormat="1" ht="21.75" customHeight="1">
      <c r="A21" s="615">
        <v>14</v>
      </c>
      <c r="B21" s="298"/>
      <c r="C21" s="285">
        <v>4</v>
      </c>
      <c r="D21" s="116" t="s">
        <v>110</v>
      </c>
      <c r="E21" s="162"/>
      <c r="F21" s="162"/>
      <c r="G21" s="162"/>
      <c r="H21" s="162"/>
      <c r="I21" s="162"/>
      <c r="J21" s="162"/>
      <c r="K21" s="162"/>
      <c r="L21" s="304"/>
    </row>
    <row r="22" spans="1:12" ht="18">
      <c r="A22" s="615">
        <v>15</v>
      </c>
      <c r="B22" s="182"/>
      <c r="C22" s="286"/>
      <c r="D22" s="116" t="s">
        <v>65</v>
      </c>
      <c r="E22" s="162"/>
      <c r="F22" s="162"/>
      <c r="G22" s="162"/>
      <c r="H22" s="162"/>
      <c r="I22" s="162">
        <v>7600</v>
      </c>
      <c r="J22" s="162"/>
      <c r="K22" s="162"/>
      <c r="L22" s="300">
        <f>SUM(E22:K22)</f>
        <v>7600</v>
      </c>
    </row>
    <row r="23" spans="1:12" s="168" customFormat="1" ht="19.5">
      <c r="A23" s="615">
        <v>16</v>
      </c>
      <c r="B23" s="301"/>
      <c r="C23" s="287"/>
      <c r="D23" s="121" t="s">
        <v>64</v>
      </c>
      <c r="E23" s="167"/>
      <c r="F23" s="167"/>
      <c r="G23" s="167"/>
      <c r="H23" s="167"/>
      <c r="I23" s="167"/>
      <c r="J23" s="167"/>
      <c r="K23" s="167"/>
      <c r="L23" s="302">
        <f>SUM(E23:K23)</f>
        <v>0</v>
      </c>
    </row>
    <row r="24" spans="1:12" s="68" customFormat="1" ht="18">
      <c r="A24" s="615">
        <v>17</v>
      </c>
      <c r="B24" s="303"/>
      <c r="C24" s="288"/>
      <c r="D24" s="262" t="s">
        <v>65</v>
      </c>
      <c r="E24" s="163">
        <f aca="true" t="shared" si="3" ref="E24:L24">SUM(E22:E23)</f>
        <v>0</v>
      </c>
      <c r="F24" s="163">
        <f t="shared" si="3"/>
        <v>0</v>
      </c>
      <c r="G24" s="163">
        <f t="shared" si="3"/>
        <v>0</v>
      </c>
      <c r="H24" s="163">
        <f t="shared" si="3"/>
        <v>0</v>
      </c>
      <c r="I24" s="163">
        <f t="shared" si="3"/>
        <v>7600</v>
      </c>
      <c r="J24" s="163">
        <f t="shared" si="3"/>
        <v>0</v>
      </c>
      <c r="K24" s="163">
        <f t="shared" si="3"/>
        <v>0</v>
      </c>
      <c r="L24" s="304">
        <f t="shared" si="3"/>
        <v>7600</v>
      </c>
    </row>
    <row r="25" spans="1:12" s="260" customFormat="1" ht="21.75" customHeight="1">
      <c r="A25" s="615">
        <v>18</v>
      </c>
      <c r="B25" s="298"/>
      <c r="C25" s="285">
        <v>5</v>
      </c>
      <c r="D25" s="116" t="s">
        <v>113</v>
      </c>
      <c r="E25" s="162"/>
      <c r="F25" s="162"/>
      <c r="G25" s="162"/>
      <c r="H25" s="162"/>
      <c r="I25" s="162"/>
      <c r="J25" s="162"/>
      <c r="K25" s="162"/>
      <c r="L25" s="304"/>
    </row>
    <row r="26" spans="1:12" ht="18">
      <c r="A26" s="615">
        <v>19</v>
      </c>
      <c r="B26" s="182"/>
      <c r="C26" s="286"/>
      <c r="D26" s="116" t="s">
        <v>65</v>
      </c>
      <c r="E26" s="162"/>
      <c r="F26" s="162"/>
      <c r="G26" s="162"/>
      <c r="H26" s="162"/>
      <c r="I26" s="162">
        <v>19000</v>
      </c>
      <c r="J26" s="162"/>
      <c r="K26" s="162"/>
      <c r="L26" s="300">
        <f>SUM(E26:K26)</f>
        <v>19000</v>
      </c>
    </row>
    <row r="27" spans="1:12" s="168" customFormat="1" ht="19.5">
      <c r="A27" s="615">
        <v>20</v>
      </c>
      <c r="B27" s="301"/>
      <c r="C27" s="287"/>
      <c r="D27" s="121" t="s">
        <v>64</v>
      </c>
      <c r="E27" s="167"/>
      <c r="F27" s="167"/>
      <c r="G27" s="167"/>
      <c r="H27" s="167"/>
      <c r="I27" s="167"/>
      <c r="J27" s="167"/>
      <c r="K27" s="167"/>
      <c r="L27" s="302">
        <f>SUM(E27:K27)</f>
        <v>0</v>
      </c>
    </row>
    <row r="28" spans="1:12" s="68" customFormat="1" ht="18">
      <c r="A28" s="615">
        <v>21</v>
      </c>
      <c r="B28" s="303"/>
      <c r="C28" s="288"/>
      <c r="D28" s="262" t="s">
        <v>65</v>
      </c>
      <c r="E28" s="163">
        <f aca="true" t="shared" si="4" ref="E28:L28">SUM(E26:E27)</f>
        <v>0</v>
      </c>
      <c r="F28" s="163">
        <f t="shared" si="4"/>
        <v>0</v>
      </c>
      <c r="G28" s="163">
        <f t="shared" si="4"/>
        <v>0</v>
      </c>
      <c r="H28" s="163">
        <f t="shared" si="4"/>
        <v>0</v>
      </c>
      <c r="I28" s="163">
        <f t="shared" si="4"/>
        <v>19000</v>
      </c>
      <c r="J28" s="163">
        <f t="shared" si="4"/>
        <v>0</v>
      </c>
      <c r="K28" s="163">
        <f t="shared" si="4"/>
        <v>0</v>
      </c>
      <c r="L28" s="304">
        <f t="shared" si="4"/>
        <v>19000</v>
      </c>
    </row>
    <row r="29" spans="1:12" s="260" customFormat="1" ht="21.75" customHeight="1">
      <c r="A29" s="615">
        <v>22</v>
      </c>
      <c r="B29" s="298"/>
      <c r="C29" s="285">
        <v>6</v>
      </c>
      <c r="D29" s="116" t="s">
        <v>723</v>
      </c>
      <c r="E29" s="162"/>
      <c r="F29" s="162"/>
      <c r="G29" s="162"/>
      <c r="H29" s="162"/>
      <c r="I29" s="162"/>
      <c r="J29" s="162"/>
      <c r="K29" s="162"/>
      <c r="L29" s="304"/>
    </row>
    <row r="30" spans="1:12" ht="18">
      <c r="A30" s="615">
        <v>23</v>
      </c>
      <c r="B30" s="182"/>
      <c r="C30" s="286"/>
      <c r="D30" s="116" t="s">
        <v>65</v>
      </c>
      <c r="E30" s="162"/>
      <c r="F30" s="162"/>
      <c r="G30" s="162"/>
      <c r="H30" s="162">
        <v>10000</v>
      </c>
      <c r="I30" s="162"/>
      <c r="J30" s="162"/>
      <c r="K30" s="162"/>
      <c r="L30" s="300">
        <f>SUM(E30:K30)</f>
        <v>10000</v>
      </c>
    </row>
    <row r="31" spans="1:12" s="168" customFormat="1" ht="19.5">
      <c r="A31" s="615">
        <v>24</v>
      </c>
      <c r="B31" s="301"/>
      <c r="C31" s="287"/>
      <c r="D31" s="121" t="s">
        <v>64</v>
      </c>
      <c r="E31" s="167"/>
      <c r="F31" s="167"/>
      <c r="G31" s="167"/>
      <c r="H31" s="167"/>
      <c r="I31" s="167"/>
      <c r="J31" s="167"/>
      <c r="K31" s="167"/>
      <c r="L31" s="302">
        <f>SUM(E31:K31)</f>
        <v>0</v>
      </c>
    </row>
    <row r="32" spans="1:12" s="68" customFormat="1" ht="18">
      <c r="A32" s="615">
        <v>25</v>
      </c>
      <c r="B32" s="303"/>
      <c r="C32" s="288"/>
      <c r="D32" s="262" t="s">
        <v>65</v>
      </c>
      <c r="E32" s="163">
        <f aca="true" t="shared" si="5" ref="E32:L32">SUM(E30:E31)</f>
        <v>0</v>
      </c>
      <c r="F32" s="163">
        <f t="shared" si="5"/>
        <v>0</v>
      </c>
      <c r="G32" s="163">
        <f t="shared" si="5"/>
        <v>0</v>
      </c>
      <c r="H32" s="163">
        <f t="shared" si="5"/>
        <v>10000</v>
      </c>
      <c r="I32" s="163">
        <f t="shared" si="5"/>
        <v>0</v>
      </c>
      <c r="J32" s="163">
        <f t="shared" si="5"/>
        <v>0</v>
      </c>
      <c r="K32" s="163">
        <f t="shared" si="5"/>
        <v>0</v>
      </c>
      <c r="L32" s="304">
        <f t="shared" si="5"/>
        <v>10000</v>
      </c>
    </row>
    <row r="33" spans="1:12" s="260" customFormat="1" ht="21.75" customHeight="1">
      <c r="A33" s="615">
        <v>26</v>
      </c>
      <c r="B33" s="298"/>
      <c r="C33" s="285">
        <v>7</v>
      </c>
      <c r="D33" s="116" t="s">
        <v>675</v>
      </c>
      <c r="E33" s="162"/>
      <c r="F33" s="162"/>
      <c r="G33" s="162"/>
      <c r="H33" s="162"/>
      <c r="I33" s="162"/>
      <c r="J33" s="162"/>
      <c r="K33" s="162"/>
      <c r="L33" s="304"/>
    </row>
    <row r="34" spans="1:12" ht="18">
      <c r="A34" s="615">
        <v>27</v>
      </c>
      <c r="B34" s="182"/>
      <c r="C34" s="286"/>
      <c r="D34" s="116" t="s">
        <v>65</v>
      </c>
      <c r="E34" s="162">
        <v>13638</v>
      </c>
      <c r="F34" s="162">
        <v>1842</v>
      </c>
      <c r="G34" s="162">
        <v>1583</v>
      </c>
      <c r="H34" s="162"/>
      <c r="I34" s="162"/>
      <c r="J34" s="162"/>
      <c r="K34" s="162"/>
      <c r="L34" s="300">
        <f>SUM(E34:K34)</f>
        <v>17063</v>
      </c>
    </row>
    <row r="35" spans="1:12" s="168" customFormat="1" ht="19.5">
      <c r="A35" s="615">
        <v>28</v>
      </c>
      <c r="B35" s="301"/>
      <c r="C35" s="287"/>
      <c r="D35" s="121" t="s">
        <v>525</v>
      </c>
      <c r="E35" s="167">
        <v>-452</v>
      </c>
      <c r="F35" s="167"/>
      <c r="G35" s="167">
        <v>452</v>
      </c>
      <c r="H35" s="167"/>
      <c r="I35" s="167"/>
      <c r="J35" s="167"/>
      <c r="K35" s="167"/>
      <c r="L35" s="302">
        <f>SUM(E35:K35)</f>
        <v>0</v>
      </c>
    </row>
    <row r="36" spans="1:12" s="68" customFormat="1" ht="18">
      <c r="A36" s="615">
        <v>29</v>
      </c>
      <c r="B36" s="303"/>
      <c r="C36" s="288"/>
      <c r="D36" s="262" t="s">
        <v>65</v>
      </c>
      <c r="E36" s="163">
        <f aca="true" t="shared" si="6" ref="E36:L36">SUM(E34:E35)</f>
        <v>13186</v>
      </c>
      <c r="F36" s="163">
        <f t="shared" si="6"/>
        <v>1842</v>
      </c>
      <c r="G36" s="163">
        <f t="shared" si="6"/>
        <v>2035</v>
      </c>
      <c r="H36" s="163">
        <f t="shared" si="6"/>
        <v>0</v>
      </c>
      <c r="I36" s="163">
        <f t="shared" si="6"/>
        <v>0</v>
      </c>
      <c r="J36" s="163">
        <f t="shared" si="6"/>
        <v>0</v>
      </c>
      <c r="K36" s="163">
        <f t="shared" si="6"/>
        <v>0</v>
      </c>
      <c r="L36" s="304">
        <f t="shared" si="6"/>
        <v>17063</v>
      </c>
    </row>
    <row r="37" spans="1:12" s="260" customFormat="1" ht="30" customHeight="1">
      <c r="A37" s="615">
        <v>30</v>
      </c>
      <c r="B37" s="298"/>
      <c r="C37" s="285">
        <v>8</v>
      </c>
      <c r="D37" s="794" t="s">
        <v>408</v>
      </c>
      <c r="E37" s="795"/>
      <c r="F37" s="795"/>
      <c r="G37" s="795"/>
      <c r="H37" s="795"/>
      <c r="I37" s="795"/>
      <c r="J37" s="795"/>
      <c r="K37" s="795"/>
      <c r="L37" s="796"/>
    </row>
    <row r="38" spans="1:12" ht="18">
      <c r="A38" s="615">
        <v>31</v>
      </c>
      <c r="B38" s="182"/>
      <c r="C38" s="286"/>
      <c r="D38" s="116" t="s">
        <v>65</v>
      </c>
      <c r="E38" s="162"/>
      <c r="F38" s="162"/>
      <c r="G38" s="162"/>
      <c r="H38" s="162"/>
      <c r="I38" s="162">
        <v>2800</v>
      </c>
      <c r="J38" s="162"/>
      <c r="K38" s="162"/>
      <c r="L38" s="300">
        <f>SUM(E38:K38)</f>
        <v>2800</v>
      </c>
    </row>
    <row r="39" spans="1:12" s="168" customFormat="1" ht="19.5">
      <c r="A39" s="615">
        <v>32</v>
      </c>
      <c r="B39" s="301"/>
      <c r="C39" s="287"/>
      <c r="D39" s="121" t="s">
        <v>64</v>
      </c>
      <c r="E39" s="167"/>
      <c r="F39" s="167"/>
      <c r="G39" s="167"/>
      <c r="H39" s="167"/>
      <c r="I39" s="167"/>
      <c r="J39" s="167"/>
      <c r="K39" s="167"/>
      <c r="L39" s="302">
        <f>SUM(E39:K39)</f>
        <v>0</v>
      </c>
    </row>
    <row r="40" spans="1:12" s="68" customFormat="1" ht="18">
      <c r="A40" s="615">
        <v>33</v>
      </c>
      <c r="B40" s="303"/>
      <c r="C40" s="288"/>
      <c r="D40" s="262" t="s">
        <v>65</v>
      </c>
      <c r="E40" s="163">
        <f aca="true" t="shared" si="7" ref="E40:L40">SUM(E38:E39)</f>
        <v>0</v>
      </c>
      <c r="F40" s="163">
        <f t="shared" si="7"/>
        <v>0</v>
      </c>
      <c r="G40" s="163">
        <f t="shared" si="7"/>
        <v>0</v>
      </c>
      <c r="H40" s="163">
        <f t="shared" si="7"/>
        <v>0</v>
      </c>
      <c r="I40" s="163">
        <f t="shared" si="7"/>
        <v>2800</v>
      </c>
      <c r="J40" s="163">
        <f t="shared" si="7"/>
        <v>0</v>
      </c>
      <c r="K40" s="163">
        <f t="shared" si="7"/>
        <v>0</v>
      </c>
      <c r="L40" s="304">
        <f t="shared" si="7"/>
        <v>2800</v>
      </c>
    </row>
    <row r="41" spans="1:12" s="260" customFormat="1" ht="30" customHeight="1">
      <c r="A41" s="615">
        <v>34</v>
      </c>
      <c r="B41" s="298"/>
      <c r="C41" s="285">
        <v>9</v>
      </c>
      <c r="D41" s="794" t="s">
        <v>119</v>
      </c>
      <c r="E41" s="795"/>
      <c r="F41" s="795"/>
      <c r="G41" s="795"/>
      <c r="H41" s="795"/>
      <c r="I41" s="795"/>
      <c r="J41" s="795"/>
      <c r="K41" s="795"/>
      <c r="L41" s="796"/>
    </row>
    <row r="42" spans="1:12" ht="18">
      <c r="A42" s="615">
        <v>35</v>
      </c>
      <c r="B42" s="182"/>
      <c r="C42" s="286"/>
      <c r="D42" s="116" t="s">
        <v>65</v>
      </c>
      <c r="E42" s="162"/>
      <c r="F42" s="162"/>
      <c r="G42" s="162"/>
      <c r="H42" s="162">
        <v>54000</v>
      </c>
      <c r="I42" s="162"/>
      <c r="J42" s="162"/>
      <c r="K42" s="162"/>
      <c r="L42" s="300">
        <f>SUM(E42:K42)</f>
        <v>54000</v>
      </c>
    </row>
    <row r="43" spans="1:12" s="168" customFormat="1" ht="19.5">
      <c r="A43" s="615">
        <v>36</v>
      </c>
      <c r="B43" s="301"/>
      <c r="C43" s="287"/>
      <c r="D43" s="121" t="s">
        <v>64</v>
      </c>
      <c r="E43" s="167"/>
      <c r="F43" s="167"/>
      <c r="G43" s="167"/>
      <c r="H43" s="167"/>
      <c r="I43" s="167"/>
      <c r="J43" s="167"/>
      <c r="K43" s="167"/>
      <c r="L43" s="302">
        <f>SUM(E43:K43)</f>
        <v>0</v>
      </c>
    </row>
    <row r="44" spans="1:12" s="68" customFormat="1" ht="18">
      <c r="A44" s="615">
        <v>37</v>
      </c>
      <c r="B44" s="303"/>
      <c r="C44" s="288"/>
      <c r="D44" s="262" t="s">
        <v>65</v>
      </c>
      <c r="E44" s="163">
        <f aca="true" t="shared" si="8" ref="E44:L44">SUM(E42:E43)</f>
        <v>0</v>
      </c>
      <c r="F44" s="163">
        <f t="shared" si="8"/>
        <v>0</v>
      </c>
      <c r="G44" s="163">
        <f t="shared" si="8"/>
        <v>0</v>
      </c>
      <c r="H44" s="163">
        <f t="shared" si="8"/>
        <v>54000</v>
      </c>
      <c r="I44" s="163">
        <f t="shared" si="8"/>
        <v>0</v>
      </c>
      <c r="J44" s="163">
        <f t="shared" si="8"/>
        <v>0</v>
      </c>
      <c r="K44" s="163">
        <f t="shared" si="8"/>
        <v>0</v>
      </c>
      <c r="L44" s="304">
        <f t="shared" si="8"/>
        <v>54000</v>
      </c>
    </row>
    <row r="45" spans="1:12" s="260" customFormat="1" ht="27.75" customHeight="1">
      <c r="A45" s="615">
        <v>38</v>
      </c>
      <c r="B45" s="298"/>
      <c r="C45" s="285">
        <v>10</v>
      </c>
      <c r="D45" s="794" t="s">
        <v>669</v>
      </c>
      <c r="E45" s="795"/>
      <c r="F45" s="795"/>
      <c r="G45" s="795"/>
      <c r="H45" s="795"/>
      <c r="I45" s="795"/>
      <c r="J45" s="795"/>
      <c r="K45" s="795"/>
      <c r="L45" s="796"/>
    </row>
    <row r="46" spans="1:12" ht="18">
      <c r="A46" s="615">
        <v>39</v>
      </c>
      <c r="B46" s="182"/>
      <c r="C46" s="286"/>
      <c r="D46" s="116" t="s">
        <v>65</v>
      </c>
      <c r="E46" s="162"/>
      <c r="F46" s="162"/>
      <c r="G46" s="162"/>
      <c r="H46" s="162">
        <v>201384</v>
      </c>
      <c r="I46" s="162"/>
      <c r="J46" s="162"/>
      <c r="K46" s="162"/>
      <c r="L46" s="300">
        <f>SUM(E46:K46)</f>
        <v>201384</v>
      </c>
    </row>
    <row r="47" spans="1:12" s="168" customFormat="1" ht="19.5">
      <c r="A47" s="615">
        <v>40</v>
      </c>
      <c r="B47" s="301"/>
      <c r="C47" s="287"/>
      <c r="D47" s="121" t="s">
        <v>501</v>
      </c>
      <c r="E47" s="167"/>
      <c r="F47" s="167"/>
      <c r="G47" s="167"/>
      <c r="H47" s="167">
        <v>342</v>
      </c>
      <c r="I47" s="167"/>
      <c r="J47" s="167"/>
      <c r="K47" s="167"/>
      <c r="L47" s="302">
        <f>SUM(E47:K47)</f>
        <v>342</v>
      </c>
    </row>
    <row r="48" spans="1:12" s="68" customFormat="1" ht="18">
      <c r="A48" s="615">
        <v>41</v>
      </c>
      <c r="B48" s="303"/>
      <c r="C48" s="288"/>
      <c r="D48" s="262" t="s">
        <v>65</v>
      </c>
      <c r="E48" s="163">
        <f aca="true" t="shared" si="9" ref="E48:L48">SUM(E46:E47)</f>
        <v>0</v>
      </c>
      <c r="F48" s="163">
        <f t="shared" si="9"/>
        <v>0</v>
      </c>
      <c r="G48" s="163">
        <f t="shared" si="9"/>
        <v>0</v>
      </c>
      <c r="H48" s="163">
        <f t="shared" si="9"/>
        <v>201726</v>
      </c>
      <c r="I48" s="163">
        <f t="shared" si="9"/>
        <v>0</v>
      </c>
      <c r="J48" s="163">
        <f t="shared" si="9"/>
        <v>0</v>
      </c>
      <c r="K48" s="163">
        <f t="shared" si="9"/>
        <v>0</v>
      </c>
      <c r="L48" s="304">
        <f t="shared" si="9"/>
        <v>201726</v>
      </c>
    </row>
    <row r="49" spans="1:12" s="260" customFormat="1" ht="27.75" customHeight="1">
      <c r="A49" s="615">
        <v>42</v>
      </c>
      <c r="B49" s="298"/>
      <c r="C49" s="285">
        <v>11</v>
      </c>
      <c r="D49" s="116" t="s">
        <v>38</v>
      </c>
      <c r="E49" s="162"/>
      <c r="F49" s="162"/>
      <c r="G49" s="162"/>
      <c r="H49" s="162"/>
      <c r="I49" s="162"/>
      <c r="J49" s="162"/>
      <c r="K49" s="162"/>
      <c r="L49" s="304"/>
    </row>
    <row r="50" spans="1:12" ht="18">
      <c r="A50" s="615">
        <v>43</v>
      </c>
      <c r="B50" s="182"/>
      <c r="C50" s="286"/>
      <c r="D50" s="116" t="s">
        <v>65</v>
      </c>
      <c r="E50" s="162"/>
      <c r="F50" s="162"/>
      <c r="G50" s="162">
        <v>13000</v>
      </c>
      <c r="H50" s="162">
        <v>600</v>
      </c>
      <c r="I50" s="162"/>
      <c r="J50" s="162"/>
      <c r="K50" s="162"/>
      <c r="L50" s="300">
        <f>SUM(E50:K50)</f>
        <v>13600</v>
      </c>
    </row>
    <row r="51" spans="1:12" s="168" customFormat="1" ht="19.5">
      <c r="A51" s="615">
        <v>44</v>
      </c>
      <c r="B51" s="301"/>
      <c r="C51" s="287"/>
      <c r="D51" s="121" t="s">
        <v>64</v>
      </c>
      <c r="E51" s="167"/>
      <c r="F51" s="167"/>
      <c r="G51" s="167"/>
      <c r="H51" s="167"/>
      <c r="I51" s="167"/>
      <c r="J51" s="167"/>
      <c r="K51" s="167"/>
      <c r="L51" s="302">
        <f>SUM(E51:K51)</f>
        <v>0</v>
      </c>
    </row>
    <row r="52" spans="1:12" s="68" customFormat="1" ht="18">
      <c r="A52" s="615">
        <v>45</v>
      </c>
      <c r="B52" s="303"/>
      <c r="C52" s="288"/>
      <c r="D52" s="262" t="s">
        <v>65</v>
      </c>
      <c r="E52" s="163">
        <f aca="true" t="shared" si="10" ref="E52:L52">SUM(E50:E51)</f>
        <v>0</v>
      </c>
      <c r="F52" s="163">
        <f t="shared" si="10"/>
        <v>0</v>
      </c>
      <c r="G52" s="163">
        <f t="shared" si="10"/>
        <v>13000</v>
      </c>
      <c r="H52" s="163">
        <f t="shared" si="10"/>
        <v>600</v>
      </c>
      <c r="I52" s="163">
        <f t="shared" si="10"/>
        <v>0</v>
      </c>
      <c r="J52" s="163">
        <f t="shared" si="10"/>
        <v>0</v>
      </c>
      <c r="K52" s="163">
        <f t="shared" si="10"/>
        <v>0</v>
      </c>
      <c r="L52" s="304">
        <f t="shared" si="10"/>
        <v>13600</v>
      </c>
    </row>
    <row r="53" spans="1:12" s="260" customFormat="1" ht="27.75" customHeight="1">
      <c r="A53" s="615">
        <v>46</v>
      </c>
      <c r="B53" s="298"/>
      <c r="C53" s="285">
        <v>12</v>
      </c>
      <c r="D53" s="116" t="s">
        <v>115</v>
      </c>
      <c r="E53" s="162"/>
      <c r="F53" s="162"/>
      <c r="G53" s="162"/>
      <c r="H53" s="162"/>
      <c r="I53" s="162"/>
      <c r="J53" s="162"/>
      <c r="K53" s="162"/>
      <c r="L53" s="304"/>
    </row>
    <row r="54" spans="1:12" ht="18">
      <c r="A54" s="615">
        <v>47</v>
      </c>
      <c r="B54" s="182"/>
      <c r="C54" s="286"/>
      <c r="D54" s="116" t="s">
        <v>65</v>
      </c>
      <c r="E54" s="162">
        <v>200</v>
      </c>
      <c r="F54" s="162">
        <v>184</v>
      </c>
      <c r="G54" s="162">
        <v>3616</v>
      </c>
      <c r="H54" s="162"/>
      <c r="I54" s="162"/>
      <c r="J54" s="162"/>
      <c r="K54" s="162"/>
      <c r="L54" s="300">
        <f>SUM(E54:K54)</f>
        <v>4000</v>
      </c>
    </row>
    <row r="55" spans="1:12" s="168" customFormat="1" ht="19.5">
      <c r="A55" s="615">
        <v>48</v>
      </c>
      <c r="B55" s="301"/>
      <c r="C55" s="287"/>
      <c r="D55" s="121" t="s">
        <v>64</v>
      </c>
      <c r="E55" s="167"/>
      <c r="F55" s="167"/>
      <c r="G55" s="167"/>
      <c r="H55" s="167"/>
      <c r="I55" s="167"/>
      <c r="J55" s="167"/>
      <c r="K55" s="167"/>
      <c r="L55" s="302">
        <f>SUM(E55:K55)</f>
        <v>0</v>
      </c>
    </row>
    <row r="56" spans="1:12" s="68" customFormat="1" ht="18">
      <c r="A56" s="615">
        <v>49</v>
      </c>
      <c r="B56" s="303"/>
      <c r="C56" s="288"/>
      <c r="D56" s="262" t="s">
        <v>65</v>
      </c>
      <c r="E56" s="163">
        <f aca="true" t="shared" si="11" ref="E56:L56">SUM(E54:E55)</f>
        <v>200</v>
      </c>
      <c r="F56" s="163">
        <f t="shared" si="11"/>
        <v>184</v>
      </c>
      <c r="G56" s="163">
        <f t="shared" si="11"/>
        <v>3616</v>
      </c>
      <c r="H56" s="163">
        <f t="shared" si="11"/>
        <v>0</v>
      </c>
      <c r="I56" s="163">
        <f t="shared" si="11"/>
        <v>0</v>
      </c>
      <c r="J56" s="163">
        <f t="shared" si="11"/>
        <v>0</v>
      </c>
      <c r="K56" s="163">
        <f t="shared" si="11"/>
        <v>0</v>
      </c>
      <c r="L56" s="304">
        <f t="shared" si="11"/>
        <v>4000</v>
      </c>
    </row>
    <row r="57" spans="1:12" s="260" customFormat="1" ht="27.75" customHeight="1">
      <c r="A57" s="615">
        <v>50</v>
      </c>
      <c r="B57" s="298"/>
      <c r="C57" s="285">
        <v>13</v>
      </c>
      <c r="D57" s="116" t="s">
        <v>117</v>
      </c>
      <c r="E57" s="162"/>
      <c r="F57" s="162"/>
      <c r="G57" s="162"/>
      <c r="H57" s="162"/>
      <c r="I57" s="162"/>
      <c r="J57" s="162"/>
      <c r="K57" s="162"/>
      <c r="L57" s="304"/>
    </row>
    <row r="58" spans="1:12" ht="18">
      <c r="A58" s="615">
        <v>51</v>
      </c>
      <c r="B58" s="182"/>
      <c r="C58" s="286"/>
      <c r="D58" s="116" t="s">
        <v>65</v>
      </c>
      <c r="E58" s="162"/>
      <c r="F58" s="162"/>
      <c r="G58" s="162">
        <v>1500</v>
      </c>
      <c r="H58" s="162"/>
      <c r="I58" s="162"/>
      <c r="J58" s="162"/>
      <c r="K58" s="162"/>
      <c r="L58" s="300">
        <f>SUM(E58:K58)</f>
        <v>1500</v>
      </c>
    </row>
    <row r="59" spans="1:12" s="168" customFormat="1" ht="19.5">
      <c r="A59" s="615">
        <v>52</v>
      </c>
      <c r="B59" s="301"/>
      <c r="C59" s="287"/>
      <c r="D59" s="121" t="s">
        <v>64</v>
      </c>
      <c r="E59" s="167"/>
      <c r="F59" s="167"/>
      <c r="G59" s="167"/>
      <c r="H59" s="167"/>
      <c r="I59" s="167"/>
      <c r="J59" s="167"/>
      <c r="K59" s="167"/>
      <c r="L59" s="302">
        <f>SUM(E59:K59)</f>
        <v>0</v>
      </c>
    </row>
    <row r="60" spans="1:12" s="68" customFormat="1" ht="18">
      <c r="A60" s="615">
        <v>53</v>
      </c>
      <c r="B60" s="303"/>
      <c r="C60" s="288"/>
      <c r="D60" s="262" t="s">
        <v>65</v>
      </c>
      <c r="E60" s="163">
        <f aca="true" t="shared" si="12" ref="E60:L60">SUM(E58:E59)</f>
        <v>0</v>
      </c>
      <c r="F60" s="163">
        <f t="shared" si="12"/>
        <v>0</v>
      </c>
      <c r="G60" s="163">
        <f t="shared" si="12"/>
        <v>1500</v>
      </c>
      <c r="H60" s="163">
        <f t="shared" si="12"/>
        <v>0</v>
      </c>
      <c r="I60" s="163">
        <f t="shared" si="12"/>
        <v>0</v>
      </c>
      <c r="J60" s="163">
        <f t="shared" si="12"/>
        <v>0</v>
      </c>
      <c r="K60" s="163">
        <f t="shared" si="12"/>
        <v>0</v>
      </c>
      <c r="L60" s="304">
        <f t="shared" si="12"/>
        <v>1500</v>
      </c>
    </row>
    <row r="61" spans="1:12" s="260" customFormat="1" ht="27.75" customHeight="1">
      <c r="A61" s="615">
        <v>54</v>
      </c>
      <c r="B61" s="298"/>
      <c r="C61" s="285">
        <v>14</v>
      </c>
      <c r="D61" s="116" t="s">
        <v>755</v>
      </c>
      <c r="E61" s="162"/>
      <c r="F61" s="162"/>
      <c r="G61" s="162"/>
      <c r="H61" s="162"/>
      <c r="I61" s="162"/>
      <c r="J61" s="162"/>
      <c r="K61" s="162"/>
      <c r="L61" s="304"/>
    </row>
    <row r="62" spans="1:12" ht="18">
      <c r="A62" s="615">
        <v>55</v>
      </c>
      <c r="B62" s="182"/>
      <c r="C62" s="286"/>
      <c r="D62" s="116" t="s">
        <v>65</v>
      </c>
      <c r="E62" s="162">
        <v>300</v>
      </c>
      <c r="F62" s="162">
        <v>100</v>
      </c>
      <c r="G62" s="162">
        <v>5400</v>
      </c>
      <c r="H62" s="162"/>
      <c r="I62" s="162"/>
      <c r="J62" s="162"/>
      <c r="K62" s="162"/>
      <c r="L62" s="300">
        <f>SUM(E62:K62)</f>
        <v>5800</v>
      </c>
    </row>
    <row r="63" spans="1:12" s="168" customFormat="1" ht="19.5">
      <c r="A63" s="615">
        <v>56</v>
      </c>
      <c r="B63" s="301"/>
      <c r="C63" s="287"/>
      <c r="D63" s="121" t="s">
        <v>64</v>
      </c>
      <c r="E63" s="167"/>
      <c r="F63" s="167"/>
      <c r="G63" s="167"/>
      <c r="H63" s="167"/>
      <c r="I63" s="167"/>
      <c r="J63" s="167"/>
      <c r="K63" s="167"/>
      <c r="L63" s="302">
        <f>SUM(E63:K63)</f>
        <v>0</v>
      </c>
    </row>
    <row r="64" spans="1:12" s="68" customFormat="1" ht="18">
      <c r="A64" s="615">
        <v>57</v>
      </c>
      <c r="B64" s="303"/>
      <c r="C64" s="288"/>
      <c r="D64" s="262" t="s">
        <v>65</v>
      </c>
      <c r="E64" s="163">
        <f aca="true" t="shared" si="13" ref="E64:L64">SUM(E62:E63)</f>
        <v>300</v>
      </c>
      <c r="F64" s="163">
        <f t="shared" si="13"/>
        <v>100</v>
      </c>
      <c r="G64" s="163">
        <f t="shared" si="13"/>
        <v>5400</v>
      </c>
      <c r="H64" s="163">
        <f t="shared" si="13"/>
        <v>0</v>
      </c>
      <c r="I64" s="163">
        <f t="shared" si="13"/>
        <v>0</v>
      </c>
      <c r="J64" s="163">
        <f t="shared" si="13"/>
        <v>0</v>
      </c>
      <c r="K64" s="163">
        <f t="shared" si="13"/>
        <v>0</v>
      </c>
      <c r="L64" s="304">
        <f t="shared" si="13"/>
        <v>5800</v>
      </c>
    </row>
    <row r="65" spans="1:12" s="260" customFormat="1" ht="30" customHeight="1">
      <c r="A65" s="615">
        <v>58</v>
      </c>
      <c r="B65" s="298"/>
      <c r="C65" s="285">
        <v>15</v>
      </c>
      <c r="D65" s="116" t="s">
        <v>319</v>
      </c>
      <c r="E65" s="162"/>
      <c r="F65" s="162"/>
      <c r="G65" s="162"/>
      <c r="H65" s="162"/>
      <c r="I65" s="162"/>
      <c r="J65" s="162"/>
      <c r="K65" s="162"/>
      <c r="L65" s="304"/>
    </row>
    <row r="66" spans="1:12" ht="18">
      <c r="A66" s="615">
        <v>59</v>
      </c>
      <c r="B66" s="182"/>
      <c r="C66" s="286"/>
      <c r="D66" s="116" t="s">
        <v>65</v>
      </c>
      <c r="E66" s="162"/>
      <c r="F66" s="162"/>
      <c r="G66" s="162">
        <v>125440</v>
      </c>
      <c r="H66" s="162"/>
      <c r="I66" s="162">
        <v>10</v>
      </c>
      <c r="J66" s="162"/>
      <c r="K66" s="162"/>
      <c r="L66" s="300">
        <f>SUM(E66:K66)</f>
        <v>125450</v>
      </c>
    </row>
    <row r="67" spans="1:12" s="168" customFormat="1" ht="19.5">
      <c r="A67" s="615">
        <v>60</v>
      </c>
      <c r="B67" s="301"/>
      <c r="C67" s="287"/>
      <c r="D67" s="121" t="s">
        <v>603</v>
      </c>
      <c r="E67" s="167"/>
      <c r="F67" s="167"/>
      <c r="G67" s="167">
        <v>45</v>
      </c>
      <c r="H67" s="167"/>
      <c r="I67" s="167"/>
      <c r="J67" s="167"/>
      <c r="K67" s="167"/>
      <c r="L67" s="302">
        <f>SUM(E67:K67)</f>
        <v>45</v>
      </c>
    </row>
    <row r="68" spans="1:12" s="68" customFormat="1" ht="18">
      <c r="A68" s="615">
        <v>61</v>
      </c>
      <c r="B68" s="303"/>
      <c r="C68" s="288"/>
      <c r="D68" s="262" t="s">
        <v>65</v>
      </c>
      <c r="E68" s="163">
        <f aca="true" t="shared" si="14" ref="E68:L68">SUM(E66:E67)</f>
        <v>0</v>
      </c>
      <c r="F68" s="163">
        <f t="shared" si="14"/>
        <v>0</v>
      </c>
      <c r="G68" s="163">
        <f t="shared" si="14"/>
        <v>125485</v>
      </c>
      <c r="H68" s="163">
        <f t="shared" si="14"/>
        <v>0</v>
      </c>
      <c r="I68" s="163">
        <f t="shared" si="14"/>
        <v>10</v>
      </c>
      <c r="J68" s="163">
        <f t="shared" si="14"/>
        <v>0</v>
      </c>
      <c r="K68" s="163">
        <f t="shared" si="14"/>
        <v>0</v>
      </c>
      <c r="L68" s="304">
        <f t="shared" si="14"/>
        <v>125495</v>
      </c>
    </row>
    <row r="69" spans="1:12" s="260" customFormat="1" ht="30" customHeight="1">
      <c r="A69" s="615">
        <v>62</v>
      </c>
      <c r="B69" s="298"/>
      <c r="C69" s="285">
        <v>16</v>
      </c>
      <c r="D69" s="116" t="s">
        <v>756</v>
      </c>
      <c r="E69" s="162"/>
      <c r="F69" s="162"/>
      <c r="G69" s="162"/>
      <c r="H69" s="162"/>
      <c r="I69" s="162"/>
      <c r="J69" s="162"/>
      <c r="K69" s="162"/>
      <c r="L69" s="304"/>
    </row>
    <row r="70" spans="1:12" ht="18">
      <c r="A70" s="615">
        <v>63</v>
      </c>
      <c r="B70" s="182"/>
      <c r="C70" s="286"/>
      <c r="D70" s="116" t="s">
        <v>65</v>
      </c>
      <c r="E70" s="162"/>
      <c r="F70" s="162"/>
      <c r="G70" s="162">
        <v>263033</v>
      </c>
      <c r="H70" s="162"/>
      <c r="I70" s="162"/>
      <c r="J70" s="162">
        <v>1483</v>
      </c>
      <c r="K70" s="162"/>
      <c r="L70" s="300">
        <f>SUM(E70:K70)</f>
        <v>264516</v>
      </c>
    </row>
    <row r="71" spans="1:12" s="168" customFormat="1" ht="19.5">
      <c r="A71" s="615">
        <v>64</v>
      </c>
      <c r="B71" s="301"/>
      <c r="C71" s="287"/>
      <c r="D71" s="121" t="s">
        <v>605</v>
      </c>
      <c r="E71" s="167"/>
      <c r="F71" s="167"/>
      <c r="G71" s="167">
        <v>1973</v>
      </c>
      <c r="H71" s="167"/>
      <c r="I71" s="167"/>
      <c r="J71" s="167"/>
      <c r="K71" s="167"/>
      <c r="L71" s="302">
        <f>SUM(E71:K71)</f>
        <v>1973</v>
      </c>
    </row>
    <row r="72" spans="1:12" s="68" customFormat="1" ht="18">
      <c r="A72" s="615">
        <v>65</v>
      </c>
      <c r="B72" s="303"/>
      <c r="C72" s="288"/>
      <c r="D72" s="262" t="s">
        <v>65</v>
      </c>
      <c r="E72" s="163">
        <f aca="true" t="shared" si="15" ref="E72:L72">SUM(E70:E71)</f>
        <v>0</v>
      </c>
      <c r="F72" s="163">
        <f t="shared" si="15"/>
        <v>0</v>
      </c>
      <c r="G72" s="163">
        <f t="shared" si="15"/>
        <v>265006</v>
      </c>
      <c r="H72" s="163">
        <f t="shared" si="15"/>
        <v>0</v>
      </c>
      <c r="I72" s="163">
        <f t="shared" si="15"/>
        <v>0</v>
      </c>
      <c r="J72" s="163">
        <f t="shared" si="15"/>
        <v>1483</v>
      </c>
      <c r="K72" s="163">
        <f t="shared" si="15"/>
        <v>0</v>
      </c>
      <c r="L72" s="304">
        <f t="shared" si="15"/>
        <v>266489</v>
      </c>
    </row>
    <row r="73" spans="1:12" s="260" customFormat="1" ht="30" customHeight="1">
      <c r="A73" s="615">
        <v>66</v>
      </c>
      <c r="B73" s="298"/>
      <c r="C73" s="285">
        <v>17</v>
      </c>
      <c r="D73" s="116" t="s">
        <v>399</v>
      </c>
      <c r="E73" s="162"/>
      <c r="F73" s="162"/>
      <c r="G73" s="162"/>
      <c r="H73" s="162"/>
      <c r="I73" s="162"/>
      <c r="J73" s="162"/>
      <c r="K73" s="162"/>
      <c r="L73" s="304"/>
    </row>
    <row r="74" spans="1:12" ht="18">
      <c r="A74" s="615">
        <v>67</v>
      </c>
      <c r="B74" s="182"/>
      <c r="C74" s="286"/>
      <c r="D74" s="116" t="s">
        <v>65</v>
      </c>
      <c r="E74" s="162"/>
      <c r="F74" s="162"/>
      <c r="G74" s="162">
        <v>40000</v>
      </c>
      <c r="H74" s="162"/>
      <c r="I74" s="162"/>
      <c r="J74" s="162"/>
      <c r="K74" s="162"/>
      <c r="L74" s="300">
        <f>SUM(E74:K74)</f>
        <v>40000</v>
      </c>
    </row>
    <row r="75" spans="1:12" s="168" customFormat="1" ht="19.5">
      <c r="A75" s="615">
        <v>68</v>
      </c>
      <c r="B75" s="301"/>
      <c r="C75" s="287"/>
      <c r="D75" s="121" t="s">
        <v>64</v>
      </c>
      <c r="E75" s="167"/>
      <c r="F75" s="167"/>
      <c r="G75" s="167"/>
      <c r="H75" s="167"/>
      <c r="I75" s="167"/>
      <c r="J75" s="167"/>
      <c r="K75" s="167"/>
      <c r="L75" s="302">
        <f>SUM(E75:K75)</f>
        <v>0</v>
      </c>
    </row>
    <row r="76" spans="1:12" s="68" customFormat="1" ht="18">
      <c r="A76" s="615">
        <v>69</v>
      </c>
      <c r="B76" s="303"/>
      <c r="C76" s="288"/>
      <c r="D76" s="262" t="s">
        <v>65</v>
      </c>
      <c r="E76" s="163">
        <f aca="true" t="shared" si="16" ref="E76:L76">SUM(E74:E75)</f>
        <v>0</v>
      </c>
      <c r="F76" s="163">
        <f t="shared" si="16"/>
        <v>0</v>
      </c>
      <c r="G76" s="163">
        <f t="shared" si="16"/>
        <v>40000</v>
      </c>
      <c r="H76" s="163">
        <f t="shared" si="16"/>
        <v>0</v>
      </c>
      <c r="I76" s="163">
        <f t="shared" si="16"/>
        <v>0</v>
      </c>
      <c r="J76" s="163">
        <f t="shared" si="16"/>
        <v>0</v>
      </c>
      <c r="K76" s="163">
        <f t="shared" si="16"/>
        <v>0</v>
      </c>
      <c r="L76" s="304">
        <f t="shared" si="16"/>
        <v>40000</v>
      </c>
    </row>
    <row r="77" spans="1:12" s="260" customFormat="1" ht="30" customHeight="1">
      <c r="A77" s="615">
        <v>70</v>
      </c>
      <c r="B77" s="298"/>
      <c r="C77" s="285">
        <v>18</v>
      </c>
      <c r="D77" s="116" t="s">
        <v>757</v>
      </c>
      <c r="E77" s="162"/>
      <c r="F77" s="162"/>
      <c r="G77" s="162"/>
      <c r="H77" s="162"/>
      <c r="I77" s="162"/>
      <c r="J77" s="162"/>
      <c r="K77" s="162"/>
      <c r="L77" s="304"/>
    </row>
    <row r="78" spans="1:12" ht="18">
      <c r="A78" s="615">
        <v>71</v>
      </c>
      <c r="B78" s="182"/>
      <c r="C78" s="286"/>
      <c r="D78" s="116" t="s">
        <v>65</v>
      </c>
      <c r="E78" s="162"/>
      <c r="F78" s="162"/>
      <c r="G78" s="162">
        <v>270794</v>
      </c>
      <c r="H78" s="162"/>
      <c r="I78" s="162"/>
      <c r="J78" s="162"/>
      <c r="K78" s="162"/>
      <c r="L78" s="300">
        <f>SUM(E78:K78)</f>
        <v>270794</v>
      </c>
    </row>
    <row r="79" spans="1:12" s="168" customFormat="1" ht="19.5">
      <c r="A79" s="615">
        <v>72</v>
      </c>
      <c r="B79" s="301"/>
      <c r="C79" s="287"/>
      <c r="D79" s="121" t="s">
        <v>64</v>
      </c>
      <c r="E79" s="167"/>
      <c r="F79" s="167"/>
      <c r="G79" s="167"/>
      <c r="H79" s="167"/>
      <c r="I79" s="167"/>
      <c r="J79" s="167"/>
      <c r="K79" s="167"/>
      <c r="L79" s="302">
        <f>SUM(E79:K79)</f>
        <v>0</v>
      </c>
    </row>
    <row r="80" spans="1:12" s="68" customFormat="1" ht="18">
      <c r="A80" s="615">
        <v>73</v>
      </c>
      <c r="B80" s="303"/>
      <c r="C80" s="288"/>
      <c r="D80" s="262" t="s">
        <v>65</v>
      </c>
      <c r="E80" s="163">
        <f aca="true" t="shared" si="17" ref="E80:L80">SUM(E78:E79)</f>
        <v>0</v>
      </c>
      <c r="F80" s="163">
        <f t="shared" si="17"/>
        <v>0</v>
      </c>
      <c r="G80" s="163">
        <f t="shared" si="17"/>
        <v>270794</v>
      </c>
      <c r="H80" s="163">
        <f t="shared" si="17"/>
        <v>0</v>
      </c>
      <c r="I80" s="163">
        <f t="shared" si="17"/>
        <v>0</v>
      </c>
      <c r="J80" s="163">
        <f t="shared" si="17"/>
        <v>0</v>
      </c>
      <c r="K80" s="163">
        <f t="shared" si="17"/>
        <v>0</v>
      </c>
      <c r="L80" s="304">
        <f t="shared" si="17"/>
        <v>270794</v>
      </c>
    </row>
    <row r="81" spans="1:12" s="260" customFormat="1" ht="30" customHeight="1">
      <c r="A81" s="615">
        <v>74</v>
      </c>
      <c r="B81" s="298"/>
      <c r="C81" s="285">
        <v>19</v>
      </c>
      <c r="D81" s="116" t="s">
        <v>758</v>
      </c>
      <c r="E81" s="162"/>
      <c r="F81" s="162"/>
      <c r="G81" s="162"/>
      <c r="H81" s="162"/>
      <c r="I81" s="162"/>
      <c r="J81" s="162"/>
      <c r="K81" s="162"/>
      <c r="L81" s="304"/>
    </row>
    <row r="82" spans="1:12" ht="18">
      <c r="A82" s="615">
        <v>75</v>
      </c>
      <c r="B82" s="182"/>
      <c r="C82" s="286"/>
      <c r="D82" s="116" t="s">
        <v>65</v>
      </c>
      <c r="E82" s="162">
        <v>270</v>
      </c>
      <c r="F82" s="162">
        <v>94</v>
      </c>
      <c r="G82" s="162">
        <v>17120</v>
      </c>
      <c r="H82" s="162"/>
      <c r="I82" s="162"/>
      <c r="J82" s="162"/>
      <c r="K82" s="162"/>
      <c r="L82" s="300">
        <f>SUM(E82:K82)</f>
        <v>17484</v>
      </c>
    </row>
    <row r="83" spans="1:12" s="168" customFormat="1" ht="19.5">
      <c r="A83" s="615">
        <v>76</v>
      </c>
      <c r="B83" s="301"/>
      <c r="C83" s="287"/>
      <c r="D83" s="121" t="s">
        <v>525</v>
      </c>
      <c r="E83" s="167"/>
      <c r="F83" s="167"/>
      <c r="G83" s="167">
        <v>-343</v>
      </c>
      <c r="H83" s="167"/>
      <c r="I83" s="167"/>
      <c r="J83" s="167">
        <v>343</v>
      </c>
      <c r="K83" s="167"/>
      <c r="L83" s="302">
        <f>SUM(E83:K83)</f>
        <v>0</v>
      </c>
    </row>
    <row r="84" spans="1:12" s="68" customFormat="1" ht="18">
      <c r="A84" s="615">
        <v>77</v>
      </c>
      <c r="B84" s="303"/>
      <c r="C84" s="288"/>
      <c r="D84" s="262" t="s">
        <v>65</v>
      </c>
      <c r="E84" s="163">
        <f aca="true" t="shared" si="18" ref="E84:L84">SUM(E82:E83)</f>
        <v>270</v>
      </c>
      <c r="F84" s="163">
        <f t="shared" si="18"/>
        <v>94</v>
      </c>
      <c r="G84" s="163">
        <f t="shared" si="18"/>
        <v>16777</v>
      </c>
      <c r="H84" s="163">
        <f t="shared" si="18"/>
        <v>0</v>
      </c>
      <c r="I84" s="163">
        <f t="shared" si="18"/>
        <v>0</v>
      </c>
      <c r="J84" s="163">
        <f t="shared" si="18"/>
        <v>343</v>
      </c>
      <c r="K84" s="163">
        <f t="shared" si="18"/>
        <v>0</v>
      </c>
      <c r="L84" s="304">
        <f t="shared" si="18"/>
        <v>17484</v>
      </c>
    </row>
    <row r="85" spans="1:12" s="260" customFormat="1" ht="30" customHeight="1">
      <c r="A85" s="615">
        <v>78</v>
      </c>
      <c r="B85" s="298"/>
      <c r="C85" s="285">
        <v>20</v>
      </c>
      <c r="D85" s="794" t="s">
        <v>678</v>
      </c>
      <c r="E85" s="795"/>
      <c r="F85" s="795"/>
      <c r="G85" s="795"/>
      <c r="H85" s="795"/>
      <c r="I85" s="795"/>
      <c r="J85" s="795"/>
      <c r="K85" s="795"/>
      <c r="L85" s="796"/>
    </row>
    <row r="86" spans="1:12" ht="18">
      <c r="A86" s="615">
        <v>79</v>
      </c>
      <c r="B86" s="182"/>
      <c r="C86" s="286"/>
      <c r="D86" s="116" t="s">
        <v>65</v>
      </c>
      <c r="E86" s="162"/>
      <c r="F86" s="162"/>
      <c r="G86" s="162">
        <v>15500</v>
      </c>
      <c r="H86" s="162"/>
      <c r="I86" s="162"/>
      <c r="J86" s="162"/>
      <c r="K86" s="162"/>
      <c r="L86" s="300">
        <f>SUM(E86:K86)</f>
        <v>15500</v>
      </c>
    </row>
    <row r="87" spans="1:12" s="168" customFormat="1" ht="19.5">
      <c r="A87" s="615">
        <v>80</v>
      </c>
      <c r="B87" s="301"/>
      <c r="C87" s="287"/>
      <c r="D87" s="121" t="s">
        <v>64</v>
      </c>
      <c r="E87" s="167"/>
      <c r="F87" s="167"/>
      <c r="G87" s="167"/>
      <c r="H87" s="167"/>
      <c r="I87" s="167"/>
      <c r="J87" s="167"/>
      <c r="K87" s="167"/>
      <c r="L87" s="302">
        <f>SUM(E87:K87)</f>
        <v>0</v>
      </c>
    </row>
    <row r="88" spans="1:12" s="68" customFormat="1" ht="18">
      <c r="A88" s="615">
        <v>81</v>
      </c>
      <c r="B88" s="303"/>
      <c r="C88" s="288"/>
      <c r="D88" s="262" t="s">
        <v>65</v>
      </c>
      <c r="E88" s="163">
        <f aca="true" t="shared" si="19" ref="E88:L88">SUM(E86:E87)</f>
        <v>0</v>
      </c>
      <c r="F88" s="163">
        <f t="shared" si="19"/>
        <v>0</v>
      </c>
      <c r="G88" s="163">
        <f t="shared" si="19"/>
        <v>15500</v>
      </c>
      <c r="H88" s="163">
        <f t="shared" si="19"/>
        <v>0</v>
      </c>
      <c r="I88" s="163">
        <f t="shared" si="19"/>
        <v>0</v>
      </c>
      <c r="J88" s="163">
        <f t="shared" si="19"/>
        <v>0</v>
      </c>
      <c r="K88" s="163">
        <f t="shared" si="19"/>
        <v>0</v>
      </c>
      <c r="L88" s="304">
        <f t="shared" si="19"/>
        <v>15500</v>
      </c>
    </row>
    <row r="89" spans="1:12" s="260" customFormat="1" ht="30" customHeight="1">
      <c r="A89" s="615">
        <v>82</v>
      </c>
      <c r="B89" s="298"/>
      <c r="C89" s="285">
        <v>21</v>
      </c>
      <c r="D89" s="794" t="s">
        <v>324</v>
      </c>
      <c r="E89" s="795"/>
      <c r="F89" s="795"/>
      <c r="G89" s="795"/>
      <c r="H89" s="795"/>
      <c r="I89" s="795"/>
      <c r="J89" s="795"/>
      <c r="K89" s="795"/>
      <c r="L89" s="796"/>
    </row>
    <row r="90" spans="1:12" ht="18">
      <c r="A90" s="615">
        <v>83</v>
      </c>
      <c r="B90" s="182"/>
      <c r="C90" s="286"/>
      <c r="D90" s="116" t="s">
        <v>65</v>
      </c>
      <c r="E90" s="162"/>
      <c r="F90" s="162"/>
      <c r="G90" s="162">
        <v>500</v>
      </c>
      <c r="H90" s="162"/>
      <c r="I90" s="162"/>
      <c r="J90" s="162"/>
      <c r="K90" s="162"/>
      <c r="L90" s="300">
        <f>SUM(E90:K90)</f>
        <v>500</v>
      </c>
    </row>
    <row r="91" spans="1:12" s="168" customFormat="1" ht="19.5" customHeight="1">
      <c r="A91" s="615">
        <v>84</v>
      </c>
      <c r="B91" s="301"/>
      <c r="C91" s="287"/>
      <c r="D91" s="121" t="s">
        <v>64</v>
      </c>
      <c r="E91" s="167"/>
      <c r="F91" s="167"/>
      <c r="G91" s="167"/>
      <c r="H91" s="167"/>
      <c r="I91" s="167"/>
      <c r="J91" s="167"/>
      <c r="K91" s="167"/>
      <c r="L91" s="302">
        <f>SUM(E91:K91)</f>
        <v>0</v>
      </c>
    </row>
    <row r="92" spans="1:12" s="68" customFormat="1" ht="18">
      <c r="A92" s="615">
        <v>85</v>
      </c>
      <c r="B92" s="303"/>
      <c r="C92" s="288"/>
      <c r="D92" s="262" t="s">
        <v>65</v>
      </c>
      <c r="E92" s="163">
        <f aca="true" t="shared" si="20" ref="E92:L92">SUM(E90:E91)</f>
        <v>0</v>
      </c>
      <c r="F92" s="163">
        <f t="shared" si="20"/>
        <v>0</v>
      </c>
      <c r="G92" s="163">
        <f t="shared" si="20"/>
        <v>500</v>
      </c>
      <c r="H92" s="163">
        <f t="shared" si="20"/>
        <v>0</v>
      </c>
      <c r="I92" s="163">
        <f t="shared" si="20"/>
        <v>0</v>
      </c>
      <c r="J92" s="163">
        <f t="shared" si="20"/>
        <v>0</v>
      </c>
      <c r="K92" s="163">
        <f t="shared" si="20"/>
        <v>0</v>
      </c>
      <c r="L92" s="304">
        <f t="shared" si="20"/>
        <v>500</v>
      </c>
    </row>
    <row r="93" spans="1:12" s="260" customFormat="1" ht="30" customHeight="1">
      <c r="A93" s="615">
        <v>86</v>
      </c>
      <c r="B93" s="298"/>
      <c r="C93" s="285">
        <v>22</v>
      </c>
      <c r="D93" s="116" t="s">
        <v>280</v>
      </c>
      <c r="E93" s="162"/>
      <c r="F93" s="162"/>
      <c r="G93" s="162"/>
      <c r="H93" s="162"/>
      <c r="I93" s="162"/>
      <c r="J93" s="162"/>
      <c r="K93" s="162"/>
      <c r="L93" s="304"/>
    </row>
    <row r="94" spans="1:12" ht="18">
      <c r="A94" s="615">
        <v>87</v>
      </c>
      <c r="B94" s="182"/>
      <c r="C94" s="286"/>
      <c r="D94" s="116" t="s">
        <v>65</v>
      </c>
      <c r="E94" s="162">
        <v>0</v>
      </c>
      <c r="F94" s="162">
        <v>0</v>
      </c>
      <c r="G94" s="162">
        <v>502</v>
      </c>
      <c r="H94" s="162"/>
      <c r="I94" s="162"/>
      <c r="J94" s="162"/>
      <c r="K94" s="162"/>
      <c r="L94" s="300">
        <f>SUM(E94:K94)</f>
        <v>502</v>
      </c>
    </row>
    <row r="95" spans="1:12" s="168" customFormat="1" ht="19.5">
      <c r="A95" s="615">
        <v>88</v>
      </c>
      <c r="B95" s="301"/>
      <c r="C95" s="287"/>
      <c r="D95" s="820" t="s">
        <v>64</v>
      </c>
      <c r="E95" s="821"/>
      <c r="F95" s="167"/>
      <c r="G95" s="167"/>
      <c r="H95" s="167"/>
      <c r="I95" s="167"/>
      <c r="J95" s="167"/>
      <c r="K95" s="167"/>
      <c r="L95" s="302">
        <f>SUM(E95:K95)</f>
        <v>0</v>
      </c>
    </row>
    <row r="96" spans="1:12" s="68" customFormat="1" ht="18">
      <c r="A96" s="615">
        <v>89</v>
      </c>
      <c r="B96" s="303"/>
      <c r="C96" s="288"/>
      <c r="D96" s="262" t="s">
        <v>65</v>
      </c>
      <c r="E96" s="163">
        <f aca="true" t="shared" si="21" ref="E96:L96">SUM(E94:E95)</f>
        <v>0</v>
      </c>
      <c r="F96" s="163">
        <f t="shared" si="21"/>
        <v>0</v>
      </c>
      <c r="G96" s="163">
        <f t="shared" si="21"/>
        <v>502</v>
      </c>
      <c r="H96" s="163">
        <f t="shared" si="21"/>
        <v>0</v>
      </c>
      <c r="I96" s="163">
        <f t="shared" si="21"/>
        <v>0</v>
      </c>
      <c r="J96" s="163">
        <f t="shared" si="21"/>
        <v>0</v>
      </c>
      <c r="K96" s="163">
        <f t="shared" si="21"/>
        <v>0</v>
      </c>
      <c r="L96" s="304">
        <f t="shared" si="21"/>
        <v>502</v>
      </c>
    </row>
    <row r="97" spans="1:12" s="260" customFormat="1" ht="30" customHeight="1">
      <c r="A97" s="615">
        <v>90</v>
      </c>
      <c r="B97" s="298"/>
      <c r="C97" s="285">
        <v>23</v>
      </c>
      <c r="D97" s="116" t="s">
        <v>759</v>
      </c>
      <c r="E97" s="162"/>
      <c r="F97" s="162"/>
      <c r="G97" s="162"/>
      <c r="H97" s="162"/>
      <c r="I97" s="162"/>
      <c r="J97" s="162"/>
      <c r="K97" s="162"/>
      <c r="L97" s="304"/>
    </row>
    <row r="98" spans="1:12" ht="18">
      <c r="A98" s="615">
        <v>91</v>
      </c>
      <c r="B98" s="182"/>
      <c r="C98" s="286"/>
      <c r="D98" s="116" t="s">
        <v>65</v>
      </c>
      <c r="E98" s="162"/>
      <c r="F98" s="162"/>
      <c r="G98" s="162">
        <v>138000</v>
      </c>
      <c r="H98" s="162"/>
      <c r="I98" s="162"/>
      <c r="J98" s="162"/>
      <c r="K98" s="162"/>
      <c r="L98" s="300">
        <f>SUM(E98:K98)</f>
        <v>138000</v>
      </c>
    </row>
    <row r="99" spans="1:12" s="168" customFormat="1" ht="19.5">
      <c r="A99" s="615">
        <v>92</v>
      </c>
      <c r="B99" s="301"/>
      <c r="C99" s="287"/>
      <c r="D99" s="121" t="s">
        <v>64</v>
      </c>
      <c r="E99" s="167"/>
      <c r="F99" s="167"/>
      <c r="G99" s="167"/>
      <c r="H99" s="167"/>
      <c r="I99" s="167"/>
      <c r="J99" s="167"/>
      <c r="K99" s="167"/>
      <c r="L99" s="302">
        <f>SUM(E99:K99)</f>
        <v>0</v>
      </c>
    </row>
    <row r="100" spans="1:12" s="68" customFormat="1" ht="18">
      <c r="A100" s="615">
        <v>93</v>
      </c>
      <c r="B100" s="303"/>
      <c r="C100" s="288"/>
      <c r="D100" s="262" t="s">
        <v>65</v>
      </c>
      <c r="E100" s="163">
        <f aca="true" t="shared" si="22" ref="E100:L100">SUM(E98:E99)</f>
        <v>0</v>
      </c>
      <c r="F100" s="163">
        <f t="shared" si="22"/>
        <v>0</v>
      </c>
      <c r="G100" s="163">
        <f t="shared" si="22"/>
        <v>138000</v>
      </c>
      <c r="H100" s="163">
        <f t="shared" si="22"/>
        <v>0</v>
      </c>
      <c r="I100" s="163">
        <f t="shared" si="22"/>
        <v>0</v>
      </c>
      <c r="J100" s="163">
        <f t="shared" si="22"/>
        <v>0</v>
      </c>
      <c r="K100" s="163">
        <f t="shared" si="22"/>
        <v>0</v>
      </c>
      <c r="L100" s="304">
        <f t="shared" si="22"/>
        <v>138000</v>
      </c>
    </row>
    <row r="101" spans="1:12" s="260" customFormat="1" ht="30" customHeight="1">
      <c r="A101" s="615">
        <v>94</v>
      </c>
      <c r="B101" s="298"/>
      <c r="C101" s="285">
        <v>24</v>
      </c>
      <c r="D101" s="116" t="s">
        <v>760</v>
      </c>
      <c r="E101" s="162"/>
      <c r="F101" s="162"/>
      <c r="G101" s="162"/>
      <c r="H101" s="162"/>
      <c r="I101" s="162"/>
      <c r="J101" s="162"/>
      <c r="K101" s="162"/>
      <c r="L101" s="304"/>
    </row>
    <row r="102" spans="1:12" ht="18">
      <c r="A102" s="615">
        <v>95</v>
      </c>
      <c r="B102" s="182"/>
      <c r="C102" s="286"/>
      <c r="D102" s="116" t="s">
        <v>65</v>
      </c>
      <c r="E102" s="162"/>
      <c r="F102" s="162"/>
      <c r="G102" s="162">
        <v>4000</v>
      </c>
      <c r="H102" s="162"/>
      <c r="I102" s="162"/>
      <c r="J102" s="162"/>
      <c r="K102" s="162"/>
      <c r="L102" s="300">
        <f>SUM(E102:K102)</f>
        <v>4000</v>
      </c>
    </row>
    <row r="103" spans="1:12" s="168" customFormat="1" ht="19.5">
      <c r="A103" s="615">
        <v>96</v>
      </c>
      <c r="B103" s="301"/>
      <c r="C103" s="287"/>
      <c r="D103" s="820" t="s">
        <v>64</v>
      </c>
      <c r="E103" s="821"/>
      <c r="F103" s="167"/>
      <c r="G103" s="167"/>
      <c r="H103" s="167"/>
      <c r="I103" s="167"/>
      <c r="J103" s="167"/>
      <c r="K103" s="167"/>
      <c r="L103" s="302">
        <f>SUM(E103:K103)</f>
        <v>0</v>
      </c>
    </row>
    <row r="104" spans="1:12" s="68" customFormat="1" ht="18">
      <c r="A104" s="615">
        <v>97</v>
      </c>
      <c r="B104" s="303"/>
      <c r="C104" s="288"/>
      <c r="D104" s="262" t="s">
        <v>65</v>
      </c>
      <c r="E104" s="163">
        <f aca="true" t="shared" si="23" ref="E104:L104">SUM(E102:E103)</f>
        <v>0</v>
      </c>
      <c r="F104" s="163">
        <f t="shared" si="23"/>
        <v>0</v>
      </c>
      <c r="G104" s="163">
        <f t="shared" si="23"/>
        <v>4000</v>
      </c>
      <c r="H104" s="163">
        <f t="shared" si="23"/>
        <v>0</v>
      </c>
      <c r="I104" s="163">
        <f t="shared" si="23"/>
        <v>0</v>
      </c>
      <c r="J104" s="163">
        <f t="shared" si="23"/>
        <v>0</v>
      </c>
      <c r="K104" s="163">
        <f t="shared" si="23"/>
        <v>0</v>
      </c>
      <c r="L104" s="304">
        <f t="shared" si="23"/>
        <v>4000</v>
      </c>
    </row>
    <row r="105" spans="1:12" s="260" customFormat="1" ht="30" customHeight="1">
      <c r="A105" s="615">
        <v>98</v>
      </c>
      <c r="B105" s="298"/>
      <c r="C105" s="285">
        <v>25</v>
      </c>
      <c r="D105" s="794" t="s">
        <v>680</v>
      </c>
      <c r="E105" s="795"/>
      <c r="F105" s="795"/>
      <c r="G105" s="795"/>
      <c r="H105" s="795"/>
      <c r="I105" s="795"/>
      <c r="J105" s="795"/>
      <c r="K105" s="795"/>
      <c r="L105" s="796"/>
    </row>
    <row r="106" spans="1:12" ht="18">
      <c r="A106" s="615">
        <v>99</v>
      </c>
      <c r="B106" s="182"/>
      <c r="C106" s="286"/>
      <c r="D106" s="116" t="s">
        <v>65</v>
      </c>
      <c r="E106" s="162"/>
      <c r="F106" s="162"/>
      <c r="G106" s="162">
        <v>4000</v>
      </c>
      <c r="H106" s="162"/>
      <c r="I106" s="162"/>
      <c r="J106" s="162"/>
      <c r="K106" s="162"/>
      <c r="L106" s="300">
        <f>SUM(E106:K106)</f>
        <v>4000</v>
      </c>
    </row>
    <row r="107" spans="1:12" s="168" customFormat="1" ht="19.5">
      <c r="A107" s="615">
        <v>100</v>
      </c>
      <c r="B107" s="301"/>
      <c r="C107" s="287"/>
      <c r="D107" s="121" t="s">
        <v>64</v>
      </c>
      <c r="E107" s="167"/>
      <c r="F107" s="167"/>
      <c r="G107" s="167"/>
      <c r="H107" s="167"/>
      <c r="I107" s="167"/>
      <c r="J107" s="167"/>
      <c r="K107" s="167"/>
      <c r="L107" s="302">
        <f>SUM(E107:K107)</f>
        <v>0</v>
      </c>
    </row>
    <row r="108" spans="1:12" s="68" customFormat="1" ht="18">
      <c r="A108" s="615">
        <v>101</v>
      </c>
      <c r="B108" s="303"/>
      <c r="C108" s="288"/>
      <c r="D108" s="262" t="s">
        <v>65</v>
      </c>
      <c r="E108" s="163">
        <f aca="true" t="shared" si="24" ref="E108:L108">SUM(E106:E107)</f>
        <v>0</v>
      </c>
      <c r="F108" s="163">
        <f t="shared" si="24"/>
        <v>0</v>
      </c>
      <c r="G108" s="163">
        <f t="shared" si="24"/>
        <v>4000</v>
      </c>
      <c r="H108" s="163">
        <f t="shared" si="24"/>
        <v>0</v>
      </c>
      <c r="I108" s="163">
        <f t="shared" si="24"/>
        <v>0</v>
      </c>
      <c r="J108" s="163">
        <f t="shared" si="24"/>
        <v>0</v>
      </c>
      <c r="K108" s="163">
        <f t="shared" si="24"/>
        <v>0</v>
      </c>
      <c r="L108" s="304">
        <f t="shared" si="24"/>
        <v>4000</v>
      </c>
    </row>
    <row r="109" spans="1:12" s="260" customFormat="1" ht="30" customHeight="1">
      <c r="A109" s="615">
        <v>102</v>
      </c>
      <c r="B109" s="298"/>
      <c r="C109" s="285">
        <v>26</v>
      </c>
      <c r="D109" s="794" t="s">
        <v>688</v>
      </c>
      <c r="E109" s="795"/>
      <c r="F109" s="795"/>
      <c r="G109" s="795"/>
      <c r="H109" s="795"/>
      <c r="I109" s="795"/>
      <c r="J109" s="795"/>
      <c r="K109" s="795"/>
      <c r="L109" s="796"/>
    </row>
    <row r="110" spans="1:12" ht="18">
      <c r="A110" s="615">
        <v>103</v>
      </c>
      <c r="B110" s="182"/>
      <c r="C110" s="286"/>
      <c r="D110" s="116" t="s">
        <v>65</v>
      </c>
      <c r="E110" s="162"/>
      <c r="F110" s="162"/>
      <c r="G110" s="162">
        <v>1000</v>
      </c>
      <c r="H110" s="162"/>
      <c r="I110" s="162"/>
      <c r="J110" s="162"/>
      <c r="K110" s="162"/>
      <c r="L110" s="300">
        <f>SUM(E110:K110)</f>
        <v>1000</v>
      </c>
    </row>
    <row r="111" spans="1:12" s="168" customFormat="1" ht="19.5">
      <c r="A111" s="615">
        <v>104</v>
      </c>
      <c r="B111" s="301"/>
      <c r="C111" s="287"/>
      <c r="D111" s="121" t="s">
        <v>64</v>
      </c>
      <c r="E111" s="167"/>
      <c r="F111" s="167"/>
      <c r="G111" s="167"/>
      <c r="H111" s="167"/>
      <c r="I111" s="167"/>
      <c r="J111" s="167"/>
      <c r="K111" s="167"/>
      <c r="L111" s="302">
        <f>SUM(E111:K111)</f>
        <v>0</v>
      </c>
    </row>
    <row r="112" spans="1:12" s="68" customFormat="1" ht="18">
      <c r="A112" s="615">
        <v>105</v>
      </c>
      <c r="B112" s="303"/>
      <c r="C112" s="288"/>
      <c r="D112" s="262" t="s">
        <v>65</v>
      </c>
      <c r="E112" s="163">
        <f aca="true" t="shared" si="25" ref="E112:L112">SUM(E110:E111)</f>
        <v>0</v>
      </c>
      <c r="F112" s="163">
        <f t="shared" si="25"/>
        <v>0</v>
      </c>
      <c r="G112" s="163">
        <f t="shared" si="25"/>
        <v>1000</v>
      </c>
      <c r="H112" s="163">
        <f t="shared" si="25"/>
        <v>0</v>
      </c>
      <c r="I112" s="163">
        <f t="shared" si="25"/>
        <v>0</v>
      </c>
      <c r="J112" s="163">
        <f t="shared" si="25"/>
        <v>0</v>
      </c>
      <c r="K112" s="163">
        <f t="shared" si="25"/>
        <v>0</v>
      </c>
      <c r="L112" s="304">
        <f t="shared" si="25"/>
        <v>1000</v>
      </c>
    </row>
    <row r="113" spans="1:12" s="260" customFormat="1" ht="30" customHeight="1">
      <c r="A113" s="615">
        <v>106</v>
      </c>
      <c r="B113" s="298"/>
      <c r="C113" s="285">
        <v>27</v>
      </c>
      <c r="D113" s="116" t="s">
        <v>761</v>
      </c>
      <c r="E113" s="162"/>
      <c r="F113" s="162"/>
      <c r="G113" s="162"/>
      <c r="H113" s="162"/>
      <c r="I113" s="162"/>
      <c r="J113" s="162"/>
      <c r="K113" s="162"/>
      <c r="L113" s="304"/>
    </row>
    <row r="114" spans="1:12" ht="18">
      <c r="A114" s="615">
        <v>107</v>
      </c>
      <c r="B114" s="182"/>
      <c r="C114" s="286"/>
      <c r="D114" s="116" t="s">
        <v>65</v>
      </c>
      <c r="E114" s="162"/>
      <c r="F114" s="162"/>
      <c r="G114" s="162">
        <v>1700</v>
      </c>
      <c r="H114" s="162"/>
      <c r="I114" s="162"/>
      <c r="J114" s="162"/>
      <c r="K114" s="162"/>
      <c r="L114" s="300">
        <f>SUM(E114:K114)</f>
        <v>1700</v>
      </c>
    </row>
    <row r="115" spans="1:12" s="168" customFormat="1" ht="19.5">
      <c r="A115" s="615">
        <v>108</v>
      </c>
      <c r="B115" s="301"/>
      <c r="C115" s="287"/>
      <c r="D115" s="121" t="s">
        <v>64</v>
      </c>
      <c r="E115" s="167"/>
      <c r="F115" s="167"/>
      <c r="G115" s="167"/>
      <c r="H115" s="167"/>
      <c r="I115" s="167"/>
      <c r="J115" s="167"/>
      <c r="K115" s="167"/>
      <c r="L115" s="302">
        <f>SUM(E115:K115)</f>
        <v>0</v>
      </c>
    </row>
    <row r="116" spans="1:12" s="68" customFormat="1" ht="18">
      <c r="A116" s="615">
        <v>109</v>
      </c>
      <c r="B116" s="303"/>
      <c r="C116" s="288"/>
      <c r="D116" s="262" t="s">
        <v>65</v>
      </c>
      <c r="E116" s="163">
        <f aca="true" t="shared" si="26" ref="E116:L116">SUM(E114:E115)</f>
        <v>0</v>
      </c>
      <c r="F116" s="163">
        <f t="shared" si="26"/>
        <v>0</v>
      </c>
      <c r="G116" s="163">
        <f t="shared" si="26"/>
        <v>1700</v>
      </c>
      <c r="H116" s="163">
        <f t="shared" si="26"/>
        <v>0</v>
      </c>
      <c r="I116" s="163">
        <f t="shared" si="26"/>
        <v>0</v>
      </c>
      <c r="J116" s="163">
        <f t="shared" si="26"/>
        <v>0</v>
      </c>
      <c r="K116" s="163">
        <f t="shared" si="26"/>
        <v>0</v>
      </c>
      <c r="L116" s="304">
        <f t="shared" si="26"/>
        <v>1700</v>
      </c>
    </row>
    <row r="117" spans="1:12" s="260" customFormat="1" ht="30" customHeight="1">
      <c r="A117" s="615">
        <v>110</v>
      </c>
      <c r="B117" s="298"/>
      <c r="C117" s="285">
        <v>28</v>
      </c>
      <c r="D117" s="116" t="s">
        <v>311</v>
      </c>
      <c r="E117" s="162"/>
      <c r="F117" s="162"/>
      <c r="G117" s="162"/>
      <c r="H117" s="162"/>
      <c r="I117" s="162"/>
      <c r="J117" s="162"/>
      <c r="K117" s="162"/>
      <c r="L117" s="304"/>
    </row>
    <row r="118" spans="1:12" ht="18">
      <c r="A118" s="615">
        <v>111</v>
      </c>
      <c r="B118" s="182"/>
      <c r="C118" s="286"/>
      <c r="D118" s="116" t="s">
        <v>65</v>
      </c>
      <c r="E118" s="162">
        <f aca="true" t="shared" si="27" ref="E118:L120">SUM(E122,E126,E130,E134,E138)</f>
        <v>0</v>
      </c>
      <c r="F118" s="162">
        <f t="shared" si="27"/>
        <v>0</v>
      </c>
      <c r="G118" s="162">
        <f t="shared" si="27"/>
        <v>0</v>
      </c>
      <c r="H118" s="162">
        <f t="shared" si="27"/>
        <v>3250</v>
      </c>
      <c r="I118" s="162">
        <f t="shared" si="27"/>
        <v>0</v>
      </c>
      <c r="J118" s="162">
        <f t="shared" si="27"/>
        <v>0</v>
      </c>
      <c r="K118" s="162">
        <f t="shared" si="27"/>
        <v>0</v>
      </c>
      <c r="L118" s="300">
        <f t="shared" si="27"/>
        <v>3250</v>
      </c>
    </row>
    <row r="119" spans="1:12" s="168" customFormat="1" ht="19.5">
      <c r="A119" s="615">
        <v>112</v>
      </c>
      <c r="B119" s="301"/>
      <c r="C119" s="287"/>
      <c r="D119" s="121" t="s">
        <v>64</v>
      </c>
      <c r="E119" s="167">
        <f t="shared" si="27"/>
        <v>0</v>
      </c>
      <c r="F119" s="167">
        <f t="shared" si="27"/>
        <v>0</v>
      </c>
      <c r="G119" s="167">
        <f t="shared" si="27"/>
        <v>0</v>
      </c>
      <c r="H119" s="167">
        <f t="shared" si="27"/>
        <v>0</v>
      </c>
      <c r="I119" s="167">
        <f t="shared" si="27"/>
        <v>0</v>
      </c>
      <c r="J119" s="167">
        <f t="shared" si="27"/>
        <v>0</v>
      </c>
      <c r="K119" s="167">
        <f t="shared" si="27"/>
        <v>0</v>
      </c>
      <c r="L119" s="302">
        <f t="shared" si="27"/>
        <v>0</v>
      </c>
    </row>
    <row r="120" spans="1:12" s="68" customFormat="1" ht="18">
      <c r="A120" s="615">
        <v>113</v>
      </c>
      <c r="B120" s="303"/>
      <c r="C120" s="288"/>
      <c r="D120" s="262" t="s">
        <v>65</v>
      </c>
      <c r="E120" s="163">
        <f t="shared" si="27"/>
        <v>0</v>
      </c>
      <c r="F120" s="163">
        <f t="shared" si="27"/>
        <v>0</v>
      </c>
      <c r="G120" s="163">
        <f t="shared" si="27"/>
        <v>0</v>
      </c>
      <c r="H120" s="163">
        <f t="shared" si="27"/>
        <v>3250</v>
      </c>
      <c r="I120" s="163">
        <f t="shared" si="27"/>
        <v>0</v>
      </c>
      <c r="J120" s="163">
        <f t="shared" si="27"/>
        <v>0</v>
      </c>
      <c r="K120" s="163">
        <f t="shared" si="27"/>
        <v>0</v>
      </c>
      <c r="L120" s="304">
        <f t="shared" si="27"/>
        <v>3250</v>
      </c>
    </row>
    <row r="121" spans="1:12" s="260" customFormat="1" ht="30" customHeight="1">
      <c r="A121" s="615">
        <v>114</v>
      </c>
      <c r="B121" s="298"/>
      <c r="C121" s="285">
        <v>29</v>
      </c>
      <c r="D121" s="121" t="s">
        <v>338</v>
      </c>
      <c r="E121" s="163"/>
      <c r="F121" s="163"/>
      <c r="G121" s="163"/>
      <c r="H121" s="163"/>
      <c r="I121" s="163"/>
      <c r="J121" s="163"/>
      <c r="K121" s="163"/>
      <c r="L121" s="304"/>
    </row>
    <row r="122" spans="1:12" ht="18">
      <c r="A122" s="615">
        <v>115</v>
      </c>
      <c r="B122" s="182"/>
      <c r="C122" s="286"/>
      <c r="D122" s="116" t="s">
        <v>65</v>
      </c>
      <c r="E122" s="162"/>
      <c r="F122" s="162"/>
      <c r="G122" s="162">
        <v>0</v>
      </c>
      <c r="H122" s="162">
        <v>650</v>
      </c>
      <c r="I122" s="162"/>
      <c r="J122" s="162"/>
      <c r="K122" s="162"/>
      <c r="L122" s="300">
        <f>SUM(E122:K122)</f>
        <v>650</v>
      </c>
    </row>
    <row r="123" spans="1:12" s="168" customFormat="1" ht="19.5">
      <c r="A123" s="615">
        <v>116</v>
      </c>
      <c r="B123" s="301"/>
      <c r="C123" s="287"/>
      <c r="D123" s="121" t="s">
        <v>64</v>
      </c>
      <c r="E123" s="167"/>
      <c r="F123" s="167"/>
      <c r="G123" s="167"/>
      <c r="H123" s="167"/>
      <c r="I123" s="167"/>
      <c r="J123" s="167"/>
      <c r="K123" s="167"/>
      <c r="L123" s="302">
        <f>SUM(E123:K123)</f>
        <v>0</v>
      </c>
    </row>
    <row r="124" spans="1:12" s="68" customFormat="1" ht="18">
      <c r="A124" s="615">
        <v>117</v>
      </c>
      <c r="B124" s="303"/>
      <c r="C124" s="288"/>
      <c r="D124" s="262" t="s">
        <v>65</v>
      </c>
      <c r="E124" s="163">
        <f aca="true" t="shared" si="28" ref="E124:L124">SUM(E122:E123)</f>
        <v>0</v>
      </c>
      <c r="F124" s="163">
        <f t="shared" si="28"/>
        <v>0</v>
      </c>
      <c r="G124" s="163">
        <f t="shared" si="28"/>
        <v>0</v>
      </c>
      <c r="H124" s="163">
        <f t="shared" si="28"/>
        <v>650</v>
      </c>
      <c r="I124" s="163">
        <f t="shared" si="28"/>
        <v>0</v>
      </c>
      <c r="J124" s="163">
        <f t="shared" si="28"/>
        <v>0</v>
      </c>
      <c r="K124" s="163">
        <f t="shared" si="28"/>
        <v>0</v>
      </c>
      <c r="L124" s="304">
        <f t="shared" si="28"/>
        <v>650</v>
      </c>
    </row>
    <row r="125" spans="1:12" s="260" customFormat="1" ht="30" customHeight="1">
      <c r="A125" s="615">
        <v>118</v>
      </c>
      <c r="B125" s="298"/>
      <c r="C125" s="285">
        <v>30</v>
      </c>
      <c r="D125" s="120" t="s">
        <v>312</v>
      </c>
      <c r="E125" s="162"/>
      <c r="F125" s="162"/>
      <c r="G125" s="162"/>
      <c r="H125" s="162"/>
      <c r="I125" s="162"/>
      <c r="J125" s="162"/>
      <c r="K125" s="162"/>
      <c r="L125" s="304"/>
    </row>
    <row r="126" spans="1:12" ht="18">
      <c r="A126" s="615">
        <v>119</v>
      </c>
      <c r="B126" s="182"/>
      <c r="C126" s="286"/>
      <c r="D126" s="116" t="s">
        <v>65</v>
      </c>
      <c r="E126" s="162"/>
      <c r="F126" s="162"/>
      <c r="G126" s="162">
        <v>0</v>
      </c>
      <c r="H126" s="162">
        <v>650</v>
      </c>
      <c r="I126" s="162"/>
      <c r="J126" s="162"/>
      <c r="K126" s="162"/>
      <c r="L126" s="300">
        <f>SUM(E126:K126)</f>
        <v>650</v>
      </c>
    </row>
    <row r="127" spans="1:12" s="168" customFormat="1" ht="19.5">
      <c r="A127" s="615">
        <v>120</v>
      </c>
      <c r="B127" s="301"/>
      <c r="C127" s="287"/>
      <c r="D127" s="121" t="s">
        <v>64</v>
      </c>
      <c r="E127" s="167"/>
      <c r="F127" s="167"/>
      <c r="G127" s="167"/>
      <c r="H127" s="167"/>
      <c r="I127" s="167"/>
      <c r="J127" s="167"/>
      <c r="K127" s="167"/>
      <c r="L127" s="302">
        <f>SUM(E127:K127)</f>
        <v>0</v>
      </c>
    </row>
    <row r="128" spans="1:12" s="68" customFormat="1" ht="18">
      <c r="A128" s="615">
        <v>121</v>
      </c>
      <c r="B128" s="303"/>
      <c r="C128" s="288"/>
      <c r="D128" s="262" t="s">
        <v>65</v>
      </c>
      <c r="E128" s="163">
        <f aca="true" t="shared" si="29" ref="E128:L128">SUM(E126:E127)</f>
        <v>0</v>
      </c>
      <c r="F128" s="163">
        <f t="shared" si="29"/>
        <v>0</v>
      </c>
      <c r="G128" s="163">
        <f t="shared" si="29"/>
        <v>0</v>
      </c>
      <c r="H128" s="163">
        <f t="shared" si="29"/>
        <v>650</v>
      </c>
      <c r="I128" s="163">
        <f t="shared" si="29"/>
        <v>0</v>
      </c>
      <c r="J128" s="163">
        <f t="shared" si="29"/>
        <v>0</v>
      </c>
      <c r="K128" s="163">
        <f t="shared" si="29"/>
        <v>0</v>
      </c>
      <c r="L128" s="304">
        <f t="shared" si="29"/>
        <v>650</v>
      </c>
    </row>
    <row r="129" spans="1:12" s="260" customFormat="1" ht="30" customHeight="1">
      <c r="A129" s="615">
        <v>122</v>
      </c>
      <c r="B129" s="298"/>
      <c r="C129" s="285">
        <v>31</v>
      </c>
      <c r="D129" s="120" t="s">
        <v>313</v>
      </c>
      <c r="E129" s="162"/>
      <c r="F129" s="162"/>
      <c r="G129" s="162"/>
      <c r="H129" s="162"/>
      <c r="I129" s="162"/>
      <c r="J129" s="162"/>
      <c r="K129" s="162"/>
      <c r="L129" s="304"/>
    </row>
    <row r="130" spans="1:12" ht="18">
      <c r="A130" s="615">
        <v>123</v>
      </c>
      <c r="B130" s="182"/>
      <c r="C130" s="286"/>
      <c r="D130" s="116" t="s">
        <v>65</v>
      </c>
      <c r="E130" s="162"/>
      <c r="F130" s="162"/>
      <c r="G130" s="162">
        <v>0</v>
      </c>
      <c r="H130" s="162">
        <v>650</v>
      </c>
      <c r="I130" s="162"/>
      <c r="J130" s="162"/>
      <c r="K130" s="162"/>
      <c r="L130" s="300">
        <f>SUM(E130:K130)</f>
        <v>650</v>
      </c>
    </row>
    <row r="131" spans="1:12" s="168" customFormat="1" ht="19.5">
      <c r="A131" s="615">
        <v>124</v>
      </c>
      <c r="B131" s="301"/>
      <c r="C131" s="287"/>
      <c r="D131" s="121" t="s">
        <v>64</v>
      </c>
      <c r="E131" s="167"/>
      <c r="F131" s="167"/>
      <c r="G131" s="167"/>
      <c r="H131" s="167"/>
      <c r="I131" s="167"/>
      <c r="J131" s="167"/>
      <c r="K131" s="167"/>
      <c r="L131" s="302">
        <f>SUM(E131:K131)</f>
        <v>0</v>
      </c>
    </row>
    <row r="132" spans="1:12" s="68" customFormat="1" ht="18">
      <c r="A132" s="615">
        <v>125</v>
      </c>
      <c r="B132" s="303"/>
      <c r="C132" s="288"/>
      <c r="D132" s="262" t="s">
        <v>65</v>
      </c>
      <c r="E132" s="163">
        <f aca="true" t="shared" si="30" ref="E132:L132">SUM(E130:E131)</f>
        <v>0</v>
      </c>
      <c r="F132" s="163">
        <f t="shared" si="30"/>
        <v>0</v>
      </c>
      <c r="G132" s="163">
        <f t="shared" si="30"/>
        <v>0</v>
      </c>
      <c r="H132" s="163">
        <f t="shared" si="30"/>
        <v>650</v>
      </c>
      <c r="I132" s="163">
        <f t="shared" si="30"/>
        <v>0</v>
      </c>
      <c r="J132" s="163">
        <f t="shared" si="30"/>
        <v>0</v>
      </c>
      <c r="K132" s="163">
        <f t="shared" si="30"/>
        <v>0</v>
      </c>
      <c r="L132" s="304">
        <f t="shared" si="30"/>
        <v>650</v>
      </c>
    </row>
    <row r="133" spans="1:12" s="260" customFormat="1" ht="30" customHeight="1">
      <c r="A133" s="615">
        <v>126</v>
      </c>
      <c r="B133" s="298"/>
      <c r="C133" s="285">
        <v>32</v>
      </c>
      <c r="D133" s="120" t="s">
        <v>314</v>
      </c>
      <c r="E133" s="162"/>
      <c r="F133" s="162"/>
      <c r="G133" s="162"/>
      <c r="H133" s="162"/>
      <c r="I133" s="162"/>
      <c r="J133" s="162"/>
      <c r="K133" s="162"/>
      <c r="L133" s="304"/>
    </row>
    <row r="134" spans="1:12" ht="18">
      <c r="A134" s="615">
        <v>127</v>
      </c>
      <c r="B134" s="182"/>
      <c r="C134" s="286"/>
      <c r="D134" s="116" t="s">
        <v>65</v>
      </c>
      <c r="E134" s="162"/>
      <c r="F134" s="162"/>
      <c r="G134" s="162">
        <v>0</v>
      </c>
      <c r="H134" s="162">
        <v>650</v>
      </c>
      <c r="I134" s="162"/>
      <c r="J134" s="162"/>
      <c r="K134" s="162"/>
      <c r="L134" s="300">
        <f>SUM(E134:K134)</f>
        <v>650</v>
      </c>
    </row>
    <row r="135" spans="1:12" s="168" customFormat="1" ht="19.5">
      <c r="A135" s="615">
        <v>128</v>
      </c>
      <c r="B135" s="301"/>
      <c r="C135" s="287"/>
      <c r="D135" s="121" t="s">
        <v>64</v>
      </c>
      <c r="E135" s="167"/>
      <c r="F135" s="167"/>
      <c r="G135" s="167"/>
      <c r="H135" s="167"/>
      <c r="I135" s="167"/>
      <c r="J135" s="167"/>
      <c r="K135" s="167"/>
      <c r="L135" s="302">
        <f>SUM(E135:K135)</f>
        <v>0</v>
      </c>
    </row>
    <row r="136" spans="1:12" s="68" customFormat="1" ht="18">
      <c r="A136" s="615">
        <v>129</v>
      </c>
      <c r="B136" s="303"/>
      <c r="C136" s="288"/>
      <c r="D136" s="262" t="s">
        <v>65</v>
      </c>
      <c r="E136" s="163">
        <f aca="true" t="shared" si="31" ref="E136:L136">SUM(E134:E135)</f>
        <v>0</v>
      </c>
      <c r="F136" s="163">
        <f t="shared" si="31"/>
        <v>0</v>
      </c>
      <c r="G136" s="163">
        <f t="shared" si="31"/>
        <v>0</v>
      </c>
      <c r="H136" s="163">
        <f t="shared" si="31"/>
        <v>650</v>
      </c>
      <c r="I136" s="163">
        <f t="shared" si="31"/>
        <v>0</v>
      </c>
      <c r="J136" s="163">
        <f t="shared" si="31"/>
        <v>0</v>
      </c>
      <c r="K136" s="163">
        <f t="shared" si="31"/>
        <v>0</v>
      </c>
      <c r="L136" s="304">
        <f t="shared" si="31"/>
        <v>650</v>
      </c>
    </row>
    <row r="137" spans="1:12" s="260" customFormat="1" ht="27.75" customHeight="1">
      <c r="A137" s="615">
        <v>130</v>
      </c>
      <c r="B137" s="298"/>
      <c r="C137" s="285">
        <v>33</v>
      </c>
      <c r="D137" s="120" t="s">
        <v>315</v>
      </c>
      <c r="E137" s="162"/>
      <c r="F137" s="162"/>
      <c r="G137" s="162"/>
      <c r="H137" s="162"/>
      <c r="I137" s="162"/>
      <c r="J137" s="162"/>
      <c r="K137" s="162"/>
      <c r="L137" s="304"/>
    </row>
    <row r="138" spans="1:12" ht="18">
      <c r="A138" s="615">
        <v>131</v>
      </c>
      <c r="B138" s="182"/>
      <c r="C138" s="286"/>
      <c r="D138" s="116" t="s">
        <v>65</v>
      </c>
      <c r="E138" s="162"/>
      <c r="F138" s="162"/>
      <c r="G138" s="162">
        <v>0</v>
      </c>
      <c r="H138" s="162">
        <v>650</v>
      </c>
      <c r="I138" s="162"/>
      <c r="J138" s="162"/>
      <c r="K138" s="162"/>
      <c r="L138" s="300">
        <f>SUM(E138:K138)</f>
        <v>650</v>
      </c>
    </row>
    <row r="139" spans="1:12" s="168" customFormat="1" ht="19.5">
      <c r="A139" s="615">
        <v>132</v>
      </c>
      <c r="B139" s="301"/>
      <c r="C139" s="287"/>
      <c r="D139" s="121" t="s">
        <v>64</v>
      </c>
      <c r="E139" s="167"/>
      <c r="F139" s="167"/>
      <c r="G139" s="167"/>
      <c r="H139" s="167"/>
      <c r="I139" s="167"/>
      <c r="J139" s="167"/>
      <c r="K139" s="167"/>
      <c r="L139" s="302">
        <f>SUM(E139:K139)</f>
        <v>0</v>
      </c>
    </row>
    <row r="140" spans="1:12" s="68" customFormat="1" ht="18">
      <c r="A140" s="615">
        <v>133</v>
      </c>
      <c r="B140" s="303"/>
      <c r="C140" s="288"/>
      <c r="D140" s="262" t="s">
        <v>65</v>
      </c>
      <c r="E140" s="163">
        <f aca="true" t="shared" si="32" ref="E140:L140">SUM(E138:E139)</f>
        <v>0</v>
      </c>
      <c r="F140" s="163">
        <f t="shared" si="32"/>
        <v>0</v>
      </c>
      <c r="G140" s="163">
        <f t="shared" si="32"/>
        <v>0</v>
      </c>
      <c r="H140" s="163">
        <f t="shared" si="32"/>
        <v>650</v>
      </c>
      <c r="I140" s="163">
        <f t="shared" si="32"/>
        <v>0</v>
      </c>
      <c r="J140" s="163">
        <f t="shared" si="32"/>
        <v>0</v>
      </c>
      <c r="K140" s="163">
        <f t="shared" si="32"/>
        <v>0</v>
      </c>
      <c r="L140" s="304">
        <f t="shared" si="32"/>
        <v>650</v>
      </c>
    </row>
    <row r="141" spans="1:12" s="260" customFormat="1" ht="33.75" customHeight="1">
      <c r="A141" s="615">
        <v>134</v>
      </c>
      <c r="B141" s="298"/>
      <c r="C141" s="285">
        <v>34</v>
      </c>
      <c r="D141" s="116" t="s">
        <v>690</v>
      </c>
      <c r="E141" s="162"/>
      <c r="F141" s="162"/>
      <c r="G141" s="162"/>
      <c r="H141" s="162"/>
      <c r="I141" s="162"/>
      <c r="J141" s="162"/>
      <c r="K141" s="162"/>
      <c r="L141" s="304"/>
    </row>
    <row r="142" spans="1:12" ht="18">
      <c r="A142" s="615">
        <v>135</v>
      </c>
      <c r="B142" s="182"/>
      <c r="C142" s="286"/>
      <c r="D142" s="116" t="s">
        <v>65</v>
      </c>
      <c r="E142" s="162"/>
      <c r="F142" s="162"/>
      <c r="G142" s="162">
        <v>16000</v>
      </c>
      <c r="H142" s="162"/>
      <c r="I142" s="162"/>
      <c r="J142" s="162"/>
      <c r="K142" s="162"/>
      <c r="L142" s="300">
        <f>SUM(E142:K142)</f>
        <v>16000</v>
      </c>
    </row>
    <row r="143" spans="1:12" s="168" customFormat="1" ht="19.5">
      <c r="A143" s="615">
        <v>136</v>
      </c>
      <c r="B143" s="301"/>
      <c r="C143" s="287"/>
      <c r="D143" s="121" t="s">
        <v>372</v>
      </c>
      <c r="E143" s="167"/>
      <c r="F143" s="167"/>
      <c r="G143" s="167">
        <v>-4712</v>
      </c>
      <c r="H143" s="167"/>
      <c r="I143" s="167"/>
      <c r="J143" s="167"/>
      <c r="K143" s="167"/>
      <c r="L143" s="302">
        <f>SUM(E143:K143)</f>
        <v>-4712</v>
      </c>
    </row>
    <row r="144" spans="1:12" s="68" customFormat="1" ht="18">
      <c r="A144" s="615">
        <v>137</v>
      </c>
      <c r="B144" s="303"/>
      <c r="C144" s="288"/>
      <c r="D144" s="262" t="s">
        <v>65</v>
      </c>
      <c r="E144" s="163">
        <f aca="true" t="shared" si="33" ref="E144:L144">SUM(E142:E143)</f>
        <v>0</v>
      </c>
      <c r="F144" s="163">
        <f t="shared" si="33"/>
        <v>0</v>
      </c>
      <c r="G144" s="163">
        <f t="shared" si="33"/>
        <v>11288</v>
      </c>
      <c r="H144" s="163">
        <f t="shared" si="33"/>
        <v>0</v>
      </c>
      <c r="I144" s="163">
        <f t="shared" si="33"/>
        <v>0</v>
      </c>
      <c r="J144" s="163">
        <f t="shared" si="33"/>
        <v>0</v>
      </c>
      <c r="K144" s="163">
        <f t="shared" si="33"/>
        <v>0</v>
      </c>
      <c r="L144" s="304">
        <f t="shared" si="33"/>
        <v>11288</v>
      </c>
    </row>
    <row r="145" spans="1:12" s="260" customFormat="1" ht="33.75" customHeight="1">
      <c r="A145" s="615">
        <v>138</v>
      </c>
      <c r="B145" s="298"/>
      <c r="C145" s="285">
        <v>35</v>
      </c>
      <c r="D145" s="794" t="s">
        <v>103</v>
      </c>
      <c r="E145" s="795"/>
      <c r="F145" s="795"/>
      <c r="G145" s="795"/>
      <c r="H145" s="795"/>
      <c r="I145" s="795"/>
      <c r="J145" s="795"/>
      <c r="K145" s="795"/>
      <c r="L145" s="796"/>
    </row>
    <row r="146" spans="1:12" ht="18">
      <c r="A146" s="615">
        <v>139</v>
      </c>
      <c r="B146" s="182"/>
      <c r="C146" s="286"/>
      <c r="D146" s="116" t="s">
        <v>65</v>
      </c>
      <c r="E146" s="162"/>
      <c r="F146" s="162"/>
      <c r="G146" s="162">
        <v>22860</v>
      </c>
      <c r="H146" s="162"/>
      <c r="I146" s="162"/>
      <c r="J146" s="162"/>
      <c r="K146" s="162"/>
      <c r="L146" s="300">
        <f>SUM(E146:K146)</f>
        <v>22860</v>
      </c>
    </row>
    <row r="147" spans="1:12" s="168" customFormat="1" ht="19.5">
      <c r="A147" s="615">
        <v>140</v>
      </c>
      <c r="B147" s="301"/>
      <c r="C147" s="287"/>
      <c r="D147" s="121" t="s">
        <v>64</v>
      </c>
      <c r="E147" s="167"/>
      <c r="F147" s="167"/>
      <c r="G147" s="167"/>
      <c r="H147" s="167"/>
      <c r="I147" s="167"/>
      <c r="J147" s="167"/>
      <c r="K147" s="167"/>
      <c r="L147" s="302">
        <f>SUM(E147:K147)</f>
        <v>0</v>
      </c>
    </row>
    <row r="148" spans="1:12" s="68" customFormat="1" ht="18">
      <c r="A148" s="615">
        <v>141</v>
      </c>
      <c r="B148" s="303"/>
      <c r="C148" s="288"/>
      <c r="D148" s="262" t="s">
        <v>65</v>
      </c>
      <c r="E148" s="163">
        <f aca="true" t="shared" si="34" ref="E148:L148">SUM(E146:E147)</f>
        <v>0</v>
      </c>
      <c r="F148" s="163">
        <f t="shared" si="34"/>
        <v>0</v>
      </c>
      <c r="G148" s="163">
        <f t="shared" si="34"/>
        <v>22860</v>
      </c>
      <c r="H148" s="163">
        <f t="shared" si="34"/>
        <v>0</v>
      </c>
      <c r="I148" s="163">
        <f t="shared" si="34"/>
        <v>0</v>
      </c>
      <c r="J148" s="163">
        <f t="shared" si="34"/>
        <v>0</v>
      </c>
      <c r="K148" s="163">
        <f t="shared" si="34"/>
        <v>0</v>
      </c>
      <c r="L148" s="304">
        <f t="shared" si="34"/>
        <v>22860</v>
      </c>
    </row>
    <row r="149" spans="1:12" s="260" customFormat="1" ht="33.75" customHeight="1">
      <c r="A149" s="615">
        <v>142</v>
      </c>
      <c r="B149" s="298"/>
      <c r="C149" s="285">
        <v>36</v>
      </c>
      <c r="D149" s="117" t="s">
        <v>104</v>
      </c>
      <c r="E149" s="162"/>
      <c r="F149" s="162"/>
      <c r="G149" s="162"/>
      <c r="H149" s="162"/>
      <c r="I149" s="162"/>
      <c r="J149" s="162"/>
      <c r="K149" s="162"/>
      <c r="L149" s="304"/>
    </row>
    <row r="150" spans="1:12" ht="18">
      <c r="A150" s="615">
        <v>143</v>
      </c>
      <c r="B150" s="182"/>
      <c r="C150" s="286"/>
      <c r="D150" s="116" t="s">
        <v>65</v>
      </c>
      <c r="E150" s="162">
        <v>8022</v>
      </c>
      <c r="F150" s="162">
        <v>2081</v>
      </c>
      <c r="G150" s="162">
        <v>220794</v>
      </c>
      <c r="H150" s="162"/>
      <c r="I150" s="162"/>
      <c r="J150" s="162"/>
      <c r="K150" s="162"/>
      <c r="L150" s="300">
        <f>SUM(E150:K150)</f>
        <v>230897</v>
      </c>
    </row>
    <row r="151" spans="1:12" s="168" customFormat="1" ht="19.5">
      <c r="A151" s="615">
        <v>144</v>
      </c>
      <c r="B151" s="301"/>
      <c r="C151" s="287"/>
      <c r="D151" s="121" t="s">
        <v>64</v>
      </c>
      <c r="E151" s="167"/>
      <c r="F151" s="167"/>
      <c r="G151" s="167"/>
      <c r="H151" s="167"/>
      <c r="I151" s="167"/>
      <c r="J151" s="167"/>
      <c r="K151" s="167"/>
      <c r="L151" s="302">
        <f>SUM(E151:K151)</f>
        <v>0</v>
      </c>
    </row>
    <row r="152" spans="1:12" s="68" customFormat="1" ht="18">
      <c r="A152" s="615">
        <v>145</v>
      </c>
      <c r="B152" s="303"/>
      <c r="C152" s="288"/>
      <c r="D152" s="262" t="s">
        <v>65</v>
      </c>
      <c r="E152" s="163">
        <f aca="true" t="shared" si="35" ref="E152:L152">SUM(E150:E151)</f>
        <v>8022</v>
      </c>
      <c r="F152" s="163">
        <f t="shared" si="35"/>
        <v>2081</v>
      </c>
      <c r="G152" s="163">
        <f t="shared" si="35"/>
        <v>220794</v>
      </c>
      <c r="H152" s="163">
        <f t="shared" si="35"/>
        <v>0</v>
      </c>
      <c r="I152" s="163">
        <f t="shared" si="35"/>
        <v>0</v>
      </c>
      <c r="J152" s="163">
        <f t="shared" si="35"/>
        <v>0</v>
      </c>
      <c r="K152" s="163">
        <f t="shared" si="35"/>
        <v>0</v>
      </c>
      <c r="L152" s="304">
        <f t="shared" si="35"/>
        <v>230897</v>
      </c>
    </row>
    <row r="153" spans="1:12" s="260" customFormat="1" ht="33.75" customHeight="1">
      <c r="A153" s="615">
        <v>146</v>
      </c>
      <c r="B153" s="298"/>
      <c r="C153" s="285">
        <v>37</v>
      </c>
      <c r="D153" s="794" t="s">
        <v>105</v>
      </c>
      <c r="E153" s="795"/>
      <c r="F153" s="795"/>
      <c r="G153" s="795"/>
      <c r="H153" s="795"/>
      <c r="I153" s="795"/>
      <c r="J153" s="795"/>
      <c r="K153" s="795"/>
      <c r="L153" s="796"/>
    </row>
    <row r="154" spans="1:12" ht="18">
      <c r="A154" s="615">
        <v>147</v>
      </c>
      <c r="B154" s="182"/>
      <c r="C154" s="286"/>
      <c r="D154" s="116" t="s">
        <v>65</v>
      </c>
      <c r="E154" s="162">
        <v>34861</v>
      </c>
      <c r="F154" s="162">
        <v>7294</v>
      </c>
      <c r="G154" s="162">
        <v>565802</v>
      </c>
      <c r="H154" s="162">
        <v>3611</v>
      </c>
      <c r="I154" s="162"/>
      <c r="J154" s="162">
        <v>215</v>
      </c>
      <c r="K154" s="162"/>
      <c r="L154" s="300">
        <f>SUM(E154:K154)</f>
        <v>611783</v>
      </c>
    </row>
    <row r="155" spans="1:12" s="168" customFormat="1" ht="19.5">
      <c r="A155" s="615">
        <v>148</v>
      </c>
      <c r="B155" s="301"/>
      <c r="C155" s="287"/>
      <c r="D155" s="639" t="s">
        <v>501</v>
      </c>
      <c r="E155" s="167"/>
      <c r="F155" s="167"/>
      <c r="G155" s="167">
        <v>-17</v>
      </c>
      <c r="H155" s="167"/>
      <c r="I155" s="167"/>
      <c r="J155" s="167"/>
      <c r="K155" s="167"/>
      <c r="L155" s="302">
        <f>SUM(E155:K155)</f>
        <v>-17</v>
      </c>
    </row>
    <row r="156" spans="1:12" s="168" customFormat="1" ht="19.5">
      <c r="A156" s="615">
        <v>149</v>
      </c>
      <c r="B156" s="301"/>
      <c r="C156" s="287"/>
      <c r="D156" s="639" t="s">
        <v>507</v>
      </c>
      <c r="E156" s="167"/>
      <c r="F156" s="167"/>
      <c r="G156" s="167">
        <v>-58</v>
      </c>
      <c r="H156" s="167"/>
      <c r="I156" s="167"/>
      <c r="J156" s="167">
        <v>58</v>
      </c>
      <c r="K156" s="167"/>
      <c r="L156" s="302">
        <f>SUM(E156:K156)</f>
        <v>0</v>
      </c>
    </row>
    <row r="157" spans="1:12" s="168" customFormat="1" ht="19.5">
      <c r="A157" s="615">
        <v>150</v>
      </c>
      <c r="B157" s="301"/>
      <c r="C157" s="287"/>
      <c r="D157" s="639" t="s">
        <v>439</v>
      </c>
      <c r="E157" s="167"/>
      <c r="F157" s="167"/>
      <c r="G157" s="167">
        <v>70000</v>
      </c>
      <c r="H157" s="167"/>
      <c r="I157" s="167"/>
      <c r="J157" s="167"/>
      <c r="K157" s="167"/>
      <c r="L157" s="302">
        <f>SUM(E157:K157)</f>
        <v>70000</v>
      </c>
    </row>
    <row r="158" spans="1:12" s="68" customFormat="1" ht="18">
      <c r="A158" s="615">
        <v>151</v>
      </c>
      <c r="B158" s="303"/>
      <c r="C158" s="288"/>
      <c r="D158" s="262" t="s">
        <v>65</v>
      </c>
      <c r="E158" s="163">
        <f aca="true" t="shared" si="36" ref="E158:L158">SUM(E154:E157)</f>
        <v>34861</v>
      </c>
      <c r="F158" s="163">
        <f t="shared" si="36"/>
        <v>7294</v>
      </c>
      <c r="G158" s="163">
        <f t="shared" si="36"/>
        <v>635727</v>
      </c>
      <c r="H158" s="163">
        <f t="shared" si="36"/>
        <v>3611</v>
      </c>
      <c r="I158" s="163">
        <f t="shared" si="36"/>
        <v>0</v>
      </c>
      <c r="J158" s="163">
        <f t="shared" si="36"/>
        <v>273</v>
      </c>
      <c r="K158" s="163">
        <f t="shared" si="36"/>
        <v>0</v>
      </c>
      <c r="L158" s="304">
        <f t="shared" si="36"/>
        <v>681766</v>
      </c>
    </row>
    <row r="159" spans="1:12" s="260" customFormat="1" ht="33.75" customHeight="1">
      <c r="A159" s="615">
        <v>152</v>
      </c>
      <c r="B159" s="298"/>
      <c r="C159" s="285">
        <v>38</v>
      </c>
      <c r="D159" s="117" t="s">
        <v>106</v>
      </c>
      <c r="E159" s="162"/>
      <c r="F159" s="162"/>
      <c r="G159" s="162"/>
      <c r="H159" s="162"/>
      <c r="I159" s="162"/>
      <c r="J159" s="162"/>
      <c r="K159" s="162"/>
      <c r="L159" s="304"/>
    </row>
    <row r="160" spans="1:12" ht="18">
      <c r="A160" s="615">
        <v>153</v>
      </c>
      <c r="B160" s="182"/>
      <c r="C160" s="286"/>
      <c r="D160" s="116" t="s">
        <v>65</v>
      </c>
      <c r="E160" s="162"/>
      <c r="F160" s="162"/>
      <c r="G160" s="162">
        <v>18500</v>
      </c>
      <c r="H160" s="162"/>
      <c r="I160" s="162"/>
      <c r="J160" s="162"/>
      <c r="K160" s="162"/>
      <c r="L160" s="300">
        <f>SUM(E160:K160)</f>
        <v>18500</v>
      </c>
    </row>
    <row r="161" spans="1:12" s="168" customFormat="1" ht="19.5">
      <c r="A161" s="615">
        <v>154</v>
      </c>
      <c r="B161" s="301"/>
      <c r="C161" s="287"/>
      <c r="D161" s="121" t="s">
        <v>64</v>
      </c>
      <c r="E161" s="167"/>
      <c r="F161" s="167"/>
      <c r="G161" s="167"/>
      <c r="H161" s="167"/>
      <c r="I161" s="167"/>
      <c r="J161" s="167"/>
      <c r="K161" s="167"/>
      <c r="L161" s="302">
        <f>SUM(E161:K161)</f>
        <v>0</v>
      </c>
    </row>
    <row r="162" spans="1:12" s="68" customFormat="1" ht="18">
      <c r="A162" s="615">
        <v>155</v>
      </c>
      <c r="B162" s="303"/>
      <c r="C162" s="288"/>
      <c r="D162" s="262" t="s">
        <v>65</v>
      </c>
      <c r="E162" s="163">
        <f aca="true" t="shared" si="37" ref="E162:L162">SUM(E160:E161)</f>
        <v>0</v>
      </c>
      <c r="F162" s="163">
        <f t="shared" si="37"/>
        <v>0</v>
      </c>
      <c r="G162" s="163">
        <f t="shared" si="37"/>
        <v>18500</v>
      </c>
      <c r="H162" s="163">
        <f t="shared" si="37"/>
        <v>0</v>
      </c>
      <c r="I162" s="163">
        <f t="shared" si="37"/>
        <v>0</v>
      </c>
      <c r="J162" s="163">
        <f t="shared" si="37"/>
        <v>0</v>
      </c>
      <c r="K162" s="163">
        <f t="shared" si="37"/>
        <v>0</v>
      </c>
      <c r="L162" s="304">
        <f t="shared" si="37"/>
        <v>18500</v>
      </c>
    </row>
    <row r="163" spans="1:12" s="260" customFormat="1" ht="33.75" customHeight="1">
      <c r="A163" s="615">
        <v>156</v>
      </c>
      <c r="B163" s="298"/>
      <c r="C163" s="285">
        <v>39</v>
      </c>
      <c r="D163" s="794" t="s">
        <v>693</v>
      </c>
      <c r="E163" s="795"/>
      <c r="F163" s="795"/>
      <c r="G163" s="795"/>
      <c r="H163" s="795"/>
      <c r="I163" s="795"/>
      <c r="J163" s="795"/>
      <c r="K163" s="795"/>
      <c r="L163" s="796"/>
    </row>
    <row r="164" spans="1:12" ht="18">
      <c r="A164" s="615">
        <v>157</v>
      </c>
      <c r="B164" s="182"/>
      <c r="C164" s="286"/>
      <c r="D164" s="116" t="s">
        <v>65</v>
      </c>
      <c r="E164" s="162"/>
      <c r="F164" s="162"/>
      <c r="G164" s="162">
        <v>2264</v>
      </c>
      <c r="H164" s="162">
        <v>287243</v>
      </c>
      <c r="I164" s="162"/>
      <c r="J164" s="162"/>
      <c r="K164" s="162"/>
      <c r="L164" s="300">
        <f>SUM(E164:K164)</f>
        <v>289507</v>
      </c>
    </row>
    <row r="165" spans="1:12" s="168" customFormat="1" ht="19.5">
      <c r="A165" s="615">
        <v>158</v>
      </c>
      <c r="B165" s="301"/>
      <c r="C165" s="287"/>
      <c r="D165" s="121" t="s">
        <v>525</v>
      </c>
      <c r="E165" s="167"/>
      <c r="F165" s="167"/>
      <c r="G165" s="167"/>
      <c r="H165" s="167">
        <v>46700</v>
      </c>
      <c r="I165" s="167"/>
      <c r="J165" s="167"/>
      <c r="K165" s="167"/>
      <c r="L165" s="302">
        <f>SUM(E165:K165)</f>
        <v>46700</v>
      </c>
    </row>
    <row r="166" spans="1:12" s="168" customFormat="1" ht="19.5">
      <c r="A166" s="615">
        <v>159</v>
      </c>
      <c r="B166" s="301"/>
      <c r="C166" s="287"/>
      <c r="D166" s="121" t="s">
        <v>507</v>
      </c>
      <c r="E166" s="167"/>
      <c r="F166" s="167"/>
      <c r="G166" s="167">
        <v>-1058</v>
      </c>
      <c r="H166" s="167">
        <v>1058</v>
      </c>
      <c r="I166" s="167"/>
      <c r="J166" s="167"/>
      <c r="K166" s="167"/>
      <c r="L166" s="302">
        <f>SUM(E166:K166)</f>
        <v>0</v>
      </c>
    </row>
    <row r="167" spans="1:12" s="68" customFormat="1" ht="18">
      <c r="A167" s="615">
        <v>160</v>
      </c>
      <c r="B167" s="303"/>
      <c r="C167" s="288"/>
      <c r="D167" s="262" t="s">
        <v>65</v>
      </c>
      <c r="E167" s="163">
        <f>SUM(E164:E165)</f>
        <v>0</v>
      </c>
      <c r="F167" s="163">
        <f>SUM(F164:F165)</f>
        <v>0</v>
      </c>
      <c r="G167" s="163">
        <f aca="true" t="shared" si="38" ref="G167:L167">SUM(G164:G166)</f>
        <v>1206</v>
      </c>
      <c r="H167" s="163">
        <f t="shared" si="38"/>
        <v>335001</v>
      </c>
      <c r="I167" s="163">
        <f t="shared" si="38"/>
        <v>0</v>
      </c>
      <c r="J167" s="163">
        <f t="shared" si="38"/>
        <v>0</v>
      </c>
      <c r="K167" s="163">
        <f t="shared" si="38"/>
        <v>0</v>
      </c>
      <c r="L167" s="304">
        <f t="shared" si="38"/>
        <v>336207</v>
      </c>
    </row>
    <row r="168" spans="1:12" s="260" customFormat="1" ht="30" customHeight="1">
      <c r="A168" s="615">
        <v>161</v>
      </c>
      <c r="B168" s="298"/>
      <c r="C168" s="285">
        <v>40</v>
      </c>
      <c r="D168" s="116" t="s">
        <v>410</v>
      </c>
      <c r="E168" s="162"/>
      <c r="F168" s="162"/>
      <c r="G168" s="162"/>
      <c r="H168" s="162"/>
      <c r="I168" s="162"/>
      <c r="J168" s="162"/>
      <c r="K168" s="162"/>
      <c r="L168" s="304"/>
    </row>
    <row r="169" spans="1:12" ht="18">
      <c r="A169" s="615">
        <v>162</v>
      </c>
      <c r="B169" s="182"/>
      <c r="C169" s="286"/>
      <c r="D169" s="116" t="s">
        <v>65</v>
      </c>
      <c r="E169" s="162"/>
      <c r="F169" s="162"/>
      <c r="G169" s="162"/>
      <c r="H169" s="162">
        <v>20000</v>
      </c>
      <c r="I169" s="162"/>
      <c r="J169" s="162"/>
      <c r="K169" s="162"/>
      <c r="L169" s="300">
        <f>SUM(E169:K169)</f>
        <v>20000</v>
      </c>
    </row>
    <row r="170" spans="1:12" s="168" customFormat="1" ht="19.5">
      <c r="A170" s="615">
        <v>163</v>
      </c>
      <c r="B170" s="301"/>
      <c r="C170" s="287"/>
      <c r="D170" s="121" t="s">
        <v>64</v>
      </c>
      <c r="E170" s="167"/>
      <c r="F170" s="167"/>
      <c r="G170" s="167"/>
      <c r="H170" s="167"/>
      <c r="I170" s="167"/>
      <c r="J170" s="167"/>
      <c r="K170" s="167"/>
      <c r="L170" s="302">
        <f>SUM(E170:K170)</f>
        <v>0</v>
      </c>
    </row>
    <row r="171" spans="1:12" s="68" customFormat="1" ht="18">
      <c r="A171" s="615">
        <v>164</v>
      </c>
      <c r="B171" s="303"/>
      <c r="C171" s="288"/>
      <c r="D171" s="262" t="s">
        <v>65</v>
      </c>
      <c r="E171" s="163">
        <f aca="true" t="shared" si="39" ref="E171:L171">SUM(E169:E170)</f>
        <v>0</v>
      </c>
      <c r="F171" s="163">
        <f t="shared" si="39"/>
        <v>0</v>
      </c>
      <c r="G171" s="163">
        <f t="shared" si="39"/>
        <v>0</v>
      </c>
      <c r="H171" s="163">
        <f t="shared" si="39"/>
        <v>20000</v>
      </c>
      <c r="I171" s="163">
        <f t="shared" si="39"/>
        <v>0</v>
      </c>
      <c r="J171" s="163">
        <f t="shared" si="39"/>
        <v>0</v>
      </c>
      <c r="K171" s="163">
        <f t="shared" si="39"/>
        <v>0</v>
      </c>
      <c r="L171" s="304">
        <f t="shared" si="39"/>
        <v>20000</v>
      </c>
    </row>
    <row r="172" spans="1:12" s="260" customFormat="1" ht="27.75" customHeight="1">
      <c r="A172" s="615">
        <v>165</v>
      </c>
      <c r="B172" s="298"/>
      <c r="C172" s="285">
        <v>41</v>
      </c>
      <c r="D172" s="116" t="s">
        <v>122</v>
      </c>
      <c r="E172" s="162"/>
      <c r="F172" s="162"/>
      <c r="G172" s="162"/>
      <c r="H172" s="162"/>
      <c r="I172" s="162"/>
      <c r="J172" s="162"/>
      <c r="K172" s="162"/>
      <c r="L172" s="304"/>
    </row>
    <row r="173" spans="1:12" ht="18">
      <c r="A173" s="615">
        <v>166</v>
      </c>
      <c r="B173" s="182"/>
      <c r="C173" s="286"/>
      <c r="D173" s="116" t="s">
        <v>65</v>
      </c>
      <c r="E173" s="162"/>
      <c r="F173" s="162"/>
      <c r="G173" s="162">
        <v>40000</v>
      </c>
      <c r="H173" s="162"/>
      <c r="I173" s="162"/>
      <c r="J173" s="162"/>
      <c r="K173" s="162"/>
      <c r="L173" s="300">
        <f>SUM(E173:K173)</f>
        <v>40000</v>
      </c>
    </row>
    <row r="174" spans="1:12" s="168" customFormat="1" ht="19.5">
      <c r="A174" s="615">
        <v>167</v>
      </c>
      <c r="B174" s="301"/>
      <c r="C174" s="287"/>
      <c r="D174" s="121" t="s">
        <v>604</v>
      </c>
      <c r="E174" s="167"/>
      <c r="F174" s="167"/>
      <c r="G174" s="167">
        <v>868</v>
      </c>
      <c r="H174" s="167"/>
      <c r="I174" s="167"/>
      <c r="J174" s="167"/>
      <c r="K174" s="167"/>
      <c r="L174" s="302">
        <f>SUM(E174:K174)</f>
        <v>868</v>
      </c>
    </row>
    <row r="175" spans="1:12" s="68" customFormat="1" ht="18">
      <c r="A175" s="615">
        <v>168</v>
      </c>
      <c r="B175" s="303"/>
      <c r="C175" s="288"/>
      <c r="D175" s="262" t="s">
        <v>65</v>
      </c>
      <c r="E175" s="163">
        <f aca="true" t="shared" si="40" ref="E175:L175">SUM(E173:E174)</f>
        <v>0</v>
      </c>
      <c r="F175" s="163">
        <f t="shared" si="40"/>
        <v>0</v>
      </c>
      <c r="G175" s="163">
        <f t="shared" si="40"/>
        <v>40868</v>
      </c>
      <c r="H175" s="163">
        <f t="shared" si="40"/>
        <v>0</v>
      </c>
      <c r="I175" s="163">
        <f t="shared" si="40"/>
        <v>0</v>
      </c>
      <c r="J175" s="163">
        <f t="shared" si="40"/>
        <v>0</v>
      </c>
      <c r="K175" s="163">
        <f t="shared" si="40"/>
        <v>0</v>
      </c>
      <c r="L175" s="304">
        <f t="shared" si="40"/>
        <v>40868</v>
      </c>
    </row>
    <row r="176" spans="1:12" s="260" customFormat="1" ht="27.75" customHeight="1">
      <c r="A176" s="615">
        <v>169</v>
      </c>
      <c r="B176" s="298"/>
      <c r="C176" s="285">
        <v>42</v>
      </c>
      <c r="D176" s="817" t="s">
        <v>691</v>
      </c>
      <c r="E176" s="818"/>
      <c r="F176" s="818"/>
      <c r="G176" s="818"/>
      <c r="H176" s="829"/>
      <c r="I176" s="162"/>
      <c r="J176" s="162"/>
      <c r="K176" s="162"/>
      <c r="L176" s="304"/>
    </row>
    <row r="177" spans="1:12" ht="18">
      <c r="A177" s="615">
        <v>170</v>
      </c>
      <c r="B177" s="182"/>
      <c r="C177" s="286"/>
      <c r="D177" s="116" t="s">
        <v>65</v>
      </c>
      <c r="E177" s="162"/>
      <c r="F177" s="162"/>
      <c r="G177" s="162">
        <v>38000</v>
      </c>
      <c r="H177" s="162"/>
      <c r="I177" s="162"/>
      <c r="J177" s="162"/>
      <c r="K177" s="162"/>
      <c r="L177" s="300">
        <f>SUM(E177:K177)</f>
        <v>38000</v>
      </c>
    </row>
    <row r="178" spans="1:12" s="168" customFormat="1" ht="19.5">
      <c r="A178" s="615">
        <v>171</v>
      </c>
      <c r="B178" s="301"/>
      <c r="C178" s="287"/>
      <c r="D178" s="121" t="s">
        <v>525</v>
      </c>
      <c r="E178" s="167"/>
      <c r="F178" s="167"/>
      <c r="G178" s="167">
        <v>-3000</v>
      </c>
      <c r="H178" s="167"/>
      <c r="I178" s="167"/>
      <c r="J178" s="167"/>
      <c r="K178" s="167"/>
      <c r="L178" s="302">
        <f>SUM(E178:K178)</f>
        <v>-3000</v>
      </c>
    </row>
    <row r="179" spans="1:12" s="68" customFormat="1" ht="18">
      <c r="A179" s="615">
        <v>172</v>
      </c>
      <c r="B179" s="303"/>
      <c r="C179" s="288"/>
      <c r="D179" s="262" t="s">
        <v>65</v>
      </c>
      <c r="E179" s="163">
        <f aca="true" t="shared" si="41" ref="E179:L179">SUM(E177:E178)</f>
        <v>0</v>
      </c>
      <c r="F179" s="163">
        <f t="shared" si="41"/>
        <v>0</v>
      </c>
      <c r="G179" s="163">
        <f t="shared" si="41"/>
        <v>35000</v>
      </c>
      <c r="H179" s="163">
        <f t="shared" si="41"/>
        <v>0</v>
      </c>
      <c r="I179" s="163">
        <f t="shared" si="41"/>
        <v>0</v>
      </c>
      <c r="J179" s="163">
        <f t="shared" si="41"/>
        <v>0</v>
      </c>
      <c r="K179" s="163">
        <f t="shared" si="41"/>
        <v>0</v>
      </c>
      <c r="L179" s="304">
        <f t="shared" si="41"/>
        <v>35000</v>
      </c>
    </row>
    <row r="180" spans="1:12" s="260" customFormat="1" ht="27.75" customHeight="1">
      <c r="A180" s="615">
        <v>173</v>
      </c>
      <c r="B180" s="298"/>
      <c r="C180" s="285">
        <v>43</v>
      </c>
      <c r="D180" s="116" t="s">
        <v>764</v>
      </c>
      <c r="E180" s="162"/>
      <c r="F180" s="162"/>
      <c r="G180" s="162"/>
      <c r="H180" s="162"/>
      <c r="I180" s="162"/>
      <c r="J180" s="162"/>
      <c r="K180" s="162"/>
      <c r="L180" s="304"/>
    </row>
    <row r="181" spans="1:12" ht="18">
      <c r="A181" s="615">
        <v>174</v>
      </c>
      <c r="B181" s="182"/>
      <c r="C181" s="286"/>
      <c r="D181" s="116" t="s">
        <v>65</v>
      </c>
      <c r="E181" s="162"/>
      <c r="F181" s="162"/>
      <c r="G181" s="162">
        <v>5000</v>
      </c>
      <c r="H181" s="162"/>
      <c r="I181" s="162"/>
      <c r="J181" s="162"/>
      <c r="K181" s="162"/>
      <c r="L181" s="300">
        <f>SUM(E181:K181)</f>
        <v>5000</v>
      </c>
    </row>
    <row r="182" spans="1:12" s="168" customFormat="1" ht="19.5">
      <c r="A182" s="615">
        <v>175</v>
      </c>
      <c r="B182" s="301"/>
      <c r="C182" s="287"/>
      <c r="D182" s="121" t="s">
        <v>64</v>
      </c>
      <c r="E182" s="167"/>
      <c r="F182" s="167"/>
      <c r="G182" s="167"/>
      <c r="H182" s="167"/>
      <c r="I182" s="167"/>
      <c r="J182" s="167"/>
      <c r="K182" s="167"/>
      <c r="L182" s="302">
        <f>SUM(E182:K182)</f>
        <v>0</v>
      </c>
    </row>
    <row r="183" spans="1:12" s="68" customFormat="1" ht="18">
      <c r="A183" s="615">
        <v>176</v>
      </c>
      <c r="B183" s="467"/>
      <c r="C183" s="285"/>
      <c r="D183" s="262" t="s">
        <v>65</v>
      </c>
      <c r="E183" s="163">
        <f aca="true" t="shared" si="42" ref="E183:L183">SUM(E181:E182)</f>
        <v>0</v>
      </c>
      <c r="F183" s="163">
        <f t="shared" si="42"/>
        <v>0</v>
      </c>
      <c r="G183" s="163">
        <f t="shared" si="42"/>
        <v>5000</v>
      </c>
      <c r="H183" s="163">
        <f t="shared" si="42"/>
        <v>0</v>
      </c>
      <c r="I183" s="163">
        <f t="shared" si="42"/>
        <v>0</v>
      </c>
      <c r="J183" s="163">
        <f t="shared" si="42"/>
        <v>0</v>
      </c>
      <c r="K183" s="163">
        <f t="shared" si="42"/>
        <v>0</v>
      </c>
      <c r="L183" s="304">
        <f t="shared" si="42"/>
        <v>5000</v>
      </c>
    </row>
    <row r="184" spans="1:12" s="68" customFormat="1" ht="27.75" customHeight="1">
      <c r="A184" s="615">
        <v>177</v>
      </c>
      <c r="B184" s="467"/>
      <c r="C184" s="285">
        <v>44</v>
      </c>
      <c r="D184" s="817" t="s">
        <v>610</v>
      </c>
      <c r="E184" s="818"/>
      <c r="F184" s="818"/>
      <c r="G184" s="818"/>
      <c r="H184" s="818"/>
      <c r="I184" s="818"/>
      <c r="J184" s="818"/>
      <c r="K184" s="818"/>
      <c r="L184" s="819"/>
    </row>
    <row r="185" spans="1:12" ht="18">
      <c r="A185" s="615">
        <v>178</v>
      </c>
      <c r="B185" s="182"/>
      <c r="C185" s="286"/>
      <c r="D185" s="116" t="s">
        <v>65</v>
      </c>
      <c r="E185" s="162"/>
      <c r="F185" s="162"/>
      <c r="G185" s="162"/>
      <c r="H185" s="162">
        <v>4064</v>
      </c>
      <c r="I185" s="162"/>
      <c r="J185" s="162"/>
      <c r="K185" s="162"/>
      <c r="L185" s="300">
        <f>SUM(E185:K185)</f>
        <v>4064</v>
      </c>
    </row>
    <row r="186" spans="1:12" s="456" customFormat="1" ht="19.5">
      <c r="A186" s="615">
        <v>179</v>
      </c>
      <c r="B186" s="467"/>
      <c r="C186" s="285"/>
      <c r="D186" s="121" t="s">
        <v>613</v>
      </c>
      <c r="E186" s="167"/>
      <c r="F186" s="167"/>
      <c r="G186" s="167"/>
      <c r="H186" s="167"/>
      <c r="I186" s="167"/>
      <c r="J186" s="167"/>
      <c r="K186" s="167"/>
      <c r="L186" s="302">
        <f>SUM(E186:K186)</f>
        <v>0</v>
      </c>
    </row>
    <row r="187" spans="1:12" s="68" customFormat="1" ht="18">
      <c r="A187" s="615">
        <v>180</v>
      </c>
      <c r="B187" s="467"/>
      <c r="C187" s="285"/>
      <c r="D187" s="262" t="s">
        <v>65</v>
      </c>
      <c r="E187" s="163">
        <f aca="true" t="shared" si="43" ref="E187:L187">SUM(E185:E186)</f>
        <v>0</v>
      </c>
      <c r="F187" s="163">
        <f t="shared" si="43"/>
        <v>0</v>
      </c>
      <c r="G187" s="163">
        <f t="shared" si="43"/>
        <v>0</v>
      </c>
      <c r="H187" s="163">
        <f t="shared" si="43"/>
        <v>4064</v>
      </c>
      <c r="I187" s="163">
        <f t="shared" si="43"/>
        <v>0</v>
      </c>
      <c r="J187" s="163">
        <f t="shared" si="43"/>
        <v>0</v>
      </c>
      <c r="K187" s="163">
        <f t="shared" si="43"/>
        <v>0</v>
      </c>
      <c r="L187" s="304">
        <f t="shared" si="43"/>
        <v>4064</v>
      </c>
    </row>
    <row r="188" spans="1:12" s="68" customFormat="1" ht="27.75" customHeight="1">
      <c r="A188" s="615">
        <v>181</v>
      </c>
      <c r="B188" s="467"/>
      <c r="C188" s="285">
        <v>45</v>
      </c>
      <c r="D188" s="817" t="s">
        <v>611</v>
      </c>
      <c r="E188" s="818"/>
      <c r="F188" s="818"/>
      <c r="G188" s="818"/>
      <c r="H188" s="818"/>
      <c r="I188" s="818"/>
      <c r="J188" s="818"/>
      <c r="K188" s="818"/>
      <c r="L188" s="819"/>
    </row>
    <row r="189" spans="1:12" ht="18">
      <c r="A189" s="615">
        <v>182</v>
      </c>
      <c r="B189" s="182"/>
      <c r="C189" s="286"/>
      <c r="D189" s="116" t="s">
        <v>65</v>
      </c>
      <c r="E189" s="162"/>
      <c r="F189" s="162"/>
      <c r="G189" s="162">
        <v>2110</v>
      </c>
      <c r="H189" s="162"/>
      <c r="I189" s="162"/>
      <c r="J189" s="162"/>
      <c r="K189" s="162"/>
      <c r="L189" s="300">
        <f>SUM(E189:K189)</f>
        <v>2110</v>
      </c>
    </row>
    <row r="190" spans="1:12" s="456" customFormat="1" ht="19.5">
      <c r="A190" s="615">
        <v>183</v>
      </c>
      <c r="B190" s="467"/>
      <c r="C190" s="285"/>
      <c r="D190" s="121" t="s">
        <v>64</v>
      </c>
      <c r="E190" s="167"/>
      <c r="F190" s="167"/>
      <c r="G190" s="167"/>
      <c r="H190" s="167"/>
      <c r="I190" s="167"/>
      <c r="J190" s="167"/>
      <c r="K190" s="167"/>
      <c r="L190" s="302">
        <f>SUM(E190:K190)</f>
        <v>0</v>
      </c>
    </row>
    <row r="191" spans="1:12" s="68" customFormat="1" ht="18">
      <c r="A191" s="615">
        <v>184</v>
      </c>
      <c r="B191" s="467"/>
      <c r="C191" s="285"/>
      <c r="D191" s="262" t="s">
        <v>65</v>
      </c>
      <c r="E191" s="163">
        <f aca="true" t="shared" si="44" ref="E191:L191">SUM(E189:E190)</f>
        <v>0</v>
      </c>
      <c r="F191" s="163">
        <f t="shared" si="44"/>
        <v>0</v>
      </c>
      <c r="G191" s="163">
        <f t="shared" si="44"/>
        <v>2110</v>
      </c>
      <c r="H191" s="163">
        <f t="shared" si="44"/>
        <v>0</v>
      </c>
      <c r="I191" s="163">
        <f t="shared" si="44"/>
        <v>0</v>
      </c>
      <c r="J191" s="163">
        <f t="shared" si="44"/>
        <v>0</v>
      </c>
      <c r="K191" s="163">
        <f t="shared" si="44"/>
        <v>0</v>
      </c>
      <c r="L191" s="304">
        <f t="shared" si="44"/>
        <v>2110</v>
      </c>
    </row>
    <row r="192" spans="1:12" s="68" customFormat="1" ht="31.5" customHeight="1">
      <c r="A192" s="615">
        <v>185</v>
      </c>
      <c r="B192" s="467"/>
      <c r="C192" s="285">
        <v>46</v>
      </c>
      <c r="D192" s="817" t="s">
        <v>633</v>
      </c>
      <c r="E192" s="818"/>
      <c r="F192" s="818"/>
      <c r="G192" s="818"/>
      <c r="H192" s="818"/>
      <c r="I192" s="818"/>
      <c r="J192" s="818"/>
      <c r="K192" s="818"/>
      <c r="L192" s="819"/>
    </row>
    <row r="193" spans="1:12" ht="18">
      <c r="A193" s="615">
        <v>186</v>
      </c>
      <c r="B193" s="182"/>
      <c r="C193" s="286"/>
      <c r="D193" s="116" t="s">
        <v>65</v>
      </c>
      <c r="E193" s="162"/>
      <c r="F193" s="162"/>
      <c r="G193" s="162">
        <v>21</v>
      </c>
      <c r="H193" s="162"/>
      <c r="I193" s="162"/>
      <c r="J193" s="162"/>
      <c r="K193" s="162"/>
      <c r="L193" s="300">
        <f>SUM(E193:K193)</f>
        <v>21</v>
      </c>
    </row>
    <row r="194" spans="1:12" s="456" customFormat="1" ht="19.5">
      <c r="A194" s="615">
        <v>187</v>
      </c>
      <c r="B194" s="454"/>
      <c r="C194" s="455"/>
      <c r="D194" s="121" t="s">
        <v>64</v>
      </c>
      <c r="E194" s="167"/>
      <c r="F194" s="167"/>
      <c r="G194" s="167"/>
      <c r="H194" s="167"/>
      <c r="I194" s="167"/>
      <c r="J194" s="167"/>
      <c r="K194" s="167"/>
      <c r="L194" s="302">
        <f>SUM(E194:K194)</f>
        <v>0</v>
      </c>
    </row>
    <row r="195" spans="1:12" s="68" customFormat="1" ht="18">
      <c r="A195" s="615">
        <v>188</v>
      </c>
      <c r="B195" s="303"/>
      <c r="C195" s="288"/>
      <c r="D195" s="262" t="s">
        <v>65</v>
      </c>
      <c r="E195" s="163">
        <f aca="true" t="shared" si="45" ref="E195:L195">SUM(E193:E194)</f>
        <v>0</v>
      </c>
      <c r="F195" s="163">
        <f t="shared" si="45"/>
        <v>0</v>
      </c>
      <c r="G195" s="163">
        <f t="shared" si="45"/>
        <v>21</v>
      </c>
      <c r="H195" s="163">
        <f t="shared" si="45"/>
        <v>0</v>
      </c>
      <c r="I195" s="163">
        <f t="shared" si="45"/>
        <v>0</v>
      </c>
      <c r="J195" s="163">
        <f t="shared" si="45"/>
        <v>0</v>
      </c>
      <c r="K195" s="163">
        <f t="shared" si="45"/>
        <v>0</v>
      </c>
      <c r="L195" s="304">
        <f t="shared" si="45"/>
        <v>21</v>
      </c>
    </row>
    <row r="196" spans="1:12" s="68" customFormat="1" ht="31.5" customHeight="1">
      <c r="A196" s="615">
        <v>189</v>
      </c>
      <c r="B196" s="467"/>
      <c r="C196" s="285">
        <v>47</v>
      </c>
      <c r="D196" s="817" t="s">
        <v>482</v>
      </c>
      <c r="E196" s="818"/>
      <c r="F196" s="818"/>
      <c r="G196" s="818"/>
      <c r="H196" s="818"/>
      <c r="I196" s="818"/>
      <c r="J196" s="818"/>
      <c r="K196" s="818"/>
      <c r="L196" s="819"/>
    </row>
    <row r="197" spans="1:12" ht="18">
      <c r="A197" s="615">
        <v>190</v>
      </c>
      <c r="B197" s="182"/>
      <c r="C197" s="286"/>
      <c r="D197" s="116" t="s">
        <v>65</v>
      </c>
      <c r="E197" s="162">
        <v>410</v>
      </c>
      <c r="F197" s="162">
        <v>36</v>
      </c>
      <c r="G197" s="162">
        <v>2554</v>
      </c>
      <c r="H197" s="162"/>
      <c r="I197" s="162"/>
      <c r="J197" s="162"/>
      <c r="K197" s="162"/>
      <c r="L197" s="300">
        <f>SUM(E197:K197)</f>
        <v>3000</v>
      </c>
    </row>
    <row r="198" spans="1:12" s="456" customFormat="1" ht="19.5">
      <c r="A198" s="615">
        <v>191</v>
      </c>
      <c r="B198" s="454"/>
      <c r="C198" s="455"/>
      <c r="D198" s="121" t="s">
        <v>64</v>
      </c>
      <c r="E198" s="167"/>
      <c r="F198" s="167"/>
      <c r="G198" s="167"/>
      <c r="H198" s="167"/>
      <c r="I198" s="167"/>
      <c r="J198" s="167"/>
      <c r="K198" s="167"/>
      <c r="L198" s="302">
        <f>SUM(E198:K198)</f>
        <v>0</v>
      </c>
    </row>
    <row r="199" spans="1:12" s="68" customFormat="1" ht="18">
      <c r="A199" s="615">
        <v>192</v>
      </c>
      <c r="B199" s="303"/>
      <c r="C199" s="288"/>
      <c r="D199" s="262" t="s">
        <v>65</v>
      </c>
      <c r="E199" s="163">
        <f aca="true" t="shared" si="46" ref="E199:L199">SUM(E197:E198)</f>
        <v>410</v>
      </c>
      <c r="F199" s="163">
        <f t="shared" si="46"/>
        <v>36</v>
      </c>
      <c r="G199" s="163">
        <f t="shared" si="46"/>
        <v>2554</v>
      </c>
      <c r="H199" s="163">
        <f t="shared" si="46"/>
        <v>0</v>
      </c>
      <c r="I199" s="163">
        <f t="shared" si="46"/>
        <v>0</v>
      </c>
      <c r="J199" s="163">
        <f t="shared" si="46"/>
        <v>0</v>
      </c>
      <c r="K199" s="163">
        <f t="shared" si="46"/>
        <v>0</v>
      </c>
      <c r="L199" s="304">
        <f t="shared" si="46"/>
        <v>3000</v>
      </c>
    </row>
    <row r="200" spans="1:12" s="68" customFormat="1" ht="31.5" customHeight="1">
      <c r="A200" s="615">
        <v>193</v>
      </c>
      <c r="B200" s="467"/>
      <c r="C200" s="285">
        <v>48</v>
      </c>
      <c r="D200" s="817" t="s">
        <v>684</v>
      </c>
      <c r="E200" s="818"/>
      <c r="F200" s="818"/>
      <c r="G200" s="818"/>
      <c r="H200" s="818"/>
      <c r="I200" s="818"/>
      <c r="J200" s="818"/>
      <c r="K200" s="818"/>
      <c r="L200" s="819"/>
    </row>
    <row r="201" spans="1:12" ht="18">
      <c r="A201" s="615">
        <v>194</v>
      </c>
      <c r="B201" s="182"/>
      <c r="C201" s="286"/>
      <c r="D201" s="116" t="s">
        <v>65</v>
      </c>
      <c r="E201" s="162"/>
      <c r="F201" s="162"/>
      <c r="G201" s="162"/>
      <c r="H201" s="162">
        <v>73563</v>
      </c>
      <c r="I201" s="162"/>
      <c r="J201" s="162"/>
      <c r="K201" s="162"/>
      <c r="L201" s="300">
        <f>SUM(E201:K201)</f>
        <v>73563</v>
      </c>
    </row>
    <row r="202" spans="1:12" s="456" customFormat="1" ht="19.5">
      <c r="A202" s="615">
        <v>195</v>
      </c>
      <c r="B202" s="454"/>
      <c r="C202" s="455"/>
      <c r="D202" s="121" t="s">
        <v>501</v>
      </c>
      <c r="E202" s="167"/>
      <c r="F202" s="167"/>
      <c r="G202" s="167"/>
      <c r="H202" s="167">
        <v>196</v>
      </c>
      <c r="I202" s="167"/>
      <c r="J202" s="167"/>
      <c r="K202" s="167"/>
      <c r="L202" s="302">
        <f>SUM(E202:K202)</f>
        <v>196</v>
      </c>
    </row>
    <row r="203" spans="1:12" s="456" customFormat="1" ht="19.5">
      <c r="A203" s="615">
        <v>196</v>
      </c>
      <c r="B203" s="454"/>
      <c r="C203" s="455"/>
      <c r="D203" s="121" t="s">
        <v>505</v>
      </c>
      <c r="E203" s="167"/>
      <c r="F203" s="167"/>
      <c r="G203" s="167"/>
      <c r="H203" s="167">
        <v>30</v>
      </c>
      <c r="I203" s="167"/>
      <c r="J203" s="167"/>
      <c r="K203" s="167"/>
      <c r="L203" s="302">
        <f>SUM(E203:K203)</f>
        <v>30</v>
      </c>
    </row>
    <row r="204" spans="1:12" s="456" customFormat="1" ht="19.5">
      <c r="A204" s="615">
        <v>197</v>
      </c>
      <c r="B204" s="454"/>
      <c r="C204" s="455"/>
      <c r="D204" s="639" t="s">
        <v>371</v>
      </c>
      <c r="E204" s="167"/>
      <c r="F204" s="167"/>
      <c r="G204" s="167"/>
      <c r="H204" s="167">
        <v>54869</v>
      </c>
      <c r="I204" s="167"/>
      <c r="J204" s="167"/>
      <c r="K204" s="167"/>
      <c r="L204" s="302">
        <f>SUM(E204:K204)</f>
        <v>54869</v>
      </c>
    </row>
    <row r="205" spans="1:12" s="68" customFormat="1" ht="18">
      <c r="A205" s="615">
        <v>198</v>
      </c>
      <c r="B205" s="303"/>
      <c r="C205" s="288"/>
      <c r="D205" s="262" t="s">
        <v>65</v>
      </c>
      <c r="E205" s="163">
        <f>SUM(E201:E202)</f>
        <v>0</v>
      </c>
      <c r="F205" s="163">
        <f>SUM(F201:F202)</f>
        <v>0</v>
      </c>
      <c r="G205" s="163">
        <f>SUM(G201:G202)</f>
        <v>0</v>
      </c>
      <c r="H205" s="163">
        <f>SUM(H201:H204)</f>
        <v>128658</v>
      </c>
      <c r="I205" s="163">
        <f>SUM(I201:I204)</f>
        <v>0</v>
      </c>
      <c r="J205" s="163">
        <f>SUM(J201:J204)</f>
        <v>0</v>
      </c>
      <c r="K205" s="163">
        <f>SUM(K201:K204)</f>
        <v>0</v>
      </c>
      <c r="L205" s="304">
        <f>SUM(L201:L204)</f>
        <v>128658</v>
      </c>
    </row>
    <row r="206" spans="1:12" s="68" customFormat="1" ht="31.5" customHeight="1">
      <c r="A206" s="615">
        <v>199</v>
      </c>
      <c r="B206" s="467"/>
      <c r="C206" s="285">
        <v>49</v>
      </c>
      <c r="D206" s="817" t="s">
        <v>459</v>
      </c>
      <c r="E206" s="818"/>
      <c r="F206" s="818"/>
      <c r="G206" s="818"/>
      <c r="H206" s="818"/>
      <c r="I206" s="818"/>
      <c r="J206" s="818"/>
      <c r="K206" s="818"/>
      <c r="L206" s="819"/>
    </row>
    <row r="207" spans="1:12" ht="18">
      <c r="A207" s="615">
        <v>200</v>
      </c>
      <c r="B207" s="182"/>
      <c r="C207" s="286"/>
      <c r="D207" s="116" t="s">
        <v>65</v>
      </c>
      <c r="E207" s="162"/>
      <c r="F207" s="162"/>
      <c r="G207" s="162"/>
      <c r="H207" s="162">
        <v>63</v>
      </c>
      <c r="I207" s="162"/>
      <c r="J207" s="162"/>
      <c r="K207" s="162"/>
      <c r="L207" s="300">
        <f>SUM(E207:K207)</f>
        <v>63</v>
      </c>
    </row>
    <row r="208" spans="1:12" s="456" customFormat="1" ht="19.5">
      <c r="A208" s="615">
        <v>201</v>
      </c>
      <c r="B208" s="454"/>
      <c r="C208" s="455"/>
      <c r="D208" s="121" t="s">
        <v>447</v>
      </c>
      <c r="E208" s="167"/>
      <c r="F208" s="167"/>
      <c r="G208" s="167"/>
      <c r="H208" s="167"/>
      <c r="I208" s="167"/>
      <c r="J208" s="167"/>
      <c r="K208" s="167"/>
      <c r="L208" s="302">
        <f>SUM(E208:K208)</f>
        <v>0</v>
      </c>
    </row>
    <row r="209" spans="1:12" s="68" customFormat="1" ht="18">
      <c r="A209" s="615">
        <v>202</v>
      </c>
      <c r="B209" s="303"/>
      <c r="C209" s="288"/>
      <c r="D209" s="262" t="s">
        <v>65</v>
      </c>
      <c r="E209" s="163">
        <f aca="true" t="shared" si="47" ref="E209:K209">SUM(E207:E208)</f>
        <v>0</v>
      </c>
      <c r="F209" s="163">
        <f t="shared" si="47"/>
        <v>0</v>
      </c>
      <c r="G209" s="163">
        <f t="shared" si="47"/>
        <v>0</v>
      </c>
      <c r="H209" s="163">
        <f t="shared" si="47"/>
        <v>63</v>
      </c>
      <c r="I209" s="163">
        <f t="shared" si="47"/>
        <v>0</v>
      </c>
      <c r="J209" s="163">
        <f t="shared" si="47"/>
        <v>0</v>
      </c>
      <c r="K209" s="163">
        <f t="shared" si="47"/>
        <v>0</v>
      </c>
      <c r="L209" s="304">
        <f>SUM(E209:K209)</f>
        <v>63</v>
      </c>
    </row>
    <row r="210" spans="1:12" s="68" customFormat="1" ht="31.5" customHeight="1">
      <c r="A210" s="615">
        <v>203</v>
      </c>
      <c r="B210" s="467"/>
      <c r="C210" s="285">
        <v>50</v>
      </c>
      <c r="D210" s="817" t="s">
        <v>451</v>
      </c>
      <c r="E210" s="818"/>
      <c r="F210" s="818"/>
      <c r="G210" s="818"/>
      <c r="H210" s="818"/>
      <c r="I210" s="818"/>
      <c r="J210" s="818"/>
      <c r="K210" s="818"/>
      <c r="L210" s="819"/>
    </row>
    <row r="211" spans="1:12" ht="18">
      <c r="A211" s="615">
        <v>204</v>
      </c>
      <c r="B211" s="182"/>
      <c r="C211" s="286"/>
      <c r="D211" s="116" t="s">
        <v>65</v>
      </c>
      <c r="E211" s="162"/>
      <c r="F211" s="162"/>
      <c r="G211" s="162"/>
      <c r="H211" s="162">
        <v>59</v>
      </c>
      <c r="I211" s="162"/>
      <c r="J211" s="162"/>
      <c r="K211" s="162"/>
      <c r="L211" s="300">
        <f>SUM(E211:K211)</f>
        <v>59</v>
      </c>
    </row>
    <row r="212" spans="1:12" s="456" customFormat="1" ht="19.5">
      <c r="A212" s="615">
        <v>205</v>
      </c>
      <c r="B212" s="454"/>
      <c r="C212" s="455"/>
      <c r="D212" s="121" t="s">
        <v>64</v>
      </c>
      <c r="E212" s="167"/>
      <c r="F212" s="167"/>
      <c r="G212" s="167"/>
      <c r="H212" s="167"/>
      <c r="I212" s="167"/>
      <c r="J212" s="167"/>
      <c r="K212" s="167"/>
      <c r="L212" s="302">
        <f>SUM(E212:K212)</f>
        <v>0</v>
      </c>
    </row>
    <row r="213" spans="1:12" s="68" customFormat="1" ht="18">
      <c r="A213" s="615">
        <v>206</v>
      </c>
      <c r="B213" s="303"/>
      <c r="C213" s="288"/>
      <c r="D213" s="262" t="s">
        <v>65</v>
      </c>
      <c r="E213" s="163">
        <f aca="true" t="shared" si="48" ref="E213:K213">SUM(E211:E212)</f>
        <v>0</v>
      </c>
      <c r="F213" s="163">
        <f t="shared" si="48"/>
        <v>0</v>
      </c>
      <c r="G213" s="163">
        <f t="shared" si="48"/>
        <v>0</v>
      </c>
      <c r="H213" s="163">
        <f t="shared" si="48"/>
        <v>59</v>
      </c>
      <c r="I213" s="163">
        <f t="shared" si="48"/>
        <v>0</v>
      </c>
      <c r="J213" s="163">
        <f t="shared" si="48"/>
        <v>0</v>
      </c>
      <c r="K213" s="163">
        <f t="shared" si="48"/>
        <v>0</v>
      </c>
      <c r="L213" s="304">
        <f>SUM(E213:K213)</f>
        <v>59</v>
      </c>
    </row>
    <row r="214" spans="1:12" s="68" customFormat="1" ht="31.5" customHeight="1">
      <c r="A214" s="615">
        <v>207</v>
      </c>
      <c r="B214" s="467"/>
      <c r="C214" s="285">
        <v>51</v>
      </c>
      <c r="D214" s="817" t="s">
        <v>770</v>
      </c>
      <c r="E214" s="818"/>
      <c r="F214" s="818"/>
      <c r="G214" s="818"/>
      <c r="H214" s="818"/>
      <c r="I214" s="818"/>
      <c r="J214" s="818"/>
      <c r="K214" s="818"/>
      <c r="L214" s="819"/>
    </row>
    <row r="215" spans="1:12" ht="18">
      <c r="A215" s="615">
        <v>208</v>
      </c>
      <c r="B215" s="182"/>
      <c r="C215" s="286"/>
      <c r="D215" s="116" t="s">
        <v>65</v>
      </c>
      <c r="E215" s="162"/>
      <c r="F215" s="162"/>
      <c r="G215" s="162"/>
      <c r="H215" s="162">
        <v>3000</v>
      </c>
      <c r="I215" s="162"/>
      <c r="J215" s="162"/>
      <c r="K215" s="162"/>
      <c r="L215" s="300">
        <f>SUM(E215:K215)</f>
        <v>3000</v>
      </c>
    </row>
    <row r="216" spans="1:12" s="456" customFormat="1" ht="19.5">
      <c r="A216" s="615">
        <v>209</v>
      </c>
      <c r="B216" s="454"/>
      <c r="C216" s="455"/>
      <c r="D216" s="121" t="s">
        <v>447</v>
      </c>
      <c r="E216" s="167"/>
      <c r="F216" s="167"/>
      <c r="G216" s="167"/>
      <c r="H216" s="167"/>
      <c r="I216" s="167"/>
      <c r="J216" s="167"/>
      <c r="K216" s="167"/>
      <c r="L216" s="302">
        <f>SUM(E216:K216)</f>
        <v>0</v>
      </c>
    </row>
    <row r="217" spans="1:12" s="68" customFormat="1" ht="18">
      <c r="A217" s="615">
        <v>210</v>
      </c>
      <c r="B217" s="303"/>
      <c r="C217" s="288"/>
      <c r="D217" s="262" t="s">
        <v>65</v>
      </c>
      <c r="E217" s="163">
        <f aca="true" t="shared" si="49" ref="E217:L217">SUM(E215:E216)</f>
        <v>0</v>
      </c>
      <c r="F217" s="163">
        <f t="shared" si="49"/>
        <v>0</v>
      </c>
      <c r="G217" s="163">
        <f t="shared" si="49"/>
        <v>0</v>
      </c>
      <c r="H217" s="163">
        <f t="shared" si="49"/>
        <v>3000</v>
      </c>
      <c r="I217" s="163">
        <f t="shared" si="49"/>
        <v>0</v>
      </c>
      <c r="J217" s="163">
        <f t="shared" si="49"/>
        <v>0</v>
      </c>
      <c r="K217" s="163">
        <f t="shared" si="49"/>
        <v>0</v>
      </c>
      <c r="L217" s="304">
        <f t="shared" si="49"/>
        <v>3000</v>
      </c>
    </row>
    <row r="218" spans="1:12" s="68" customFormat="1" ht="31.5" customHeight="1">
      <c r="A218" s="615">
        <v>211</v>
      </c>
      <c r="B218" s="467"/>
      <c r="C218" s="285">
        <v>52</v>
      </c>
      <c r="D218" s="817" t="s">
        <v>630</v>
      </c>
      <c r="E218" s="818"/>
      <c r="F218" s="818"/>
      <c r="G218" s="818"/>
      <c r="H218" s="818"/>
      <c r="I218" s="818"/>
      <c r="J218" s="818"/>
      <c r="K218" s="818"/>
      <c r="L218" s="819"/>
    </row>
    <row r="219" spans="1:12" ht="18">
      <c r="A219" s="615">
        <v>212</v>
      </c>
      <c r="B219" s="182"/>
      <c r="C219" s="286"/>
      <c r="D219" s="116" t="s">
        <v>65</v>
      </c>
      <c r="E219" s="162"/>
      <c r="F219" s="162"/>
      <c r="G219" s="162">
        <v>18000</v>
      </c>
      <c r="H219" s="162"/>
      <c r="I219" s="162"/>
      <c r="J219" s="162"/>
      <c r="K219" s="162"/>
      <c r="L219" s="300">
        <f>SUM(E219:K219)</f>
        <v>18000</v>
      </c>
    </row>
    <row r="220" spans="1:12" s="456" customFormat="1" ht="19.5">
      <c r="A220" s="615">
        <v>213</v>
      </c>
      <c r="B220" s="454"/>
      <c r="C220" s="455"/>
      <c r="D220" s="121" t="s">
        <v>64</v>
      </c>
      <c r="E220" s="167"/>
      <c r="F220" s="167"/>
      <c r="G220" s="167"/>
      <c r="H220" s="167"/>
      <c r="I220" s="167"/>
      <c r="J220" s="167"/>
      <c r="K220" s="167"/>
      <c r="L220" s="302">
        <f>SUM(E220:K220)</f>
        <v>0</v>
      </c>
    </row>
    <row r="221" spans="1:12" s="269" customFormat="1" ht="31.5" customHeight="1">
      <c r="A221" s="615">
        <v>214</v>
      </c>
      <c r="B221" s="305"/>
      <c r="C221" s="289"/>
      <c r="D221" s="263" t="s">
        <v>65</v>
      </c>
      <c r="E221" s="164">
        <f aca="true" t="shared" si="50" ref="E221:L221">SUM(E219:E220)</f>
        <v>0</v>
      </c>
      <c r="F221" s="164">
        <f t="shared" si="50"/>
        <v>0</v>
      </c>
      <c r="G221" s="164">
        <f t="shared" si="50"/>
        <v>18000</v>
      </c>
      <c r="H221" s="164">
        <f t="shared" si="50"/>
        <v>0</v>
      </c>
      <c r="I221" s="164">
        <f t="shared" si="50"/>
        <v>0</v>
      </c>
      <c r="J221" s="164">
        <f t="shared" si="50"/>
        <v>0</v>
      </c>
      <c r="K221" s="164">
        <f t="shared" si="50"/>
        <v>0</v>
      </c>
      <c r="L221" s="306">
        <f t="shared" si="50"/>
        <v>18000</v>
      </c>
    </row>
    <row r="222" spans="1:12" s="127" customFormat="1" ht="21.75" customHeight="1">
      <c r="A222" s="615">
        <v>215</v>
      </c>
      <c r="B222" s="307"/>
      <c r="C222" s="290"/>
      <c r="D222" s="265" t="s">
        <v>716</v>
      </c>
      <c r="E222" s="270"/>
      <c r="F222" s="270"/>
      <c r="G222" s="270"/>
      <c r="H222" s="270"/>
      <c r="I222" s="270"/>
      <c r="J222" s="270"/>
      <c r="K222" s="270"/>
      <c r="L222" s="308"/>
    </row>
    <row r="223" spans="1:12" s="127" customFormat="1" ht="21.75" customHeight="1">
      <c r="A223" s="615">
        <v>216</v>
      </c>
      <c r="B223" s="274"/>
      <c r="C223" s="291"/>
      <c r="D223" s="722" t="s">
        <v>65</v>
      </c>
      <c r="E223" s="166">
        <f aca="true" t="shared" si="51" ref="E223:L223">SUM(E181+E177+E173+E169+E164+E160+E154+E150+E146+E142+E118+E114+E110+E106+E102+E98+E94+E90+E86+E82+E78+E74+E70+E66+E62+E58+E54+E50+E46+E42+E38+E34+E30+E26+E22+E18+E14+E10)+E189+E185+E197+E193+E219+E201+E215+E211+E207</f>
        <v>57701</v>
      </c>
      <c r="F223" s="166">
        <f t="shared" si="51"/>
        <v>11701</v>
      </c>
      <c r="G223" s="166">
        <f t="shared" si="51"/>
        <v>1866423</v>
      </c>
      <c r="H223" s="166">
        <f t="shared" si="51"/>
        <v>668728</v>
      </c>
      <c r="I223" s="166">
        <f t="shared" si="51"/>
        <v>29410</v>
      </c>
      <c r="J223" s="166">
        <f t="shared" si="51"/>
        <v>1698</v>
      </c>
      <c r="K223" s="166">
        <f t="shared" si="51"/>
        <v>0</v>
      </c>
      <c r="L223" s="275">
        <f t="shared" si="51"/>
        <v>2635661</v>
      </c>
    </row>
    <row r="224" spans="1:12" s="127" customFormat="1" ht="21.75" customHeight="1">
      <c r="A224" s="615">
        <v>217</v>
      </c>
      <c r="B224" s="274"/>
      <c r="C224" s="291"/>
      <c r="D224" s="723" t="s">
        <v>227</v>
      </c>
      <c r="E224" s="273">
        <f>SUM(E182+E178+E174+E170+E165+E161+E155+E151+E147+E143+E119+E115+E111+E107+E103+E99+E95+E91+E87+E83+E79+E75+E71+E67+E63+E59+E55+E51+E47+E43+E39+E35+E31+E27+E23+E19+E15+E11)+E186+E190+E194+E198+E202+E220+E208+E212+E157+E156+E216+E203+E166+E204</f>
        <v>-452</v>
      </c>
      <c r="F224" s="273">
        <f aca="true" t="shared" si="52" ref="F224:L224">SUM(F182+F178+F174+F170+F165+F161+F155+F151+F147+F143+F119+F115+F111+F107+F103+F99+F95+F91+F87+F83+F79+F75+F71+F67+F63+F59+F55+F51+F47+F43+F39+F35+F31+F27+F23+F19+F15+F11)+F186+F190+F194+F198+F202+F220+F208+F212+F157+F156+F216+F203+F166+F204</f>
        <v>0</v>
      </c>
      <c r="G224" s="273">
        <f t="shared" si="52"/>
        <v>63711</v>
      </c>
      <c r="H224" s="273">
        <f t="shared" si="52"/>
        <v>104354</v>
      </c>
      <c r="I224" s="273">
        <f t="shared" si="52"/>
        <v>0</v>
      </c>
      <c r="J224" s="273">
        <f t="shared" si="52"/>
        <v>401</v>
      </c>
      <c r="K224" s="273">
        <f t="shared" si="52"/>
        <v>0</v>
      </c>
      <c r="L224" s="276">
        <f t="shared" si="52"/>
        <v>168014</v>
      </c>
    </row>
    <row r="225" spans="1:12" s="127" customFormat="1" ht="21.75" customHeight="1" thickBot="1">
      <c r="A225" s="615">
        <v>218</v>
      </c>
      <c r="B225" s="309"/>
      <c r="C225" s="292"/>
      <c r="D225" s="724" t="s">
        <v>65</v>
      </c>
      <c r="E225" s="267">
        <f aca="true" t="shared" si="53" ref="E225:L225">SUM(E223:E224)</f>
        <v>57249</v>
      </c>
      <c r="F225" s="267">
        <f t="shared" si="53"/>
        <v>11701</v>
      </c>
      <c r="G225" s="267">
        <f t="shared" si="53"/>
        <v>1930134</v>
      </c>
      <c r="H225" s="267">
        <f t="shared" si="53"/>
        <v>773082</v>
      </c>
      <c r="I225" s="267">
        <f t="shared" si="53"/>
        <v>29410</v>
      </c>
      <c r="J225" s="267">
        <f t="shared" si="53"/>
        <v>2099</v>
      </c>
      <c r="K225" s="267">
        <f t="shared" si="53"/>
        <v>0</v>
      </c>
      <c r="L225" s="310">
        <f t="shared" si="53"/>
        <v>2803675</v>
      </c>
    </row>
    <row r="226" spans="1:12" s="68" customFormat="1" ht="30" customHeight="1" thickTop="1">
      <c r="A226" s="615">
        <v>219</v>
      </c>
      <c r="B226" s="311"/>
      <c r="C226" s="293"/>
      <c r="D226" s="830" t="s">
        <v>714</v>
      </c>
      <c r="E226" s="831"/>
      <c r="F226" s="831"/>
      <c r="G226" s="831"/>
      <c r="H226" s="832"/>
      <c r="I226" s="165"/>
      <c r="J226" s="165"/>
      <c r="K226" s="165"/>
      <c r="L226" s="282"/>
    </row>
    <row r="227" spans="1:12" s="260" customFormat="1" ht="18">
      <c r="A227" s="615">
        <v>220</v>
      </c>
      <c r="B227" s="298"/>
      <c r="C227" s="285">
        <v>53</v>
      </c>
      <c r="D227" s="116" t="s">
        <v>727</v>
      </c>
      <c r="E227" s="162"/>
      <c r="F227" s="162"/>
      <c r="G227" s="162"/>
      <c r="H227" s="162"/>
      <c r="I227" s="162"/>
      <c r="J227" s="162"/>
      <c r="K227" s="162"/>
      <c r="L227" s="304"/>
    </row>
    <row r="228" spans="1:12" ht="18">
      <c r="A228" s="615">
        <v>221</v>
      </c>
      <c r="B228" s="182"/>
      <c r="C228" s="286"/>
      <c r="D228" s="116" t="s">
        <v>65</v>
      </c>
      <c r="E228" s="162">
        <v>250</v>
      </c>
      <c r="F228" s="162">
        <v>170</v>
      </c>
      <c r="G228" s="162">
        <v>7114</v>
      </c>
      <c r="H228" s="162"/>
      <c r="I228" s="162"/>
      <c r="J228" s="162"/>
      <c r="K228" s="162"/>
      <c r="L228" s="300">
        <f>SUM(E228:K228)</f>
        <v>7534</v>
      </c>
    </row>
    <row r="229" spans="1:12" s="168" customFormat="1" ht="19.5">
      <c r="A229" s="615">
        <v>222</v>
      </c>
      <c r="B229" s="301"/>
      <c r="C229" s="287"/>
      <c r="D229" s="121" t="s">
        <v>525</v>
      </c>
      <c r="E229" s="167"/>
      <c r="F229" s="167">
        <v>26</v>
      </c>
      <c r="G229" s="167">
        <v>-26</v>
      </c>
      <c r="H229" s="167"/>
      <c r="I229" s="167"/>
      <c r="J229" s="167"/>
      <c r="K229" s="167"/>
      <c r="L229" s="302">
        <f>SUM(E229:K229)</f>
        <v>0</v>
      </c>
    </row>
    <row r="230" spans="1:12" s="168" customFormat="1" ht="19.5">
      <c r="A230" s="615">
        <v>223</v>
      </c>
      <c r="B230" s="301"/>
      <c r="C230" s="287"/>
      <c r="D230" s="121" t="s">
        <v>749</v>
      </c>
      <c r="E230" s="167"/>
      <c r="F230" s="167"/>
      <c r="G230" s="167">
        <v>-900</v>
      </c>
      <c r="H230" s="167"/>
      <c r="I230" s="167"/>
      <c r="J230" s="167"/>
      <c r="K230" s="167"/>
      <c r="L230" s="302">
        <f>SUM(E230:K230)</f>
        <v>-900</v>
      </c>
    </row>
    <row r="231" spans="1:12" s="68" customFormat="1" ht="18">
      <c r="A231" s="615">
        <v>224</v>
      </c>
      <c r="B231" s="303"/>
      <c r="C231" s="288"/>
      <c r="D231" s="262" t="s">
        <v>65</v>
      </c>
      <c r="E231" s="163">
        <f>SUM(E228:E230)</f>
        <v>250</v>
      </c>
      <c r="F231" s="163">
        <f aca="true" t="shared" si="54" ref="F231:L231">SUM(F228:F230)</f>
        <v>196</v>
      </c>
      <c r="G231" s="163">
        <f t="shared" si="54"/>
        <v>6188</v>
      </c>
      <c r="H231" s="163">
        <f t="shared" si="54"/>
        <v>0</v>
      </c>
      <c r="I231" s="163">
        <f t="shared" si="54"/>
        <v>0</v>
      </c>
      <c r="J231" s="163">
        <f t="shared" si="54"/>
        <v>0</v>
      </c>
      <c r="K231" s="163">
        <f t="shared" si="54"/>
        <v>0</v>
      </c>
      <c r="L231" s="304">
        <f t="shared" si="54"/>
        <v>6634</v>
      </c>
    </row>
    <row r="232" spans="1:12" s="260" customFormat="1" ht="30" customHeight="1">
      <c r="A232" s="615">
        <v>225</v>
      </c>
      <c r="B232" s="298"/>
      <c r="C232" s="285">
        <v>54</v>
      </c>
      <c r="D232" s="116" t="s">
        <v>275</v>
      </c>
      <c r="E232" s="162"/>
      <c r="F232" s="162"/>
      <c r="G232" s="162"/>
      <c r="H232" s="162"/>
      <c r="I232" s="162"/>
      <c r="J232" s="162"/>
      <c r="K232" s="162"/>
      <c r="L232" s="304"/>
    </row>
    <row r="233" spans="1:12" ht="18">
      <c r="A233" s="615">
        <v>226</v>
      </c>
      <c r="B233" s="182"/>
      <c r="C233" s="286"/>
      <c r="D233" s="116" t="s">
        <v>65</v>
      </c>
      <c r="E233" s="162">
        <v>2680</v>
      </c>
      <c r="F233" s="162">
        <v>1820</v>
      </c>
      <c r="G233" s="162">
        <v>2234</v>
      </c>
      <c r="H233" s="162"/>
      <c r="I233" s="162"/>
      <c r="J233" s="162"/>
      <c r="K233" s="162"/>
      <c r="L233" s="300">
        <f>SUM(E233:K233)</f>
        <v>6734</v>
      </c>
    </row>
    <row r="234" spans="1:12" s="168" customFormat="1" ht="19.5">
      <c r="A234" s="615">
        <v>227</v>
      </c>
      <c r="B234" s="301"/>
      <c r="C234" s="287"/>
      <c r="D234" s="121" t="s">
        <v>594</v>
      </c>
      <c r="E234" s="167"/>
      <c r="F234" s="167"/>
      <c r="G234" s="167">
        <v>1500</v>
      </c>
      <c r="H234" s="167"/>
      <c r="I234" s="167"/>
      <c r="J234" s="167"/>
      <c r="K234" s="167"/>
      <c r="L234" s="302">
        <f>SUM(E234:K234)</f>
        <v>1500</v>
      </c>
    </row>
    <row r="235" spans="1:12" s="168" customFormat="1" ht="19.5">
      <c r="A235" s="615">
        <v>228</v>
      </c>
      <c r="B235" s="301"/>
      <c r="C235" s="287"/>
      <c r="D235" s="121" t="s">
        <v>507</v>
      </c>
      <c r="E235" s="167"/>
      <c r="F235" s="167">
        <v>-458</v>
      </c>
      <c r="G235" s="167">
        <v>458</v>
      </c>
      <c r="H235" s="167"/>
      <c r="I235" s="167"/>
      <c r="J235" s="167"/>
      <c r="K235" s="167"/>
      <c r="L235" s="302">
        <f>SUM(E235:K235)</f>
        <v>0</v>
      </c>
    </row>
    <row r="236" spans="1:12" s="168" customFormat="1" ht="19.5">
      <c r="A236" s="615">
        <v>229</v>
      </c>
      <c r="B236" s="301"/>
      <c r="C236" s="287"/>
      <c r="D236" s="121" t="s">
        <v>746</v>
      </c>
      <c r="E236" s="167"/>
      <c r="F236" s="167"/>
      <c r="G236" s="167">
        <v>280</v>
      </c>
      <c r="H236" s="167"/>
      <c r="I236" s="167"/>
      <c r="J236" s="167"/>
      <c r="K236" s="167"/>
      <c r="L236" s="302">
        <f>SUM(E236:K236)</f>
        <v>280</v>
      </c>
    </row>
    <row r="237" spans="1:12" s="168" customFormat="1" ht="19.5">
      <c r="A237" s="615">
        <v>230</v>
      </c>
      <c r="B237" s="301"/>
      <c r="C237" s="287"/>
      <c r="D237" s="639" t="s">
        <v>747</v>
      </c>
      <c r="E237" s="167"/>
      <c r="F237" s="167"/>
      <c r="G237" s="167">
        <v>1900</v>
      </c>
      <c r="H237" s="167"/>
      <c r="I237" s="167"/>
      <c r="J237" s="167"/>
      <c r="K237" s="167"/>
      <c r="L237" s="302">
        <f>SUM(E237:K237)</f>
        <v>1900</v>
      </c>
    </row>
    <row r="238" spans="1:12" s="68" customFormat="1" ht="18">
      <c r="A238" s="615">
        <v>231</v>
      </c>
      <c r="B238" s="303"/>
      <c r="C238" s="288"/>
      <c r="D238" s="262" t="s">
        <v>65</v>
      </c>
      <c r="E238" s="163">
        <f>SUM(E233:E237)</f>
        <v>2680</v>
      </c>
      <c r="F238" s="163">
        <f aca="true" t="shared" si="55" ref="F238:L238">SUM(F233:F237)</f>
        <v>1362</v>
      </c>
      <c r="G238" s="163">
        <f t="shared" si="55"/>
        <v>6372</v>
      </c>
      <c r="H238" s="163">
        <f t="shared" si="55"/>
        <v>0</v>
      </c>
      <c r="I238" s="163">
        <f t="shared" si="55"/>
        <v>0</v>
      </c>
      <c r="J238" s="163">
        <f t="shared" si="55"/>
        <v>0</v>
      </c>
      <c r="K238" s="163">
        <f t="shared" si="55"/>
        <v>0</v>
      </c>
      <c r="L238" s="304">
        <f t="shared" si="55"/>
        <v>10414</v>
      </c>
    </row>
    <row r="239" spans="1:12" s="260" customFormat="1" ht="30" customHeight="1">
      <c r="A239" s="615">
        <v>232</v>
      </c>
      <c r="B239" s="298"/>
      <c r="C239" s="285">
        <v>55</v>
      </c>
      <c r="D239" s="116" t="s">
        <v>665</v>
      </c>
      <c r="E239" s="162"/>
      <c r="F239" s="162"/>
      <c r="G239" s="162"/>
      <c r="H239" s="162"/>
      <c r="I239" s="162"/>
      <c r="J239" s="162"/>
      <c r="K239" s="162"/>
      <c r="L239" s="304"/>
    </row>
    <row r="240" spans="1:12" ht="18">
      <c r="A240" s="615">
        <v>233</v>
      </c>
      <c r="B240" s="182"/>
      <c r="C240" s="286"/>
      <c r="D240" s="116" t="s">
        <v>65</v>
      </c>
      <c r="E240" s="162"/>
      <c r="F240" s="162"/>
      <c r="G240" s="162">
        <v>3665</v>
      </c>
      <c r="H240" s="162"/>
      <c r="I240" s="162"/>
      <c r="J240" s="162"/>
      <c r="K240" s="162"/>
      <c r="L240" s="300">
        <f>SUM(E240:K240)</f>
        <v>3665</v>
      </c>
    </row>
    <row r="241" spans="1:12" s="168" customFormat="1" ht="19.5">
      <c r="A241" s="615">
        <v>234</v>
      </c>
      <c r="B241" s="301"/>
      <c r="C241" s="287"/>
      <c r="D241" s="121" t="s">
        <v>525</v>
      </c>
      <c r="E241" s="167"/>
      <c r="F241" s="167"/>
      <c r="G241" s="167">
        <v>-280</v>
      </c>
      <c r="H241" s="167"/>
      <c r="I241" s="167"/>
      <c r="J241" s="167"/>
      <c r="K241" s="167"/>
      <c r="L241" s="302">
        <f>SUM(E241:K241)</f>
        <v>-280</v>
      </c>
    </row>
    <row r="242" spans="1:12" s="68" customFormat="1" ht="18">
      <c r="A242" s="615">
        <v>235</v>
      </c>
      <c r="B242" s="303"/>
      <c r="C242" s="288"/>
      <c r="D242" s="262" t="s">
        <v>65</v>
      </c>
      <c r="E242" s="163">
        <f aca="true" t="shared" si="56" ref="E242:L242">SUM(E240:E241)</f>
        <v>0</v>
      </c>
      <c r="F242" s="163">
        <f t="shared" si="56"/>
        <v>0</v>
      </c>
      <c r="G242" s="163">
        <f t="shared" si="56"/>
        <v>3385</v>
      </c>
      <c r="H242" s="163">
        <f t="shared" si="56"/>
        <v>0</v>
      </c>
      <c r="I242" s="163">
        <f t="shared" si="56"/>
        <v>0</v>
      </c>
      <c r="J242" s="163">
        <f t="shared" si="56"/>
        <v>0</v>
      </c>
      <c r="K242" s="163">
        <f t="shared" si="56"/>
        <v>0</v>
      </c>
      <c r="L242" s="304">
        <f t="shared" si="56"/>
        <v>3385</v>
      </c>
    </row>
    <row r="243" spans="1:12" s="260" customFormat="1" ht="30" customHeight="1">
      <c r="A243" s="615">
        <v>236</v>
      </c>
      <c r="B243" s="298"/>
      <c r="C243" s="285">
        <v>56</v>
      </c>
      <c r="D243" s="116" t="s">
        <v>666</v>
      </c>
      <c r="E243" s="162"/>
      <c r="F243" s="162"/>
      <c r="G243" s="162"/>
      <c r="H243" s="162"/>
      <c r="I243" s="162"/>
      <c r="J243" s="162"/>
      <c r="K243" s="162"/>
      <c r="L243" s="304"/>
    </row>
    <row r="244" spans="1:12" ht="18">
      <c r="A244" s="615">
        <v>237</v>
      </c>
      <c r="B244" s="182"/>
      <c r="C244" s="286"/>
      <c r="D244" s="116" t="s">
        <v>65</v>
      </c>
      <c r="E244" s="162"/>
      <c r="F244" s="162"/>
      <c r="G244" s="162">
        <v>5000</v>
      </c>
      <c r="H244" s="162"/>
      <c r="I244" s="162"/>
      <c r="J244" s="162"/>
      <c r="K244" s="162"/>
      <c r="L244" s="300">
        <f>SUM(E244:K244)</f>
        <v>5000</v>
      </c>
    </row>
    <row r="245" spans="1:12" s="168" customFormat="1" ht="19.5">
      <c r="A245" s="615">
        <v>238</v>
      </c>
      <c r="B245" s="301"/>
      <c r="C245" s="287"/>
      <c r="D245" s="121" t="s">
        <v>596</v>
      </c>
      <c r="E245" s="167"/>
      <c r="F245" s="167"/>
      <c r="G245" s="167">
        <v>-500</v>
      </c>
      <c r="H245" s="167"/>
      <c r="I245" s="167"/>
      <c r="J245" s="167"/>
      <c r="K245" s="167"/>
      <c r="L245" s="302">
        <f>SUM(E245:K245)</f>
        <v>-500</v>
      </c>
    </row>
    <row r="246" spans="1:12" s="168" customFormat="1" ht="19.5">
      <c r="A246" s="615">
        <v>239</v>
      </c>
      <c r="B246" s="301"/>
      <c r="C246" s="287"/>
      <c r="D246" s="121" t="s">
        <v>597</v>
      </c>
      <c r="E246" s="167"/>
      <c r="F246" s="167"/>
      <c r="G246" s="167">
        <v>940</v>
      </c>
      <c r="H246" s="167"/>
      <c r="I246" s="167"/>
      <c r="J246" s="167"/>
      <c r="K246" s="167"/>
      <c r="L246" s="302">
        <f>SUM(E246:K246)</f>
        <v>940</v>
      </c>
    </row>
    <row r="247" spans="1:12" s="168" customFormat="1" ht="19.5">
      <c r="A247" s="615">
        <v>240</v>
      </c>
      <c r="B247" s="301"/>
      <c r="C247" s="287"/>
      <c r="D247" s="121" t="s">
        <v>507</v>
      </c>
      <c r="E247" s="167"/>
      <c r="F247" s="167">
        <v>135</v>
      </c>
      <c r="G247" s="167">
        <v>-135</v>
      </c>
      <c r="H247" s="167"/>
      <c r="I247" s="167"/>
      <c r="J247" s="167"/>
      <c r="K247" s="167"/>
      <c r="L247" s="302">
        <f>SUM(E247:K247)</f>
        <v>0</v>
      </c>
    </row>
    <row r="248" spans="1:12" s="68" customFormat="1" ht="18">
      <c r="A248" s="615">
        <v>241</v>
      </c>
      <c r="B248" s="303"/>
      <c r="C248" s="288"/>
      <c r="D248" s="262" t="s">
        <v>65</v>
      </c>
      <c r="E248" s="163">
        <f>SUM(E244:E246)</f>
        <v>0</v>
      </c>
      <c r="F248" s="163">
        <f aca="true" t="shared" si="57" ref="F248:L248">SUM(F244:F247)</f>
        <v>135</v>
      </c>
      <c r="G248" s="163">
        <f t="shared" si="57"/>
        <v>5305</v>
      </c>
      <c r="H248" s="163">
        <f t="shared" si="57"/>
        <v>0</v>
      </c>
      <c r="I248" s="163">
        <f t="shared" si="57"/>
        <v>0</v>
      </c>
      <c r="J248" s="163">
        <f t="shared" si="57"/>
        <v>0</v>
      </c>
      <c r="K248" s="163">
        <f t="shared" si="57"/>
        <v>0</v>
      </c>
      <c r="L248" s="304">
        <f t="shared" si="57"/>
        <v>5440</v>
      </c>
    </row>
    <row r="249" spans="1:12" s="260" customFormat="1" ht="27.75" customHeight="1">
      <c r="A249" s="615">
        <v>242</v>
      </c>
      <c r="B249" s="298"/>
      <c r="C249" s="285">
        <v>57</v>
      </c>
      <c r="D249" s="116" t="s">
        <v>46</v>
      </c>
      <c r="E249" s="162"/>
      <c r="F249" s="162"/>
      <c r="G249" s="162"/>
      <c r="H249" s="162"/>
      <c r="I249" s="162"/>
      <c r="J249" s="162"/>
      <c r="K249" s="162"/>
      <c r="L249" s="304"/>
    </row>
    <row r="250" spans="1:12" ht="18">
      <c r="A250" s="615">
        <v>243</v>
      </c>
      <c r="B250" s="182"/>
      <c r="C250" s="286"/>
      <c r="D250" s="116" t="s">
        <v>65</v>
      </c>
      <c r="E250" s="162">
        <f aca="true" t="shared" si="58" ref="E250:K250">SUM(E254,E258,E266)+E262</f>
        <v>0</v>
      </c>
      <c r="F250" s="162">
        <f t="shared" si="58"/>
        <v>0</v>
      </c>
      <c r="G250" s="162">
        <f t="shared" si="58"/>
        <v>1100</v>
      </c>
      <c r="H250" s="162">
        <f t="shared" si="58"/>
        <v>29980</v>
      </c>
      <c r="I250" s="162">
        <f t="shared" si="58"/>
        <v>0</v>
      </c>
      <c r="J250" s="162">
        <f t="shared" si="58"/>
        <v>0</v>
      </c>
      <c r="K250" s="162">
        <f t="shared" si="58"/>
        <v>0</v>
      </c>
      <c r="L250" s="300">
        <f>SUM(L254,L258,L266)+L262</f>
        <v>31080</v>
      </c>
    </row>
    <row r="251" spans="1:12" s="168" customFormat="1" ht="19.5">
      <c r="A251" s="615">
        <v>244</v>
      </c>
      <c r="B251" s="301"/>
      <c r="C251" s="287"/>
      <c r="D251" s="121" t="s">
        <v>64</v>
      </c>
      <c r="E251" s="167">
        <f>SUM(E255,E259,E267)+E263</f>
        <v>0</v>
      </c>
      <c r="F251" s="167">
        <f aca="true" t="shared" si="59" ref="F251:L251">SUM(F255,F259,F267)+F263</f>
        <v>0</v>
      </c>
      <c r="G251" s="167">
        <f t="shared" si="59"/>
        <v>-20</v>
      </c>
      <c r="H251" s="167">
        <f t="shared" si="59"/>
        <v>-980</v>
      </c>
      <c r="I251" s="167">
        <f t="shared" si="59"/>
        <v>0</v>
      </c>
      <c r="J251" s="167">
        <f t="shared" si="59"/>
        <v>0</v>
      </c>
      <c r="K251" s="167">
        <f t="shared" si="59"/>
        <v>0</v>
      </c>
      <c r="L251" s="302">
        <f t="shared" si="59"/>
        <v>-1000</v>
      </c>
    </row>
    <row r="252" spans="1:12" s="68" customFormat="1" ht="18">
      <c r="A252" s="615">
        <v>245</v>
      </c>
      <c r="B252" s="303"/>
      <c r="C252" s="288"/>
      <c r="D252" s="262" t="s">
        <v>65</v>
      </c>
      <c r="E252" s="163">
        <f aca="true" t="shared" si="60" ref="E252:L252">SUM(E250:E251)</f>
        <v>0</v>
      </c>
      <c r="F252" s="163">
        <f t="shared" si="60"/>
        <v>0</v>
      </c>
      <c r="G252" s="163">
        <f t="shared" si="60"/>
        <v>1080</v>
      </c>
      <c r="H252" s="163">
        <f t="shared" si="60"/>
        <v>29000</v>
      </c>
      <c r="I252" s="163">
        <f t="shared" si="60"/>
        <v>0</v>
      </c>
      <c r="J252" s="163">
        <f t="shared" si="60"/>
        <v>0</v>
      </c>
      <c r="K252" s="163">
        <f t="shared" si="60"/>
        <v>0</v>
      </c>
      <c r="L252" s="304">
        <f t="shared" si="60"/>
        <v>30080</v>
      </c>
    </row>
    <row r="253" spans="1:12" s="260" customFormat="1" ht="27.75" customHeight="1">
      <c r="A253" s="615">
        <v>246</v>
      </c>
      <c r="B253" s="298"/>
      <c r="C253" s="285">
        <v>58</v>
      </c>
      <c r="D253" s="116" t="s">
        <v>316</v>
      </c>
      <c r="E253" s="162"/>
      <c r="F253" s="162"/>
      <c r="G253" s="162"/>
      <c r="H253" s="162"/>
      <c r="I253" s="162"/>
      <c r="J253" s="162"/>
      <c r="K253" s="162"/>
      <c r="L253" s="304"/>
    </row>
    <row r="254" spans="1:12" ht="18">
      <c r="A254" s="615">
        <v>247</v>
      </c>
      <c r="B254" s="182"/>
      <c r="C254" s="286"/>
      <c r="D254" s="116" t="s">
        <v>65</v>
      </c>
      <c r="E254" s="162"/>
      <c r="F254" s="162"/>
      <c r="G254" s="162"/>
      <c r="H254" s="162">
        <v>20000</v>
      </c>
      <c r="I254" s="162"/>
      <c r="J254" s="162"/>
      <c r="K254" s="162"/>
      <c r="L254" s="300">
        <f>SUM(E254:K254)</f>
        <v>20000</v>
      </c>
    </row>
    <row r="255" spans="1:12" s="168" customFormat="1" ht="19.5">
      <c r="A255" s="615">
        <v>248</v>
      </c>
      <c r="B255" s="301"/>
      <c r="C255" s="287"/>
      <c r="D255" s="121" t="s">
        <v>64</v>
      </c>
      <c r="E255" s="167"/>
      <c r="F255" s="167"/>
      <c r="G255" s="167"/>
      <c r="H255" s="167"/>
      <c r="I255" s="167"/>
      <c r="J255" s="167"/>
      <c r="K255" s="167"/>
      <c r="L255" s="302">
        <f>SUM(E255:K255)</f>
        <v>0</v>
      </c>
    </row>
    <row r="256" spans="1:12" s="68" customFormat="1" ht="18">
      <c r="A256" s="615">
        <v>249</v>
      </c>
      <c r="B256" s="303"/>
      <c r="C256" s="288"/>
      <c r="D256" s="262" t="s">
        <v>65</v>
      </c>
      <c r="E256" s="163">
        <f aca="true" t="shared" si="61" ref="E256:L256">SUM(E254:E255)</f>
        <v>0</v>
      </c>
      <c r="F256" s="163">
        <f t="shared" si="61"/>
        <v>0</v>
      </c>
      <c r="G256" s="163">
        <f t="shared" si="61"/>
        <v>0</v>
      </c>
      <c r="H256" s="163">
        <f t="shared" si="61"/>
        <v>20000</v>
      </c>
      <c r="I256" s="163">
        <f t="shared" si="61"/>
        <v>0</v>
      </c>
      <c r="J256" s="163">
        <f t="shared" si="61"/>
        <v>0</v>
      </c>
      <c r="K256" s="163">
        <f t="shared" si="61"/>
        <v>0</v>
      </c>
      <c r="L256" s="304">
        <f t="shared" si="61"/>
        <v>20000</v>
      </c>
    </row>
    <row r="257" spans="1:12" s="260" customFormat="1" ht="27.75" customHeight="1">
      <c r="A257" s="615">
        <v>250</v>
      </c>
      <c r="B257" s="298"/>
      <c r="C257" s="285">
        <v>59</v>
      </c>
      <c r="D257" s="116" t="s">
        <v>667</v>
      </c>
      <c r="E257" s="162"/>
      <c r="F257" s="162"/>
      <c r="G257" s="162"/>
      <c r="H257" s="162"/>
      <c r="I257" s="162"/>
      <c r="J257" s="162"/>
      <c r="K257" s="162"/>
      <c r="L257" s="304"/>
    </row>
    <row r="258" spans="1:12" ht="18">
      <c r="A258" s="615">
        <v>251</v>
      </c>
      <c r="B258" s="182"/>
      <c r="C258" s="286"/>
      <c r="D258" s="116" t="s">
        <v>65</v>
      </c>
      <c r="E258" s="162"/>
      <c r="F258" s="162"/>
      <c r="G258" s="162">
        <v>1100</v>
      </c>
      <c r="H258" s="162">
        <v>980</v>
      </c>
      <c r="I258" s="162"/>
      <c r="J258" s="162"/>
      <c r="K258" s="162"/>
      <c r="L258" s="300">
        <f>SUM(E258:K258)</f>
        <v>2080</v>
      </c>
    </row>
    <row r="259" spans="1:12" s="168" customFormat="1" ht="19.5" customHeight="1">
      <c r="A259" s="615">
        <v>252</v>
      </c>
      <c r="B259" s="301"/>
      <c r="C259" s="287"/>
      <c r="D259" s="121" t="s">
        <v>525</v>
      </c>
      <c r="E259" s="167"/>
      <c r="F259" s="167"/>
      <c r="G259" s="167">
        <v>-20</v>
      </c>
      <c r="H259" s="167">
        <v>-980</v>
      </c>
      <c r="I259" s="167"/>
      <c r="J259" s="167"/>
      <c r="K259" s="167"/>
      <c r="L259" s="302">
        <f>SUM(E259:K259)</f>
        <v>-1000</v>
      </c>
    </row>
    <row r="260" spans="1:12" s="68" customFormat="1" ht="18">
      <c r="A260" s="615">
        <v>253</v>
      </c>
      <c r="B260" s="303"/>
      <c r="C260" s="288"/>
      <c r="D260" s="262" t="s">
        <v>65</v>
      </c>
      <c r="E260" s="163">
        <f aca="true" t="shared" si="62" ref="E260:L260">SUM(E258:E259)</f>
        <v>0</v>
      </c>
      <c r="F260" s="163">
        <f t="shared" si="62"/>
        <v>0</v>
      </c>
      <c r="G260" s="163">
        <f t="shared" si="62"/>
        <v>1080</v>
      </c>
      <c r="H260" s="163">
        <f t="shared" si="62"/>
        <v>0</v>
      </c>
      <c r="I260" s="163">
        <f t="shared" si="62"/>
        <v>0</v>
      </c>
      <c r="J260" s="163">
        <f t="shared" si="62"/>
        <v>0</v>
      </c>
      <c r="K260" s="163">
        <f t="shared" si="62"/>
        <v>0</v>
      </c>
      <c r="L260" s="304">
        <f t="shared" si="62"/>
        <v>1080</v>
      </c>
    </row>
    <row r="261" spans="1:12" s="260" customFormat="1" ht="27.75" customHeight="1">
      <c r="A261" s="615">
        <v>254</v>
      </c>
      <c r="B261" s="298"/>
      <c r="C261" s="285">
        <v>60</v>
      </c>
      <c r="D261" s="116" t="s">
        <v>481</v>
      </c>
      <c r="E261" s="162"/>
      <c r="F261" s="162"/>
      <c r="G261" s="162"/>
      <c r="H261" s="162"/>
      <c r="I261" s="162"/>
      <c r="J261" s="162"/>
      <c r="K261" s="162"/>
      <c r="L261" s="304"/>
    </row>
    <row r="262" spans="1:12" ht="18">
      <c r="A262" s="615">
        <v>255</v>
      </c>
      <c r="B262" s="182"/>
      <c r="C262" s="286"/>
      <c r="D262" s="116" t="s">
        <v>65</v>
      </c>
      <c r="E262" s="162"/>
      <c r="F262" s="162"/>
      <c r="G262" s="162"/>
      <c r="H262" s="162">
        <v>1500</v>
      </c>
      <c r="I262" s="162"/>
      <c r="J262" s="162"/>
      <c r="K262" s="162"/>
      <c r="L262" s="300">
        <f>SUM(E262:K262)</f>
        <v>1500</v>
      </c>
    </row>
    <row r="263" spans="1:12" s="456" customFormat="1" ht="19.5">
      <c r="A263" s="615">
        <v>256</v>
      </c>
      <c r="B263" s="454"/>
      <c r="C263" s="455"/>
      <c r="D263" s="121" t="s">
        <v>64</v>
      </c>
      <c r="E263" s="167"/>
      <c r="F263" s="167"/>
      <c r="G263" s="167"/>
      <c r="H263" s="167"/>
      <c r="I263" s="167"/>
      <c r="J263" s="167"/>
      <c r="K263" s="167"/>
      <c r="L263" s="302">
        <f>SUM(E263:K263)</f>
        <v>0</v>
      </c>
    </row>
    <row r="264" spans="1:12" s="68" customFormat="1" ht="18">
      <c r="A264" s="615">
        <v>257</v>
      </c>
      <c r="B264" s="303"/>
      <c r="C264" s="288"/>
      <c r="D264" s="262" t="s">
        <v>65</v>
      </c>
      <c r="E264" s="163">
        <f aca="true" t="shared" si="63" ref="E264:L264">SUM(E262:E263)</f>
        <v>0</v>
      </c>
      <c r="F264" s="163">
        <f t="shared" si="63"/>
        <v>0</v>
      </c>
      <c r="G264" s="163">
        <f t="shared" si="63"/>
        <v>0</v>
      </c>
      <c r="H264" s="163">
        <f t="shared" si="63"/>
        <v>1500</v>
      </c>
      <c r="I264" s="163">
        <f t="shared" si="63"/>
        <v>0</v>
      </c>
      <c r="J264" s="163">
        <f t="shared" si="63"/>
        <v>0</v>
      </c>
      <c r="K264" s="163">
        <f t="shared" si="63"/>
        <v>0</v>
      </c>
      <c r="L264" s="304">
        <f t="shared" si="63"/>
        <v>1500</v>
      </c>
    </row>
    <row r="265" spans="1:12" s="260" customFormat="1" ht="27.75" customHeight="1">
      <c r="A265" s="615">
        <v>258</v>
      </c>
      <c r="B265" s="298"/>
      <c r="C265" s="285">
        <v>61</v>
      </c>
      <c r="D265" s="116" t="s">
        <v>668</v>
      </c>
      <c r="E265" s="162"/>
      <c r="F265" s="162"/>
      <c r="G265" s="162"/>
      <c r="H265" s="162"/>
      <c r="I265" s="162"/>
      <c r="J265" s="162"/>
      <c r="K265" s="162"/>
      <c r="L265" s="304"/>
    </row>
    <row r="266" spans="1:12" ht="18">
      <c r="A266" s="615">
        <v>259</v>
      </c>
      <c r="B266" s="182"/>
      <c r="C266" s="286"/>
      <c r="D266" s="116" t="s">
        <v>65</v>
      </c>
      <c r="E266" s="162"/>
      <c r="F266" s="162"/>
      <c r="G266" s="162"/>
      <c r="H266" s="162">
        <v>7500</v>
      </c>
      <c r="I266" s="162"/>
      <c r="J266" s="162"/>
      <c r="K266" s="162"/>
      <c r="L266" s="300">
        <f>SUM(E266:K266)</f>
        <v>7500</v>
      </c>
    </row>
    <row r="267" spans="1:12" s="168" customFormat="1" ht="19.5">
      <c r="A267" s="615">
        <v>260</v>
      </c>
      <c r="B267" s="301"/>
      <c r="C267" s="287"/>
      <c r="D267" s="121" t="s">
        <v>64</v>
      </c>
      <c r="E267" s="167"/>
      <c r="F267" s="167"/>
      <c r="G267" s="167"/>
      <c r="H267" s="167"/>
      <c r="I267" s="167"/>
      <c r="J267" s="167"/>
      <c r="K267" s="167"/>
      <c r="L267" s="302">
        <f>SUM(E267:K267)</f>
        <v>0</v>
      </c>
    </row>
    <row r="268" spans="1:12" s="68" customFormat="1" ht="18">
      <c r="A268" s="615">
        <v>261</v>
      </c>
      <c r="B268" s="303"/>
      <c r="C268" s="288"/>
      <c r="D268" s="262" t="s">
        <v>65</v>
      </c>
      <c r="E268" s="163">
        <f aca="true" t="shared" si="64" ref="E268:L268">SUM(E266:E267)</f>
        <v>0</v>
      </c>
      <c r="F268" s="163">
        <f t="shared" si="64"/>
        <v>0</v>
      </c>
      <c r="G268" s="163">
        <f t="shared" si="64"/>
        <v>0</v>
      </c>
      <c r="H268" s="163">
        <f t="shared" si="64"/>
        <v>7500</v>
      </c>
      <c r="I268" s="163">
        <f t="shared" si="64"/>
        <v>0</v>
      </c>
      <c r="J268" s="163">
        <f t="shared" si="64"/>
        <v>0</v>
      </c>
      <c r="K268" s="163">
        <f t="shared" si="64"/>
        <v>0</v>
      </c>
      <c r="L268" s="304">
        <f t="shared" si="64"/>
        <v>7500</v>
      </c>
    </row>
    <row r="269" spans="1:12" s="260" customFormat="1" ht="30" customHeight="1">
      <c r="A269" s="615">
        <v>262</v>
      </c>
      <c r="B269" s="298"/>
      <c r="C269" s="285">
        <v>62</v>
      </c>
      <c r="D269" s="116" t="s">
        <v>116</v>
      </c>
      <c r="E269" s="162"/>
      <c r="F269" s="162"/>
      <c r="G269" s="162"/>
      <c r="H269" s="162"/>
      <c r="I269" s="162"/>
      <c r="J269" s="162"/>
      <c r="K269" s="162"/>
      <c r="L269" s="304"/>
    </row>
    <row r="270" spans="1:12" ht="18">
      <c r="A270" s="615">
        <v>263</v>
      </c>
      <c r="B270" s="182"/>
      <c r="C270" s="286"/>
      <c r="D270" s="116" t="s">
        <v>65</v>
      </c>
      <c r="E270" s="162">
        <v>200</v>
      </c>
      <c r="F270" s="162">
        <v>120</v>
      </c>
      <c r="G270" s="162">
        <v>6310</v>
      </c>
      <c r="H270" s="162"/>
      <c r="I270" s="162"/>
      <c r="J270" s="162"/>
      <c r="K270" s="162"/>
      <c r="L270" s="300">
        <f>SUM(E270:K270)</f>
        <v>6630</v>
      </c>
    </row>
    <row r="271" spans="1:12" s="168" customFormat="1" ht="19.5">
      <c r="A271" s="615">
        <v>264</v>
      </c>
      <c r="B271" s="301"/>
      <c r="C271" s="287"/>
      <c r="D271" s="639" t="s">
        <v>598</v>
      </c>
      <c r="E271" s="167"/>
      <c r="F271" s="167"/>
      <c r="G271" s="167">
        <v>-940</v>
      </c>
      <c r="H271" s="167"/>
      <c r="I271" s="167"/>
      <c r="J271" s="167"/>
      <c r="K271" s="167"/>
      <c r="L271" s="302">
        <f>SUM(E271:K271)</f>
        <v>-940</v>
      </c>
    </row>
    <row r="272" spans="1:12" s="168" customFormat="1" ht="19.5">
      <c r="A272" s="615">
        <v>265</v>
      </c>
      <c r="B272" s="301"/>
      <c r="C272" s="287"/>
      <c r="D272" s="639" t="s">
        <v>599</v>
      </c>
      <c r="E272" s="167"/>
      <c r="F272" s="167"/>
      <c r="G272" s="167">
        <v>-720</v>
      </c>
      <c r="H272" s="167"/>
      <c r="I272" s="167"/>
      <c r="J272" s="167"/>
      <c r="K272" s="167"/>
      <c r="L272" s="302">
        <f>SUM(E272:K272)</f>
        <v>-720</v>
      </c>
    </row>
    <row r="273" spans="1:12" s="68" customFormat="1" ht="18">
      <c r="A273" s="615">
        <v>266</v>
      </c>
      <c r="B273" s="303"/>
      <c r="C273" s="288"/>
      <c r="D273" s="262" t="s">
        <v>65</v>
      </c>
      <c r="E273" s="163">
        <f>SUM(E270:E272)</f>
        <v>200</v>
      </c>
      <c r="F273" s="163">
        <f aca="true" t="shared" si="65" ref="F273:L273">SUM(F270:F272)</f>
        <v>120</v>
      </c>
      <c r="G273" s="163">
        <f t="shared" si="65"/>
        <v>4650</v>
      </c>
      <c r="H273" s="163">
        <f t="shared" si="65"/>
        <v>0</v>
      </c>
      <c r="I273" s="163">
        <f t="shared" si="65"/>
        <v>0</v>
      </c>
      <c r="J273" s="163">
        <f t="shared" si="65"/>
        <v>0</v>
      </c>
      <c r="K273" s="163">
        <f t="shared" si="65"/>
        <v>0</v>
      </c>
      <c r="L273" s="304">
        <f t="shared" si="65"/>
        <v>4970</v>
      </c>
    </row>
    <row r="274" spans="1:12" s="260" customFormat="1" ht="30" customHeight="1">
      <c r="A274" s="615">
        <v>267</v>
      </c>
      <c r="B274" s="298"/>
      <c r="C274" s="285">
        <v>63</v>
      </c>
      <c r="D274" s="116" t="s">
        <v>388</v>
      </c>
      <c r="E274" s="162"/>
      <c r="F274" s="162"/>
      <c r="G274" s="162"/>
      <c r="H274" s="162"/>
      <c r="I274" s="162"/>
      <c r="J274" s="162"/>
      <c r="K274" s="162"/>
      <c r="L274" s="304"/>
    </row>
    <row r="275" spans="1:12" ht="18">
      <c r="A275" s="615">
        <v>268</v>
      </c>
      <c r="B275" s="182"/>
      <c r="C275" s="286"/>
      <c r="D275" s="116" t="s">
        <v>65</v>
      </c>
      <c r="E275" s="162"/>
      <c r="F275" s="162"/>
      <c r="G275" s="162"/>
      <c r="H275" s="162">
        <v>1500</v>
      </c>
      <c r="I275" s="162"/>
      <c r="J275" s="162"/>
      <c r="K275" s="162"/>
      <c r="L275" s="300">
        <f>SUM(E275:K275)</f>
        <v>1500</v>
      </c>
    </row>
    <row r="276" spans="1:12" s="168" customFormat="1" ht="19.5">
      <c r="A276" s="615">
        <v>269</v>
      </c>
      <c r="B276" s="301"/>
      <c r="C276" s="287"/>
      <c r="D276" s="121" t="s">
        <v>64</v>
      </c>
      <c r="E276" s="167"/>
      <c r="F276" s="167"/>
      <c r="G276" s="167"/>
      <c r="H276" s="167"/>
      <c r="I276" s="167"/>
      <c r="J276" s="167"/>
      <c r="K276" s="167"/>
      <c r="L276" s="302">
        <f>SUM(E276:K276)</f>
        <v>0</v>
      </c>
    </row>
    <row r="277" spans="1:12" s="68" customFormat="1" ht="18">
      <c r="A277" s="615">
        <v>270</v>
      </c>
      <c r="B277" s="303"/>
      <c r="C277" s="288"/>
      <c r="D277" s="262" t="s">
        <v>65</v>
      </c>
      <c r="E277" s="163">
        <f aca="true" t="shared" si="66" ref="E277:L277">SUM(E275:E276)</f>
        <v>0</v>
      </c>
      <c r="F277" s="163">
        <f t="shared" si="66"/>
        <v>0</v>
      </c>
      <c r="G277" s="163">
        <f t="shared" si="66"/>
        <v>0</v>
      </c>
      <c r="H277" s="163">
        <f t="shared" si="66"/>
        <v>1500</v>
      </c>
      <c r="I277" s="163">
        <f t="shared" si="66"/>
        <v>0</v>
      </c>
      <c r="J277" s="163">
        <f t="shared" si="66"/>
        <v>0</v>
      </c>
      <c r="K277" s="163">
        <f t="shared" si="66"/>
        <v>0</v>
      </c>
      <c r="L277" s="304">
        <f t="shared" si="66"/>
        <v>1500</v>
      </c>
    </row>
    <row r="278" spans="1:12" s="260" customFormat="1" ht="30" customHeight="1">
      <c r="A278" s="615">
        <v>271</v>
      </c>
      <c r="B278" s="298"/>
      <c r="C278" s="285"/>
      <c r="D278" s="116" t="s">
        <v>620</v>
      </c>
      <c r="E278" s="162"/>
      <c r="F278" s="162"/>
      <c r="G278" s="162"/>
      <c r="H278" s="162"/>
      <c r="I278" s="162"/>
      <c r="J278" s="162"/>
      <c r="K278" s="162"/>
      <c r="L278" s="304"/>
    </row>
    <row r="279" spans="1:12" s="260" customFormat="1" ht="18">
      <c r="A279" s="615">
        <v>272</v>
      </c>
      <c r="B279" s="298"/>
      <c r="C279" s="285">
        <v>64</v>
      </c>
      <c r="D279" s="116" t="s">
        <v>317</v>
      </c>
      <c r="E279" s="162"/>
      <c r="F279" s="162"/>
      <c r="G279" s="162"/>
      <c r="H279" s="162"/>
      <c r="I279" s="162"/>
      <c r="J279" s="162"/>
      <c r="K279" s="162"/>
      <c r="L279" s="304"/>
    </row>
    <row r="280" spans="1:12" ht="18">
      <c r="A280" s="615">
        <v>273</v>
      </c>
      <c r="B280" s="182"/>
      <c r="C280" s="286"/>
      <c r="D280" s="116" t="s">
        <v>65</v>
      </c>
      <c r="E280" s="162"/>
      <c r="F280" s="162"/>
      <c r="G280" s="162"/>
      <c r="H280" s="162">
        <v>20600</v>
      </c>
      <c r="I280" s="162"/>
      <c r="J280" s="162"/>
      <c r="K280" s="162"/>
      <c r="L280" s="300">
        <f>SUM(E280:K280)</f>
        <v>20600</v>
      </c>
    </row>
    <row r="281" spans="1:12" s="168" customFormat="1" ht="19.5">
      <c r="A281" s="615">
        <v>274</v>
      </c>
      <c r="B281" s="301"/>
      <c r="C281" s="287"/>
      <c r="D281" s="121" t="s">
        <v>64</v>
      </c>
      <c r="E281" s="167"/>
      <c r="F281" s="167"/>
      <c r="G281" s="167"/>
      <c r="H281" s="167"/>
      <c r="I281" s="167"/>
      <c r="J281" s="167"/>
      <c r="K281" s="167"/>
      <c r="L281" s="302">
        <f>SUM(E281:K281)</f>
        <v>0</v>
      </c>
    </row>
    <row r="282" spans="1:12" s="68" customFormat="1" ht="18">
      <c r="A282" s="615">
        <v>275</v>
      </c>
      <c r="B282" s="303"/>
      <c r="C282" s="288"/>
      <c r="D282" s="262" t="s">
        <v>65</v>
      </c>
      <c r="E282" s="163">
        <f aca="true" t="shared" si="67" ref="E282:L282">SUM(E280:E281)</f>
        <v>0</v>
      </c>
      <c r="F282" s="163">
        <f t="shared" si="67"/>
        <v>0</v>
      </c>
      <c r="G282" s="163">
        <f t="shared" si="67"/>
        <v>0</v>
      </c>
      <c r="H282" s="163">
        <f t="shared" si="67"/>
        <v>20600</v>
      </c>
      <c r="I282" s="163">
        <f t="shared" si="67"/>
        <v>0</v>
      </c>
      <c r="J282" s="163">
        <f t="shared" si="67"/>
        <v>0</v>
      </c>
      <c r="K282" s="163">
        <f t="shared" si="67"/>
        <v>0</v>
      </c>
      <c r="L282" s="304">
        <f t="shared" si="67"/>
        <v>20600</v>
      </c>
    </row>
    <row r="283" spans="1:12" s="260" customFormat="1" ht="21.75" customHeight="1">
      <c r="A283" s="615">
        <v>276</v>
      </c>
      <c r="B283" s="298"/>
      <c r="C283" s="285">
        <v>65</v>
      </c>
      <c r="D283" s="116" t="s">
        <v>661</v>
      </c>
      <c r="E283" s="162"/>
      <c r="F283" s="162"/>
      <c r="G283" s="162"/>
      <c r="H283" s="162"/>
      <c r="I283" s="162"/>
      <c r="J283" s="162"/>
      <c r="K283" s="162"/>
      <c r="L283" s="304"/>
    </row>
    <row r="284" spans="1:12" ht="18">
      <c r="A284" s="615">
        <v>277</v>
      </c>
      <c r="B284" s="182"/>
      <c r="C284" s="286"/>
      <c r="D284" s="116" t="s">
        <v>65</v>
      </c>
      <c r="E284" s="162"/>
      <c r="F284" s="162"/>
      <c r="G284" s="162"/>
      <c r="H284" s="162">
        <v>4000</v>
      </c>
      <c r="I284" s="162"/>
      <c r="J284" s="162"/>
      <c r="K284" s="162"/>
      <c r="L284" s="300">
        <f>SUM(E284:K284)</f>
        <v>4000</v>
      </c>
    </row>
    <row r="285" spans="1:12" s="168" customFormat="1" ht="19.5">
      <c r="A285" s="615">
        <v>278</v>
      </c>
      <c r="B285" s="301"/>
      <c r="C285" s="287"/>
      <c r="D285" s="121" t="s">
        <v>64</v>
      </c>
      <c r="E285" s="167"/>
      <c r="F285" s="167"/>
      <c r="G285" s="167"/>
      <c r="H285" s="167"/>
      <c r="I285" s="167"/>
      <c r="J285" s="167"/>
      <c r="K285" s="167"/>
      <c r="L285" s="302">
        <f>SUM(E285:K285)</f>
        <v>0</v>
      </c>
    </row>
    <row r="286" spans="1:12" s="68" customFormat="1" ht="18">
      <c r="A286" s="615">
        <v>279</v>
      </c>
      <c r="B286" s="303"/>
      <c r="C286" s="288"/>
      <c r="D286" s="262" t="s">
        <v>65</v>
      </c>
      <c r="E286" s="163">
        <f aca="true" t="shared" si="68" ref="E286:L286">SUM(E284:E285)</f>
        <v>0</v>
      </c>
      <c r="F286" s="163">
        <f t="shared" si="68"/>
        <v>0</v>
      </c>
      <c r="G286" s="163">
        <f t="shared" si="68"/>
        <v>0</v>
      </c>
      <c r="H286" s="163">
        <f t="shared" si="68"/>
        <v>4000</v>
      </c>
      <c r="I286" s="163">
        <f t="shared" si="68"/>
        <v>0</v>
      </c>
      <c r="J286" s="163">
        <f t="shared" si="68"/>
        <v>0</v>
      </c>
      <c r="K286" s="163">
        <f t="shared" si="68"/>
        <v>0</v>
      </c>
      <c r="L286" s="304">
        <f t="shared" si="68"/>
        <v>4000</v>
      </c>
    </row>
    <row r="287" spans="1:12" s="260" customFormat="1" ht="21.75" customHeight="1">
      <c r="A287" s="615">
        <v>280</v>
      </c>
      <c r="B287" s="298"/>
      <c r="C287" s="285">
        <v>66</v>
      </c>
      <c r="D287" s="116" t="s">
        <v>662</v>
      </c>
      <c r="E287" s="162"/>
      <c r="F287" s="162"/>
      <c r="G287" s="162"/>
      <c r="H287" s="162"/>
      <c r="I287" s="162"/>
      <c r="J287" s="162"/>
      <c r="K287" s="162"/>
      <c r="L287" s="304"/>
    </row>
    <row r="288" spans="1:12" ht="18">
      <c r="A288" s="615">
        <v>281</v>
      </c>
      <c r="B288" s="182"/>
      <c r="C288" s="286"/>
      <c r="D288" s="116" t="s">
        <v>65</v>
      </c>
      <c r="E288" s="162"/>
      <c r="F288" s="162"/>
      <c r="G288" s="162"/>
      <c r="H288" s="162">
        <v>4000</v>
      </c>
      <c r="I288" s="162"/>
      <c r="J288" s="162"/>
      <c r="K288" s="162"/>
      <c r="L288" s="300">
        <f>SUM(E288:K288)</f>
        <v>4000</v>
      </c>
    </row>
    <row r="289" spans="1:12" s="168" customFormat="1" ht="19.5">
      <c r="A289" s="615">
        <v>282</v>
      </c>
      <c r="B289" s="301"/>
      <c r="C289" s="287"/>
      <c r="D289" s="121" t="s">
        <v>64</v>
      </c>
      <c r="E289" s="167"/>
      <c r="F289" s="167"/>
      <c r="G289" s="167"/>
      <c r="H289" s="167"/>
      <c r="I289" s="167"/>
      <c r="J289" s="167"/>
      <c r="K289" s="167"/>
      <c r="L289" s="302">
        <f>SUM(E289:K289)</f>
        <v>0</v>
      </c>
    </row>
    <row r="290" spans="1:12" s="68" customFormat="1" ht="18">
      <c r="A290" s="615">
        <v>283</v>
      </c>
      <c r="B290" s="303"/>
      <c r="C290" s="288"/>
      <c r="D290" s="262" t="s">
        <v>65</v>
      </c>
      <c r="E290" s="163">
        <f aca="true" t="shared" si="69" ref="E290:L290">SUM(E288:E289)</f>
        <v>0</v>
      </c>
      <c r="F290" s="163">
        <f t="shared" si="69"/>
        <v>0</v>
      </c>
      <c r="G290" s="163">
        <f t="shared" si="69"/>
        <v>0</v>
      </c>
      <c r="H290" s="163">
        <f t="shared" si="69"/>
        <v>4000</v>
      </c>
      <c r="I290" s="163">
        <f t="shared" si="69"/>
        <v>0</v>
      </c>
      <c r="J290" s="163">
        <f t="shared" si="69"/>
        <v>0</v>
      </c>
      <c r="K290" s="163">
        <f t="shared" si="69"/>
        <v>0</v>
      </c>
      <c r="L290" s="304">
        <f t="shared" si="69"/>
        <v>4000</v>
      </c>
    </row>
    <row r="291" spans="1:12" s="260" customFormat="1" ht="24.75" customHeight="1">
      <c r="A291" s="615">
        <v>284</v>
      </c>
      <c r="B291" s="298"/>
      <c r="C291" s="285">
        <v>67</v>
      </c>
      <c r="D291" s="116" t="s">
        <v>663</v>
      </c>
      <c r="E291" s="162"/>
      <c r="F291" s="162"/>
      <c r="G291" s="162"/>
      <c r="H291" s="162"/>
      <c r="I291" s="162"/>
      <c r="J291" s="162"/>
      <c r="K291" s="162"/>
      <c r="L291" s="304"/>
    </row>
    <row r="292" spans="1:12" ht="18">
      <c r="A292" s="615">
        <v>285</v>
      </c>
      <c r="B292" s="182"/>
      <c r="C292" s="286"/>
      <c r="D292" s="116" t="s">
        <v>65</v>
      </c>
      <c r="E292" s="162"/>
      <c r="F292" s="162"/>
      <c r="G292" s="162"/>
      <c r="H292" s="162">
        <v>2000</v>
      </c>
      <c r="I292" s="162"/>
      <c r="J292" s="162"/>
      <c r="K292" s="162"/>
      <c r="L292" s="300">
        <f>SUM(E292:K292)</f>
        <v>2000</v>
      </c>
    </row>
    <row r="293" spans="1:12" s="168" customFormat="1" ht="19.5">
      <c r="A293" s="615">
        <v>286</v>
      </c>
      <c r="B293" s="301"/>
      <c r="C293" s="287"/>
      <c r="D293" s="121" t="s">
        <v>64</v>
      </c>
      <c r="E293" s="167"/>
      <c r="F293" s="167"/>
      <c r="G293" s="167"/>
      <c r="H293" s="167"/>
      <c r="I293" s="167"/>
      <c r="J293" s="167"/>
      <c r="K293" s="167"/>
      <c r="L293" s="302">
        <f>SUM(E293:K293)</f>
        <v>0</v>
      </c>
    </row>
    <row r="294" spans="1:12" s="68" customFormat="1" ht="18">
      <c r="A294" s="615">
        <v>287</v>
      </c>
      <c r="B294" s="303"/>
      <c r="C294" s="288"/>
      <c r="D294" s="262" t="s">
        <v>65</v>
      </c>
      <c r="E294" s="163">
        <f aca="true" t="shared" si="70" ref="E294:L294">SUM(E292:E293)</f>
        <v>0</v>
      </c>
      <c r="F294" s="163">
        <f t="shared" si="70"/>
        <v>0</v>
      </c>
      <c r="G294" s="163">
        <f t="shared" si="70"/>
        <v>0</v>
      </c>
      <c r="H294" s="163">
        <f t="shared" si="70"/>
        <v>2000</v>
      </c>
      <c r="I294" s="163">
        <f t="shared" si="70"/>
        <v>0</v>
      </c>
      <c r="J294" s="163">
        <f t="shared" si="70"/>
        <v>0</v>
      </c>
      <c r="K294" s="163">
        <f t="shared" si="70"/>
        <v>0</v>
      </c>
      <c r="L294" s="304">
        <f t="shared" si="70"/>
        <v>2000</v>
      </c>
    </row>
    <row r="295" spans="1:12" s="260" customFormat="1" ht="31.5" customHeight="1">
      <c r="A295" s="615">
        <v>288</v>
      </c>
      <c r="B295" s="298"/>
      <c r="C295" s="285">
        <v>68</v>
      </c>
      <c r="D295" s="116" t="s">
        <v>276</v>
      </c>
      <c r="E295" s="162"/>
      <c r="F295" s="162"/>
      <c r="G295" s="162"/>
      <c r="H295" s="162"/>
      <c r="I295" s="162"/>
      <c r="J295" s="162"/>
      <c r="K295" s="162"/>
      <c r="L295" s="304"/>
    </row>
    <row r="296" spans="1:12" ht="18">
      <c r="A296" s="615">
        <v>289</v>
      </c>
      <c r="B296" s="182"/>
      <c r="C296" s="286"/>
      <c r="D296" s="116" t="s">
        <v>65</v>
      </c>
      <c r="E296" s="162"/>
      <c r="F296" s="162"/>
      <c r="G296" s="162"/>
      <c r="H296" s="162">
        <v>1500</v>
      </c>
      <c r="I296" s="162"/>
      <c r="J296" s="162"/>
      <c r="K296" s="162"/>
      <c r="L296" s="300">
        <f>SUM(E296:K296)</f>
        <v>1500</v>
      </c>
    </row>
    <row r="297" spans="1:12" s="168" customFormat="1" ht="19.5">
      <c r="A297" s="615">
        <v>290</v>
      </c>
      <c r="B297" s="301"/>
      <c r="C297" s="287"/>
      <c r="D297" s="121" t="s">
        <v>64</v>
      </c>
      <c r="E297" s="167"/>
      <c r="F297" s="167"/>
      <c r="G297" s="167"/>
      <c r="H297" s="167"/>
      <c r="I297" s="167"/>
      <c r="J297" s="167"/>
      <c r="K297" s="167"/>
      <c r="L297" s="302">
        <f>SUM(E297:K297)</f>
        <v>0</v>
      </c>
    </row>
    <row r="298" spans="1:12" s="68" customFormat="1" ht="18">
      <c r="A298" s="615">
        <v>291</v>
      </c>
      <c r="B298" s="303"/>
      <c r="C298" s="288"/>
      <c r="D298" s="262" t="s">
        <v>65</v>
      </c>
      <c r="E298" s="163">
        <f aca="true" t="shared" si="71" ref="E298:L298">SUM(E296:E297)</f>
        <v>0</v>
      </c>
      <c r="F298" s="163">
        <f t="shared" si="71"/>
        <v>0</v>
      </c>
      <c r="G298" s="163">
        <f t="shared" si="71"/>
        <v>0</v>
      </c>
      <c r="H298" s="163">
        <f t="shared" si="71"/>
        <v>1500</v>
      </c>
      <c r="I298" s="163">
        <f t="shared" si="71"/>
        <v>0</v>
      </c>
      <c r="J298" s="163">
        <f t="shared" si="71"/>
        <v>0</v>
      </c>
      <c r="K298" s="163">
        <f t="shared" si="71"/>
        <v>0</v>
      </c>
      <c r="L298" s="304">
        <f t="shared" si="71"/>
        <v>1500</v>
      </c>
    </row>
    <row r="299" spans="1:12" s="260" customFormat="1" ht="31.5" customHeight="1">
      <c r="A299" s="615">
        <v>292</v>
      </c>
      <c r="B299" s="298"/>
      <c r="C299" s="285">
        <v>69</v>
      </c>
      <c r="D299" s="116" t="s">
        <v>318</v>
      </c>
      <c r="E299" s="162"/>
      <c r="F299" s="162"/>
      <c r="G299" s="162"/>
      <c r="H299" s="162"/>
      <c r="I299" s="162"/>
      <c r="J299" s="162"/>
      <c r="K299" s="162"/>
      <c r="L299" s="304"/>
    </row>
    <row r="300" spans="1:12" ht="18">
      <c r="A300" s="615">
        <v>293</v>
      </c>
      <c r="B300" s="182"/>
      <c r="C300" s="286"/>
      <c r="D300" s="116" t="s">
        <v>65</v>
      </c>
      <c r="E300" s="162"/>
      <c r="F300" s="162"/>
      <c r="G300" s="162"/>
      <c r="H300" s="162">
        <v>3000</v>
      </c>
      <c r="I300" s="162"/>
      <c r="J300" s="162"/>
      <c r="K300" s="162"/>
      <c r="L300" s="300">
        <f>SUM(E300:K300)</f>
        <v>3000</v>
      </c>
    </row>
    <row r="301" spans="1:12" s="168" customFormat="1" ht="19.5">
      <c r="A301" s="615">
        <v>294</v>
      </c>
      <c r="B301" s="301"/>
      <c r="C301" s="287"/>
      <c r="D301" s="121" t="s">
        <v>593</v>
      </c>
      <c r="E301" s="167"/>
      <c r="F301" s="167"/>
      <c r="G301" s="167"/>
      <c r="H301" s="167">
        <v>-1500</v>
      </c>
      <c r="I301" s="167"/>
      <c r="J301" s="167"/>
      <c r="K301" s="167"/>
      <c r="L301" s="302">
        <f>SUM(E301:K301)</f>
        <v>-1500</v>
      </c>
    </row>
    <row r="302" spans="1:12" s="68" customFormat="1" ht="18">
      <c r="A302" s="615">
        <v>295</v>
      </c>
      <c r="B302" s="303"/>
      <c r="C302" s="288"/>
      <c r="D302" s="262" t="s">
        <v>65</v>
      </c>
      <c r="E302" s="163">
        <f aca="true" t="shared" si="72" ref="E302:L302">SUM(E300:E301)</f>
        <v>0</v>
      </c>
      <c r="F302" s="163">
        <f t="shared" si="72"/>
        <v>0</v>
      </c>
      <c r="G302" s="163">
        <f t="shared" si="72"/>
        <v>0</v>
      </c>
      <c r="H302" s="163">
        <f t="shared" si="72"/>
        <v>1500</v>
      </c>
      <c r="I302" s="163">
        <f t="shared" si="72"/>
        <v>0</v>
      </c>
      <c r="J302" s="163">
        <f t="shared" si="72"/>
        <v>0</v>
      </c>
      <c r="K302" s="163">
        <f t="shared" si="72"/>
        <v>0</v>
      </c>
      <c r="L302" s="304">
        <f t="shared" si="72"/>
        <v>1500</v>
      </c>
    </row>
    <row r="303" spans="1:12" s="260" customFormat="1" ht="27.75" customHeight="1">
      <c r="A303" s="615">
        <v>296</v>
      </c>
      <c r="B303" s="298"/>
      <c r="C303" s="285">
        <v>70</v>
      </c>
      <c r="D303" s="116" t="s">
        <v>730</v>
      </c>
      <c r="E303" s="162"/>
      <c r="F303" s="162"/>
      <c r="G303" s="162"/>
      <c r="H303" s="162"/>
      <c r="I303" s="162"/>
      <c r="J303" s="162"/>
      <c r="K303" s="162"/>
      <c r="L303" s="304"/>
    </row>
    <row r="304" spans="1:12" ht="18">
      <c r="A304" s="615">
        <v>297</v>
      </c>
      <c r="B304" s="182"/>
      <c r="C304" s="286"/>
      <c r="D304" s="116" t="s">
        <v>65</v>
      </c>
      <c r="E304" s="162"/>
      <c r="F304" s="162"/>
      <c r="G304" s="162">
        <v>1000</v>
      </c>
      <c r="H304" s="162"/>
      <c r="I304" s="162"/>
      <c r="J304" s="162"/>
      <c r="K304" s="162"/>
      <c r="L304" s="300">
        <f>SUM(E304:K304)</f>
        <v>1000</v>
      </c>
    </row>
    <row r="305" spans="1:12" s="168" customFormat="1" ht="19.5">
      <c r="A305" s="615">
        <v>298</v>
      </c>
      <c r="B305" s="301"/>
      <c r="C305" s="287"/>
      <c r="D305" s="121" t="s">
        <v>64</v>
      </c>
      <c r="E305" s="167"/>
      <c r="F305" s="167"/>
      <c r="G305" s="167"/>
      <c r="H305" s="167"/>
      <c r="I305" s="167"/>
      <c r="J305" s="167"/>
      <c r="K305" s="167"/>
      <c r="L305" s="302">
        <f>SUM(E305:K305)</f>
        <v>0</v>
      </c>
    </row>
    <row r="306" spans="1:12" s="68" customFormat="1" ht="18">
      <c r="A306" s="615">
        <v>299</v>
      </c>
      <c r="B306" s="303"/>
      <c r="C306" s="288"/>
      <c r="D306" s="262" t="s">
        <v>65</v>
      </c>
      <c r="E306" s="163">
        <f aca="true" t="shared" si="73" ref="E306:L306">SUM(E304:E305)</f>
        <v>0</v>
      </c>
      <c r="F306" s="163">
        <f t="shared" si="73"/>
        <v>0</v>
      </c>
      <c r="G306" s="163">
        <f t="shared" si="73"/>
        <v>1000</v>
      </c>
      <c r="H306" s="163">
        <f t="shared" si="73"/>
        <v>0</v>
      </c>
      <c r="I306" s="163">
        <f t="shared" si="73"/>
        <v>0</v>
      </c>
      <c r="J306" s="163">
        <f t="shared" si="73"/>
        <v>0</v>
      </c>
      <c r="K306" s="163">
        <f t="shared" si="73"/>
        <v>0</v>
      </c>
      <c r="L306" s="304">
        <f t="shared" si="73"/>
        <v>1000</v>
      </c>
    </row>
    <row r="307" spans="1:12" s="260" customFormat="1" ht="27.75" customHeight="1">
      <c r="A307" s="615">
        <v>300</v>
      </c>
      <c r="B307" s="298"/>
      <c r="C307" s="285">
        <v>71</v>
      </c>
      <c r="D307" s="116" t="s">
        <v>37</v>
      </c>
      <c r="E307" s="162"/>
      <c r="F307" s="162"/>
      <c r="G307" s="162"/>
      <c r="H307" s="162"/>
      <c r="I307" s="162"/>
      <c r="J307" s="162"/>
      <c r="K307" s="162"/>
      <c r="L307" s="304"/>
    </row>
    <row r="308" spans="1:12" ht="18">
      <c r="A308" s="615">
        <v>301</v>
      </c>
      <c r="B308" s="182"/>
      <c r="C308" s="286"/>
      <c r="D308" s="116" t="s">
        <v>65</v>
      </c>
      <c r="E308" s="162"/>
      <c r="F308" s="162"/>
      <c r="G308" s="162"/>
      <c r="H308" s="162"/>
      <c r="I308" s="162">
        <v>25</v>
      </c>
      <c r="J308" s="162"/>
      <c r="K308" s="162"/>
      <c r="L308" s="300">
        <f>SUM(E308:K308)</f>
        <v>25</v>
      </c>
    </row>
    <row r="309" spans="1:12" s="168" customFormat="1" ht="19.5">
      <c r="A309" s="615">
        <v>302</v>
      </c>
      <c r="B309" s="301"/>
      <c r="C309" s="287"/>
      <c r="D309" s="121" t="s">
        <v>64</v>
      </c>
      <c r="E309" s="167"/>
      <c r="F309" s="167"/>
      <c r="G309" s="167"/>
      <c r="H309" s="167"/>
      <c r="I309" s="167"/>
      <c r="J309" s="167"/>
      <c r="K309" s="167"/>
      <c r="L309" s="302">
        <f>SUM(E309:K309)</f>
        <v>0</v>
      </c>
    </row>
    <row r="310" spans="1:12" s="68" customFormat="1" ht="18">
      <c r="A310" s="615">
        <v>303</v>
      </c>
      <c r="B310" s="303"/>
      <c r="C310" s="288"/>
      <c r="D310" s="262" t="s">
        <v>65</v>
      </c>
      <c r="E310" s="163">
        <f aca="true" t="shared" si="74" ref="E310:L310">SUM(E308:E309)</f>
        <v>0</v>
      </c>
      <c r="F310" s="163">
        <f t="shared" si="74"/>
        <v>0</v>
      </c>
      <c r="G310" s="163">
        <f t="shared" si="74"/>
        <v>0</v>
      </c>
      <c r="H310" s="163">
        <f t="shared" si="74"/>
        <v>0</v>
      </c>
      <c r="I310" s="163">
        <f t="shared" si="74"/>
        <v>25</v>
      </c>
      <c r="J310" s="163">
        <f t="shared" si="74"/>
        <v>0</v>
      </c>
      <c r="K310" s="163">
        <f t="shared" si="74"/>
        <v>0</v>
      </c>
      <c r="L310" s="304">
        <f t="shared" si="74"/>
        <v>25</v>
      </c>
    </row>
    <row r="311" spans="1:12" s="260" customFormat="1" ht="27.75" customHeight="1">
      <c r="A311" s="615">
        <v>304</v>
      </c>
      <c r="B311" s="298"/>
      <c r="C311" s="285">
        <v>72</v>
      </c>
      <c r="D311" s="116" t="s">
        <v>278</v>
      </c>
      <c r="E311" s="162"/>
      <c r="F311" s="162"/>
      <c r="G311" s="162"/>
      <c r="H311" s="162"/>
      <c r="I311" s="162"/>
      <c r="J311" s="162"/>
      <c r="K311" s="162"/>
      <c r="L311" s="304"/>
    </row>
    <row r="312" spans="1:12" ht="18">
      <c r="A312" s="615">
        <v>305</v>
      </c>
      <c r="B312" s="182"/>
      <c r="C312" s="286"/>
      <c r="D312" s="116" t="s">
        <v>65</v>
      </c>
      <c r="E312" s="162"/>
      <c r="F312" s="162"/>
      <c r="G312" s="162"/>
      <c r="H312" s="162"/>
      <c r="I312" s="162">
        <v>500</v>
      </c>
      <c r="J312" s="162"/>
      <c r="K312" s="162"/>
      <c r="L312" s="300">
        <f>SUM(E312:K312)</f>
        <v>500</v>
      </c>
    </row>
    <row r="313" spans="1:12" s="168" customFormat="1" ht="19.5">
      <c r="A313" s="615">
        <v>306</v>
      </c>
      <c r="B313" s="301"/>
      <c r="C313" s="287"/>
      <c r="D313" s="121" t="s">
        <v>64</v>
      </c>
      <c r="E313" s="167"/>
      <c r="F313" s="167"/>
      <c r="G313" s="167"/>
      <c r="H313" s="167"/>
      <c r="I313" s="167"/>
      <c r="J313" s="167"/>
      <c r="K313" s="167"/>
      <c r="L313" s="302">
        <f>SUM(E313:K313)</f>
        <v>0</v>
      </c>
    </row>
    <row r="314" spans="1:12" s="68" customFormat="1" ht="18">
      <c r="A314" s="615">
        <v>307</v>
      </c>
      <c r="B314" s="303"/>
      <c r="C314" s="288"/>
      <c r="D314" s="262" t="s">
        <v>65</v>
      </c>
      <c r="E314" s="163">
        <f aca="true" t="shared" si="75" ref="E314:L314">SUM(E312:E313)</f>
        <v>0</v>
      </c>
      <c r="F314" s="163">
        <f t="shared" si="75"/>
        <v>0</v>
      </c>
      <c r="G314" s="163">
        <f t="shared" si="75"/>
        <v>0</v>
      </c>
      <c r="H314" s="163">
        <f t="shared" si="75"/>
        <v>0</v>
      </c>
      <c r="I314" s="163">
        <f t="shared" si="75"/>
        <v>500</v>
      </c>
      <c r="J314" s="163">
        <f t="shared" si="75"/>
        <v>0</v>
      </c>
      <c r="K314" s="163">
        <f t="shared" si="75"/>
        <v>0</v>
      </c>
      <c r="L314" s="304">
        <f t="shared" si="75"/>
        <v>500</v>
      </c>
    </row>
    <row r="315" spans="1:12" s="260" customFormat="1" ht="27.75" customHeight="1">
      <c r="A315" s="615">
        <v>308</v>
      </c>
      <c r="B315" s="298"/>
      <c r="C315" s="285">
        <v>73</v>
      </c>
      <c r="D315" s="116" t="s">
        <v>676</v>
      </c>
      <c r="E315" s="162"/>
      <c r="F315" s="162"/>
      <c r="G315" s="162"/>
      <c r="H315" s="162"/>
      <c r="I315" s="162"/>
      <c r="J315" s="162"/>
      <c r="K315" s="162"/>
      <c r="L315" s="304"/>
    </row>
    <row r="316" spans="1:12" ht="18">
      <c r="A316" s="615">
        <v>309</v>
      </c>
      <c r="B316" s="182"/>
      <c r="C316" s="286"/>
      <c r="D316" s="116" t="s">
        <v>65</v>
      </c>
      <c r="E316" s="162"/>
      <c r="F316" s="162"/>
      <c r="G316" s="162"/>
      <c r="H316" s="162">
        <v>24355</v>
      </c>
      <c r="I316" s="162"/>
      <c r="J316" s="162"/>
      <c r="K316" s="162"/>
      <c r="L316" s="300">
        <f>SUM(E316:K316)</f>
        <v>24355</v>
      </c>
    </row>
    <row r="317" spans="1:12" s="168" customFormat="1" ht="19.5">
      <c r="A317" s="615">
        <v>310</v>
      </c>
      <c r="B317" s="301"/>
      <c r="C317" s="287"/>
      <c r="D317" s="121" t="s">
        <v>64</v>
      </c>
      <c r="E317" s="167"/>
      <c r="F317" s="167"/>
      <c r="G317" s="167"/>
      <c r="H317" s="167"/>
      <c r="I317" s="167"/>
      <c r="J317" s="167"/>
      <c r="K317" s="167"/>
      <c r="L317" s="302">
        <f>SUM(E317:K317)</f>
        <v>0</v>
      </c>
    </row>
    <row r="318" spans="1:12" s="68" customFormat="1" ht="18">
      <c r="A318" s="615">
        <v>311</v>
      </c>
      <c r="B318" s="303"/>
      <c r="C318" s="288"/>
      <c r="D318" s="262" t="s">
        <v>65</v>
      </c>
      <c r="E318" s="163">
        <f aca="true" t="shared" si="76" ref="E318:L318">SUM(E316:E317)</f>
        <v>0</v>
      </c>
      <c r="F318" s="163">
        <f t="shared" si="76"/>
        <v>0</v>
      </c>
      <c r="G318" s="163">
        <f t="shared" si="76"/>
        <v>0</v>
      </c>
      <c r="H318" s="163">
        <f t="shared" si="76"/>
        <v>24355</v>
      </c>
      <c r="I318" s="163">
        <f t="shared" si="76"/>
        <v>0</v>
      </c>
      <c r="J318" s="163">
        <f t="shared" si="76"/>
        <v>0</v>
      </c>
      <c r="K318" s="163">
        <f t="shared" si="76"/>
        <v>0</v>
      </c>
      <c r="L318" s="304">
        <f t="shared" si="76"/>
        <v>24355</v>
      </c>
    </row>
    <row r="319" spans="1:12" s="260" customFormat="1" ht="27.75" customHeight="1">
      <c r="A319" s="615">
        <v>312</v>
      </c>
      <c r="B319" s="298"/>
      <c r="C319" s="285">
        <v>74</v>
      </c>
      <c r="D319" s="116" t="s">
        <v>677</v>
      </c>
      <c r="E319" s="162"/>
      <c r="F319" s="162"/>
      <c r="G319" s="162"/>
      <c r="H319" s="162"/>
      <c r="I319" s="162"/>
      <c r="J319" s="162"/>
      <c r="K319" s="162"/>
      <c r="L319" s="304"/>
    </row>
    <row r="320" spans="1:12" ht="18">
      <c r="A320" s="615">
        <v>313</v>
      </c>
      <c r="B320" s="182"/>
      <c r="C320" s="286"/>
      <c r="D320" s="116" t="s">
        <v>65</v>
      </c>
      <c r="E320" s="162"/>
      <c r="F320" s="162"/>
      <c r="G320" s="162"/>
      <c r="H320" s="162"/>
      <c r="I320" s="162"/>
      <c r="J320" s="162">
        <v>61700</v>
      </c>
      <c r="K320" s="162"/>
      <c r="L320" s="300">
        <f>SUM(E320:K320)</f>
        <v>61700</v>
      </c>
    </row>
    <row r="321" spans="1:12" s="168" customFormat="1" ht="19.5">
      <c r="A321" s="615">
        <v>314</v>
      </c>
      <c r="B321" s="301"/>
      <c r="C321" s="287"/>
      <c r="D321" s="121" t="s">
        <v>64</v>
      </c>
      <c r="E321" s="167"/>
      <c r="F321" s="167"/>
      <c r="G321" s="167"/>
      <c r="H321" s="167"/>
      <c r="I321" s="167"/>
      <c r="J321" s="167"/>
      <c r="K321" s="167"/>
      <c r="L321" s="302">
        <f>SUM(E321:K321)</f>
        <v>0</v>
      </c>
    </row>
    <row r="322" spans="1:12" s="68" customFormat="1" ht="18">
      <c r="A322" s="615">
        <v>315</v>
      </c>
      <c r="B322" s="303"/>
      <c r="C322" s="288"/>
      <c r="D322" s="262" t="s">
        <v>65</v>
      </c>
      <c r="E322" s="163">
        <f aca="true" t="shared" si="77" ref="E322:L322">SUM(E320:E321)</f>
        <v>0</v>
      </c>
      <c r="F322" s="163">
        <f t="shared" si="77"/>
        <v>0</v>
      </c>
      <c r="G322" s="163">
        <f t="shared" si="77"/>
        <v>0</v>
      </c>
      <c r="H322" s="163">
        <f t="shared" si="77"/>
        <v>0</v>
      </c>
      <c r="I322" s="163">
        <f t="shared" si="77"/>
        <v>0</v>
      </c>
      <c r="J322" s="163">
        <f t="shared" si="77"/>
        <v>61700</v>
      </c>
      <c r="K322" s="163">
        <f t="shared" si="77"/>
        <v>0</v>
      </c>
      <c r="L322" s="304">
        <f t="shared" si="77"/>
        <v>61700</v>
      </c>
    </row>
    <row r="323" spans="1:12" s="260" customFormat="1" ht="27.75" customHeight="1">
      <c r="A323" s="615">
        <v>316</v>
      </c>
      <c r="B323" s="298"/>
      <c r="C323" s="285">
        <v>75</v>
      </c>
      <c r="D323" s="116" t="s">
        <v>732</v>
      </c>
      <c r="E323" s="162"/>
      <c r="F323" s="162"/>
      <c r="G323" s="162"/>
      <c r="H323" s="162"/>
      <c r="I323" s="162"/>
      <c r="J323" s="162"/>
      <c r="K323" s="162"/>
      <c r="L323" s="304"/>
    </row>
    <row r="324" spans="1:12" ht="18">
      <c r="A324" s="615">
        <v>317</v>
      </c>
      <c r="B324" s="182"/>
      <c r="C324" s="286"/>
      <c r="D324" s="116" t="s">
        <v>65</v>
      </c>
      <c r="E324" s="162"/>
      <c r="F324" s="162"/>
      <c r="G324" s="162">
        <v>4760</v>
      </c>
      <c r="H324" s="162"/>
      <c r="I324" s="162"/>
      <c r="J324" s="162"/>
      <c r="K324" s="162"/>
      <c r="L324" s="300">
        <f>SUM(E324:K324)</f>
        <v>4760</v>
      </c>
    </row>
    <row r="325" spans="1:12" s="168" customFormat="1" ht="19.5">
      <c r="A325" s="615">
        <v>318</v>
      </c>
      <c r="B325" s="301"/>
      <c r="C325" s="287"/>
      <c r="D325" s="121" t="s">
        <v>525</v>
      </c>
      <c r="E325" s="167"/>
      <c r="F325" s="167"/>
      <c r="G325" s="167">
        <v>1000</v>
      </c>
      <c r="H325" s="167"/>
      <c r="I325" s="167"/>
      <c r="J325" s="167"/>
      <c r="K325" s="167"/>
      <c r="L325" s="302">
        <f>SUM(E325:K325)</f>
        <v>1000</v>
      </c>
    </row>
    <row r="326" spans="1:12" s="68" customFormat="1" ht="18">
      <c r="A326" s="615">
        <v>319</v>
      </c>
      <c r="B326" s="303"/>
      <c r="C326" s="288"/>
      <c r="D326" s="262" t="s">
        <v>65</v>
      </c>
      <c r="E326" s="163">
        <f aca="true" t="shared" si="78" ref="E326:L326">SUM(E324:E325)</f>
        <v>0</v>
      </c>
      <c r="F326" s="163">
        <f t="shared" si="78"/>
        <v>0</v>
      </c>
      <c r="G326" s="163">
        <f t="shared" si="78"/>
        <v>5760</v>
      </c>
      <c r="H326" s="163">
        <f t="shared" si="78"/>
        <v>0</v>
      </c>
      <c r="I326" s="163">
        <f t="shared" si="78"/>
        <v>0</v>
      </c>
      <c r="J326" s="163">
        <f t="shared" si="78"/>
        <v>0</v>
      </c>
      <c r="K326" s="163">
        <f t="shared" si="78"/>
        <v>0</v>
      </c>
      <c r="L326" s="304">
        <f t="shared" si="78"/>
        <v>5760</v>
      </c>
    </row>
    <row r="327" spans="1:12" s="260" customFormat="1" ht="27.75" customHeight="1">
      <c r="A327" s="615">
        <v>320</v>
      </c>
      <c r="B327" s="298"/>
      <c r="C327" s="285">
        <v>76</v>
      </c>
      <c r="D327" s="116" t="s">
        <v>108</v>
      </c>
      <c r="E327" s="162"/>
      <c r="F327" s="162"/>
      <c r="G327" s="162"/>
      <c r="H327" s="162"/>
      <c r="I327" s="162"/>
      <c r="J327" s="162"/>
      <c r="K327" s="162"/>
      <c r="L327" s="304"/>
    </row>
    <row r="328" spans="1:12" ht="18">
      <c r="A328" s="615">
        <v>321</v>
      </c>
      <c r="B328" s="182"/>
      <c r="C328" s="286"/>
      <c r="D328" s="116" t="s">
        <v>65</v>
      </c>
      <c r="E328" s="162">
        <v>300</v>
      </c>
      <c r="F328" s="162">
        <v>81</v>
      </c>
      <c r="G328" s="162">
        <v>47819</v>
      </c>
      <c r="H328" s="162">
        <v>161950</v>
      </c>
      <c r="I328" s="162"/>
      <c r="J328" s="162"/>
      <c r="K328" s="162"/>
      <c r="L328" s="300">
        <f>SUM(E328:K328)</f>
        <v>210150</v>
      </c>
    </row>
    <row r="329" spans="1:12" s="168" customFormat="1" ht="19.5">
      <c r="A329" s="615">
        <v>322</v>
      </c>
      <c r="B329" s="301"/>
      <c r="C329" s="287"/>
      <c r="D329" s="121" t="s">
        <v>525</v>
      </c>
      <c r="E329" s="167">
        <v>-182</v>
      </c>
      <c r="F329" s="167">
        <v>-61</v>
      </c>
      <c r="G329" s="167">
        <v>9833</v>
      </c>
      <c r="H329" s="167">
        <v>-9590</v>
      </c>
      <c r="I329" s="167"/>
      <c r="J329" s="167"/>
      <c r="K329" s="167"/>
      <c r="L329" s="302">
        <f>SUM(E329:K329)</f>
        <v>0</v>
      </c>
    </row>
    <row r="330" spans="1:12" s="168" customFormat="1" ht="19.5">
      <c r="A330" s="615">
        <v>323</v>
      </c>
      <c r="B330" s="301"/>
      <c r="C330" s="287"/>
      <c r="D330" s="121" t="s">
        <v>507</v>
      </c>
      <c r="E330" s="167"/>
      <c r="F330" s="167"/>
      <c r="G330" s="167">
        <v>4138</v>
      </c>
      <c r="H330" s="167"/>
      <c r="I330" s="167"/>
      <c r="J330" s="167"/>
      <c r="K330" s="167"/>
      <c r="L330" s="302">
        <f>SUM(E330:K330)</f>
        <v>4138</v>
      </c>
    </row>
    <row r="331" spans="1:12" s="68" customFormat="1" ht="18">
      <c r="A331" s="615">
        <v>324</v>
      </c>
      <c r="B331" s="303"/>
      <c r="C331" s="288"/>
      <c r="D331" s="262" t="s">
        <v>65</v>
      </c>
      <c r="E331" s="163">
        <f>SUM(E328:E330)</f>
        <v>118</v>
      </c>
      <c r="F331" s="163">
        <f aca="true" t="shared" si="79" ref="F331:L331">SUM(F328:F330)</f>
        <v>20</v>
      </c>
      <c r="G331" s="163">
        <f t="shared" si="79"/>
        <v>61790</v>
      </c>
      <c r="H331" s="163">
        <f t="shared" si="79"/>
        <v>152360</v>
      </c>
      <c r="I331" s="163">
        <f t="shared" si="79"/>
        <v>0</v>
      </c>
      <c r="J331" s="163">
        <f t="shared" si="79"/>
        <v>0</v>
      </c>
      <c r="K331" s="163">
        <f t="shared" si="79"/>
        <v>0</v>
      </c>
      <c r="L331" s="304">
        <f t="shared" si="79"/>
        <v>214288</v>
      </c>
    </row>
    <row r="332" spans="1:12" s="260" customFormat="1" ht="27.75" customHeight="1">
      <c r="A332" s="615">
        <v>325</v>
      </c>
      <c r="B332" s="298"/>
      <c r="C332" s="285">
        <v>77</v>
      </c>
      <c r="D332" s="116" t="s">
        <v>754</v>
      </c>
      <c r="E332" s="162"/>
      <c r="F332" s="162"/>
      <c r="G332" s="162"/>
      <c r="H332" s="162"/>
      <c r="I332" s="162"/>
      <c r="J332" s="162"/>
      <c r="K332" s="162"/>
      <c r="L332" s="304"/>
    </row>
    <row r="333" spans="1:12" ht="18">
      <c r="A333" s="615">
        <v>326</v>
      </c>
      <c r="B333" s="182"/>
      <c r="C333" s="286"/>
      <c r="D333" s="116" t="s">
        <v>65</v>
      </c>
      <c r="E333" s="162"/>
      <c r="F333" s="162"/>
      <c r="G333" s="162">
        <v>25000</v>
      </c>
      <c r="H333" s="162"/>
      <c r="I333" s="162"/>
      <c r="J333" s="162"/>
      <c r="K333" s="162"/>
      <c r="L333" s="300">
        <f>SUM(E333:K333)</f>
        <v>25000</v>
      </c>
    </row>
    <row r="334" spans="1:12" s="168" customFormat="1" ht="19.5">
      <c r="A334" s="615">
        <v>327</v>
      </c>
      <c r="B334" s="301"/>
      <c r="C334" s="287"/>
      <c r="D334" s="121" t="s">
        <v>64</v>
      </c>
      <c r="E334" s="167"/>
      <c r="F334" s="167"/>
      <c r="G334" s="167"/>
      <c r="H334" s="167"/>
      <c r="I334" s="167"/>
      <c r="J334" s="167"/>
      <c r="K334" s="167"/>
      <c r="L334" s="302">
        <f>SUM(E334:K334)</f>
        <v>0</v>
      </c>
    </row>
    <row r="335" spans="1:12" s="68" customFormat="1" ht="18">
      <c r="A335" s="615">
        <v>328</v>
      </c>
      <c r="B335" s="303"/>
      <c r="C335" s="288"/>
      <c r="D335" s="262" t="s">
        <v>65</v>
      </c>
      <c r="E335" s="163">
        <f aca="true" t="shared" si="80" ref="E335:L335">SUM(E333:E334)</f>
        <v>0</v>
      </c>
      <c r="F335" s="163">
        <f t="shared" si="80"/>
        <v>0</v>
      </c>
      <c r="G335" s="163">
        <f t="shared" si="80"/>
        <v>25000</v>
      </c>
      <c r="H335" s="163">
        <f t="shared" si="80"/>
        <v>0</v>
      </c>
      <c r="I335" s="163">
        <f t="shared" si="80"/>
        <v>0</v>
      </c>
      <c r="J335" s="163">
        <f t="shared" si="80"/>
        <v>0</v>
      </c>
      <c r="K335" s="163">
        <f t="shared" si="80"/>
        <v>0</v>
      </c>
      <c r="L335" s="304">
        <f t="shared" si="80"/>
        <v>25000</v>
      </c>
    </row>
    <row r="336" spans="1:12" s="260" customFormat="1" ht="27.75" customHeight="1">
      <c r="A336" s="615">
        <v>329</v>
      </c>
      <c r="B336" s="298"/>
      <c r="C336" s="285">
        <v>78</v>
      </c>
      <c r="D336" s="116" t="s">
        <v>279</v>
      </c>
      <c r="E336" s="162"/>
      <c r="F336" s="162"/>
      <c r="G336" s="162"/>
      <c r="H336" s="162"/>
      <c r="I336" s="162"/>
      <c r="J336" s="162"/>
      <c r="K336" s="162"/>
      <c r="L336" s="304"/>
    </row>
    <row r="337" spans="1:12" ht="18">
      <c r="A337" s="615">
        <v>330</v>
      </c>
      <c r="B337" s="182"/>
      <c r="C337" s="286"/>
      <c r="D337" s="116" t="s">
        <v>65</v>
      </c>
      <c r="E337" s="162"/>
      <c r="F337" s="162"/>
      <c r="G337" s="162"/>
      <c r="H337" s="162">
        <v>45000</v>
      </c>
      <c r="I337" s="162"/>
      <c r="J337" s="162"/>
      <c r="K337" s="162"/>
      <c r="L337" s="300">
        <f>SUM(E337:K337)</f>
        <v>45000</v>
      </c>
    </row>
    <row r="338" spans="1:12" s="168" customFormat="1" ht="19.5">
      <c r="A338" s="615">
        <v>331</v>
      </c>
      <c r="B338" s="301"/>
      <c r="C338" s="287"/>
      <c r="D338" s="121" t="s">
        <v>64</v>
      </c>
      <c r="E338" s="167"/>
      <c r="F338" s="167"/>
      <c r="G338" s="167"/>
      <c r="H338" s="167"/>
      <c r="I338" s="167"/>
      <c r="J338" s="167"/>
      <c r="K338" s="167"/>
      <c r="L338" s="302">
        <f>SUM(E338:K338)</f>
        <v>0</v>
      </c>
    </row>
    <row r="339" spans="1:12" s="68" customFormat="1" ht="18">
      <c r="A339" s="615">
        <v>332</v>
      </c>
      <c r="B339" s="303"/>
      <c r="C339" s="288"/>
      <c r="D339" s="262" t="s">
        <v>65</v>
      </c>
      <c r="E339" s="163">
        <f aca="true" t="shared" si="81" ref="E339:L339">SUM(E337:E338)</f>
        <v>0</v>
      </c>
      <c r="F339" s="163">
        <f t="shared" si="81"/>
        <v>0</v>
      </c>
      <c r="G339" s="163">
        <f t="shared" si="81"/>
        <v>0</v>
      </c>
      <c r="H339" s="163">
        <f t="shared" si="81"/>
        <v>45000</v>
      </c>
      <c r="I339" s="163">
        <f t="shared" si="81"/>
        <v>0</v>
      </c>
      <c r="J339" s="163">
        <f t="shared" si="81"/>
        <v>0</v>
      </c>
      <c r="K339" s="163">
        <f t="shared" si="81"/>
        <v>0</v>
      </c>
      <c r="L339" s="304">
        <f t="shared" si="81"/>
        <v>45000</v>
      </c>
    </row>
    <row r="340" spans="1:12" s="260" customFormat="1" ht="30" customHeight="1">
      <c r="A340" s="615">
        <v>333</v>
      </c>
      <c r="B340" s="298"/>
      <c r="C340" s="285">
        <v>79</v>
      </c>
      <c r="D340" s="116" t="s">
        <v>679</v>
      </c>
      <c r="E340" s="162"/>
      <c r="F340" s="162"/>
      <c r="G340" s="162"/>
      <c r="H340" s="162"/>
      <c r="I340" s="162"/>
      <c r="J340" s="162"/>
      <c r="K340" s="162"/>
      <c r="L340" s="304"/>
    </row>
    <row r="341" spans="1:12" ht="18">
      <c r="A341" s="615">
        <v>334</v>
      </c>
      <c r="B341" s="182"/>
      <c r="C341" s="286"/>
      <c r="D341" s="116" t="s">
        <v>65</v>
      </c>
      <c r="E341" s="162"/>
      <c r="F341" s="162"/>
      <c r="G341" s="162">
        <v>3286</v>
      </c>
      <c r="H341" s="162"/>
      <c r="I341" s="162"/>
      <c r="J341" s="162"/>
      <c r="K341" s="162"/>
      <c r="L341" s="300">
        <f>SUM(E341:K341)</f>
        <v>3286</v>
      </c>
    </row>
    <row r="342" spans="1:12" s="168" customFormat="1" ht="19.5">
      <c r="A342" s="615">
        <v>335</v>
      </c>
      <c r="B342" s="301"/>
      <c r="C342" s="287"/>
      <c r="D342" s="121" t="s">
        <v>64</v>
      </c>
      <c r="E342" s="167"/>
      <c r="F342" s="167"/>
      <c r="G342" s="167"/>
      <c r="H342" s="167"/>
      <c r="I342" s="167"/>
      <c r="J342" s="167"/>
      <c r="K342" s="167"/>
      <c r="L342" s="302">
        <f>SUM(E342:K342)</f>
        <v>0</v>
      </c>
    </row>
    <row r="343" spans="1:12" s="68" customFormat="1" ht="18">
      <c r="A343" s="615">
        <v>336</v>
      </c>
      <c r="B343" s="303"/>
      <c r="C343" s="288"/>
      <c r="D343" s="262" t="s">
        <v>65</v>
      </c>
      <c r="E343" s="163">
        <f aca="true" t="shared" si="82" ref="E343:L343">SUM(E341:E342)</f>
        <v>0</v>
      </c>
      <c r="F343" s="163">
        <f t="shared" si="82"/>
        <v>0</v>
      </c>
      <c r="G343" s="163">
        <f t="shared" si="82"/>
        <v>3286</v>
      </c>
      <c r="H343" s="163">
        <f t="shared" si="82"/>
        <v>0</v>
      </c>
      <c r="I343" s="163">
        <f t="shared" si="82"/>
        <v>0</v>
      </c>
      <c r="J343" s="163">
        <f t="shared" si="82"/>
        <v>0</v>
      </c>
      <c r="K343" s="163">
        <f t="shared" si="82"/>
        <v>0</v>
      </c>
      <c r="L343" s="304">
        <f t="shared" si="82"/>
        <v>3286</v>
      </c>
    </row>
    <row r="344" spans="1:12" s="260" customFormat="1" ht="30" customHeight="1">
      <c r="A344" s="615">
        <v>337</v>
      </c>
      <c r="B344" s="298"/>
      <c r="C344" s="285">
        <v>80</v>
      </c>
      <c r="D344" s="116" t="s">
        <v>134</v>
      </c>
      <c r="E344" s="162"/>
      <c r="F344" s="162"/>
      <c r="G344" s="162"/>
      <c r="H344" s="162"/>
      <c r="I344" s="162"/>
      <c r="J344" s="162"/>
      <c r="K344" s="162"/>
      <c r="L344" s="304"/>
    </row>
    <row r="345" spans="1:12" ht="18">
      <c r="A345" s="615">
        <v>338</v>
      </c>
      <c r="B345" s="182"/>
      <c r="C345" s="286"/>
      <c r="D345" s="116" t="s">
        <v>65</v>
      </c>
      <c r="E345" s="162"/>
      <c r="F345" s="162"/>
      <c r="G345" s="162">
        <v>5025</v>
      </c>
      <c r="H345" s="162"/>
      <c r="I345" s="162"/>
      <c r="J345" s="162"/>
      <c r="K345" s="162"/>
      <c r="L345" s="300">
        <f>SUM(E345:K345)</f>
        <v>5025</v>
      </c>
    </row>
    <row r="346" spans="1:12" s="168" customFormat="1" ht="19.5">
      <c r="A346" s="615">
        <v>339</v>
      </c>
      <c r="B346" s="301"/>
      <c r="C346" s="287"/>
      <c r="D346" s="121" t="s">
        <v>64</v>
      </c>
      <c r="E346" s="167"/>
      <c r="F346" s="167"/>
      <c r="G346" s="167"/>
      <c r="H346" s="167"/>
      <c r="I346" s="167"/>
      <c r="J346" s="167"/>
      <c r="K346" s="167"/>
      <c r="L346" s="302">
        <f>SUM(E346:K346)</f>
        <v>0</v>
      </c>
    </row>
    <row r="347" spans="1:12" s="68" customFormat="1" ht="18">
      <c r="A347" s="615">
        <v>340</v>
      </c>
      <c r="B347" s="303"/>
      <c r="C347" s="288"/>
      <c r="D347" s="262" t="s">
        <v>65</v>
      </c>
      <c r="E347" s="163">
        <f aca="true" t="shared" si="83" ref="E347:L347">SUM(E345:E346)</f>
        <v>0</v>
      </c>
      <c r="F347" s="163">
        <f t="shared" si="83"/>
        <v>0</v>
      </c>
      <c r="G347" s="163">
        <f t="shared" si="83"/>
        <v>5025</v>
      </c>
      <c r="H347" s="163">
        <f t="shared" si="83"/>
        <v>0</v>
      </c>
      <c r="I347" s="163">
        <f t="shared" si="83"/>
        <v>0</v>
      </c>
      <c r="J347" s="163">
        <f t="shared" si="83"/>
        <v>0</v>
      </c>
      <c r="K347" s="163">
        <f t="shared" si="83"/>
        <v>0</v>
      </c>
      <c r="L347" s="304">
        <f t="shared" si="83"/>
        <v>5025</v>
      </c>
    </row>
    <row r="348" spans="1:12" s="260" customFormat="1" ht="30" customHeight="1">
      <c r="A348" s="615">
        <v>341</v>
      </c>
      <c r="B348" s="298"/>
      <c r="C348" s="285">
        <v>81</v>
      </c>
      <c r="D348" s="116" t="s">
        <v>689</v>
      </c>
      <c r="E348" s="162"/>
      <c r="F348" s="162"/>
      <c r="G348" s="162"/>
      <c r="H348" s="162"/>
      <c r="I348" s="162"/>
      <c r="J348" s="162"/>
      <c r="K348" s="162"/>
      <c r="L348" s="304"/>
    </row>
    <row r="349" spans="1:12" ht="18">
      <c r="A349" s="615">
        <v>342</v>
      </c>
      <c r="B349" s="182"/>
      <c r="C349" s="286"/>
      <c r="D349" s="116" t="s">
        <v>65</v>
      </c>
      <c r="E349" s="162"/>
      <c r="F349" s="162"/>
      <c r="G349" s="162">
        <v>9000</v>
      </c>
      <c r="H349" s="162"/>
      <c r="I349" s="162"/>
      <c r="J349" s="162"/>
      <c r="K349" s="162"/>
      <c r="L349" s="300">
        <f>SUM(E349:K349)</f>
        <v>9000</v>
      </c>
    </row>
    <row r="350" spans="1:12" s="168" customFormat="1" ht="19.5">
      <c r="A350" s="615">
        <v>343</v>
      </c>
      <c r="B350" s="301"/>
      <c r="C350" s="287"/>
      <c r="D350" s="121" t="s">
        <v>64</v>
      </c>
      <c r="E350" s="167"/>
      <c r="F350" s="167"/>
      <c r="G350" s="167"/>
      <c r="H350" s="167"/>
      <c r="I350" s="167"/>
      <c r="J350" s="167"/>
      <c r="K350" s="167"/>
      <c r="L350" s="302">
        <f>SUM(E350:K350)</f>
        <v>0</v>
      </c>
    </row>
    <row r="351" spans="1:12" s="68" customFormat="1" ht="18">
      <c r="A351" s="615">
        <v>344</v>
      </c>
      <c r="B351" s="303"/>
      <c r="C351" s="288"/>
      <c r="D351" s="262" t="s">
        <v>65</v>
      </c>
      <c r="E351" s="163">
        <f aca="true" t="shared" si="84" ref="E351:L351">SUM(E349:E350)</f>
        <v>0</v>
      </c>
      <c r="F351" s="163">
        <f t="shared" si="84"/>
        <v>0</v>
      </c>
      <c r="G351" s="163">
        <f t="shared" si="84"/>
        <v>9000</v>
      </c>
      <c r="H351" s="163">
        <f t="shared" si="84"/>
        <v>0</v>
      </c>
      <c r="I351" s="163">
        <f t="shared" si="84"/>
        <v>0</v>
      </c>
      <c r="J351" s="163">
        <f t="shared" si="84"/>
        <v>0</v>
      </c>
      <c r="K351" s="163">
        <f t="shared" si="84"/>
        <v>0</v>
      </c>
      <c r="L351" s="304">
        <f t="shared" si="84"/>
        <v>9000</v>
      </c>
    </row>
    <row r="352" spans="1:12" s="260" customFormat="1" ht="30" customHeight="1">
      <c r="A352" s="615">
        <v>345</v>
      </c>
      <c r="B352" s="298"/>
      <c r="C352" s="285">
        <v>82</v>
      </c>
      <c r="D352" s="116" t="s">
        <v>39</v>
      </c>
      <c r="E352" s="162"/>
      <c r="F352" s="162"/>
      <c r="G352" s="162"/>
      <c r="H352" s="162"/>
      <c r="I352" s="162"/>
      <c r="J352" s="162"/>
      <c r="K352" s="162"/>
      <c r="L352" s="304"/>
    </row>
    <row r="353" spans="1:12" ht="18">
      <c r="A353" s="615">
        <v>346</v>
      </c>
      <c r="B353" s="182"/>
      <c r="C353" s="286"/>
      <c r="D353" s="116" t="s">
        <v>65</v>
      </c>
      <c r="E353" s="162"/>
      <c r="F353" s="162"/>
      <c r="G353" s="162">
        <v>500</v>
      </c>
      <c r="H353" s="162"/>
      <c r="I353" s="162"/>
      <c r="J353" s="162"/>
      <c r="K353" s="162"/>
      <c r="L353" s="300">
        <f>SUM(E353:K353)</f>
        <v>500</v>
      </c>
    </row>
    <row r="354" spans="1:12" s="168" customFormat="1" ht="19.5">
      <c r="A354" s="615">
        <v>347</v>
      </c>
      <c r="B354" s="301"/>
      <c r="C354" s="287"/>
      <c r="D354" s="121" t="s">
        <v>64</v>
      </c>
      <c r="E354" s="167"/>
      <c r="F354" s="167"/>
      <c r="G354" s="167"/>
      <c r="H354" s="167"/>
      <c r="I354" s="167"/>
      <c r="J354" s="167"/>
      <c r="K354" s="167"/>
      <c r="L354" s="302">
        <f>SUM(E354:K354)</f>
        <v>0</v>
      </c>
    </row>
    <row r="355" spans="1:12" s="68" customFormat="1" ht="18">
      <c r="A355" s="615">
        <v>348</v>
      </c>
      <c r="B355" s="303"/>
      <c r="C355" s="288"/>
      <c r="D355" s="262" t="s">
        <v>65</v>
      </c>
      <c r="E355" s="163">
        <f aca="true" t="shared" si="85" ref="E355:L355">SUM(E353:E354)</f>
        <v>0</v>
      </c>
      <c r="F355" s="163">
        <f t="shared" si="85"/>
        <v>0</v>
      </c>
      <c r="G355" s="163">
        <f t="shared" si="85"/>
        <v>500</v>
      </c>
      <c r="H355" s="163">
        <f t="shared" si="85"/>
        <v>0</v>
      </c>
      <c r="I355" s="163">
        <f t="shared" si="85"/>
        <v>0</v>
      </c>
      <c r="J355" s="163">
        <f t="shared" si="85"/>
        <v>0</v>
      </c>
      <c r="K355" s="163">
        <f t="shared" si="85"/>
        <v>0</v>
      </c>
      <c r="L355" s="304">
        <f t="shared" si="85"/>
        <v>500</v>
      </c>
    </row>
    <row r="356" spans="1:12" s="260" customFormat="1" ht="30" customHeight="1">
      <c r="A356" s="615">
        <v>349</v>
      </c>
      <c r="B356" s="298"/>
      <c r="C356" s="285">
        <v>83</v>
      </c>
      <c r="D356" s="794" t="s">
        <v>305</v>
      </c>
      <c r="E356" s="795"/>
      <c r="F356" s="795"/>
      <c r="G356" s="795"/>
      <c r="H356" s="795"/>
      <c r="I356" s="795"/>
      <c r="J356" s="795"/>
      <c r="K356" s="795"/>
      <c r="L356" s="796"/>
    </row>
    <row r="357" spans="1:12" ht="18">
      <c r="A357" s="615">
        <v>350</v>
      </c>
      <c r="B357" s="182"/>
      <c r="C357" s="286"/>
      <c r="D357" s="116" t="s">
        <v>65</v>
      </c>
      <c r="E357" s="162"/>
      <c r="F357" s="162"/>
      <c r="G357" s="162"/>
      <c r="H357" s="162">
        <v>60000</v>
      </c>
      <c r="I357" s="162"/>
      <c r="J357" s="162"/>
      <c r="K357" s="162"/>
      <c r="L357" s="300">
        <f>SUM(E357:K357)</f>
        <v>60000</v>
      </c>
    </row>
    <row r="358" spans="1:12" s="168" customFormat="1" ht="19.5">
      <c r="A358" s="615">
        <v>351</v>
      </c>
      <c r="B358" s="301"/>
      <c r="C358" s="287"/>
      <c r="D358" s="121" t="s">
        <v>64</v>
      </c>
      <c r="E358" s="167"/>
      <c r="F358" s="167"/>
      <c r="G358" s="167"/>
      <c r="H358" s="167"/>
      <c r="I358" s="167"/>
      <c r="J358" s="167"/>
      <c r="K358" s="167"/>
      <c r="L358" s="302">
        <f>SUM(E358:K358)</f>
        <v>0</v>
      </c>
    </row>
    <row r="359" spans="1:12" s="68" customFormat="1" ht="18">
      <c r="A359" s="615">
        <v>352</v>
      </c>
      <c r="B359" s="303"/>
      <c r="C359" s="288"/>
      <c r="D359" s="262" t="s">
        <v>65</v>
      </c>
      <c r="E359" s="163">
        <f aca="true" t="shared" si="86" ref="E359:L359">SUM(E357:E358)</f>
        <v>0</v>
      </c>
      <c r="F359" s="163">
        <f t="shared" si="86"/>
        <v>0</v>
      </c>
      <c r="G359" s="163">
        <f t="shared" si="86"/>
        <v>0</v>
      </c>
      <c r="H359" s="163">
        <f t="shared" si="86"/>
        <v>60000</v>
      </c>
      <c r="I359" s="163">
        <f t="shared" si="86"/>
        <v>0</v>
      </c>
      <c r="J359" s="163">
        <f t="shared" si="86"/>
        <v>0</v>
      </c>
      <c r="K359" s="163">
        <f t="shared" si="86"/>
        <v>0</v>
      </c>
      <c r="L359" s="304">
        <f t="shared" si="86"/>
        <v>60000</v>
      </c>
    </row>
    <row r="360" spans="1:12" s="260" customFormat="1" ht="30" customHeight="1">
      <c r="A360" s="615">
        <v>353</v>
      </c>
      <c r="B360" s="298"/>
      <c r="C360" s="285">
        <v>84</v>
      </c>
      <c r="D360" s="116" t="s">
        <v>654</v>
      </c>
      <c r="E360" s="162"/>
      <c r="F360" s="162"/>
      <c r="G360" s="162"/>
      <c r="H360" s="162"/>
      <c r="I360" s="162"/>
      <c r="J360" s="162"/>
      <c r="K360" s="162"/>
      <c r="L360" s="304"/>
    </row>
    <row r="361" spans="1:12" ht="18">
      <c r="A361" s="615">
        <v>354</v>
      </c>
      <c r="B361" s="182"/>
      <c r="C361" s="286"/>
      <c r="D361" s="116" t="s">
        <v>65</v>
      </c>
      <c r="E361" s="162">
        <f>SUM(E364:E373)</f>
        <v>0</v>
      </c>
      <c r="F361" s="162">
        <f>SUM(F364:F373)</f>
        <v>0</v>
      </c>
      <c r="G361" s="162">
        <f aca="true" t="shared" si="87" ref="G361:L362">SUM(G365,G369,G373)</f>
        <v>1850</v>
      </c>
      <c r="H361" s="162">
        <f t="shared" si="87"/>
        <v>4900</v>
      </c>
      <c r="I361" s="162">
        <f t="shared" si="87"/>
        <v>0</v>
      </c>
      <c r="J361" s="162">
        <f t="shared" si="87"/>
        <v>0</v>
      </c>
      <c r="K361" s="162">
        <f t="shared" si="87"/>
        <v>0</v>
      </c>
      <c r="L361" s="162">
        <f t="shared" si="87"/>
        <v>6750</v>
      </c>
    </row>
    <row r="362" spans="1:12" s="168" customFormat="1" ht="19.5">
      <c r="A362" s="615">
        <v>355</v>
      </c>
      <c r="B362" s="301"/>
      <c r="C362" s="287"/>
      <c r="D362" s="121" t="s">
        <v>64</v>
      </c>
      <c r="E362" s="167">
        <f>SUM(E366,E370,E374)</f>
        <v>0</v>
      </c>
      <c r="F362" s="167">
        <f>SUM(F366,F370,F374)</f>
        <v>0</v>
      </c>
      <c r="G362" s="167">
        <f t="shared" si="87"/>
        <v>-350</v>
      </c>
      <c r="H362" s="167">
        <f t="shared" si="87"/>
        <v>350</v>
      </c>
      <c r="I362" s="167">
        <f t="shared" si="87"/>
        <v>0</v>
      </c>
      <c r="J362" s="167">
        <f t="shared" si="87"/>
        <v>0</v>
      </c>
      <c r="K362" s="167">
        <f t="shared" si="87"/>
        <v>0</v>
      </c>
      <c r="L362" s="167">
        <f t="shared" si="87"/>
        <v>0</v>
      </c>
    </row>
    <row r="363" spans="1:12" s="68" customFormat="1" ht="18">
      <c r="A363" s="615">
        <v>356</v>
      </c>
      <c r="B363" s="303"/>
      <c r="C363" s="288"/>
      <c r="D363" s="262" t="s">
        <v>65</v>
      </c>
      <c r="E363" s="163">
        <f aca="true" t="shared" si="88" ref="E363:L363">SUM(E361:E362)</f>
        <v>0</v>
      </c>
      <c r="F363" s="163">
        <f t="shared" si="88"/>
        <v>0</v>
      </c>
      <c r="G363" s="163">
        <f t="shared" si="88"/>
        <v>1500</v>
      </c>
      <c r="H363" s="163">
        <f t="shared" si="88"/>
        <v>5250</v>
      </c>
      <c r="I363" s="163">
        <f t="shared" si="88"/>
        <v>0</v>
      </c>
      <c r="J363" s="163">
        <f t="shared" si="88"/>
        <v>0</v>
      </c>
      <c r="K363" s="163">
        <f t="shared" si="88"/>
        <v>0</v>
      </c>
      <c r="L363" s="304">
        <f t="shared" si="88"/>
        <v>6750</v>
      </c>
    </row>
    <row r="364" spans="1:12" s="260" customFormat="1" ht="25.5" customHeight="1">
      <c r="A364" s="615">
        <v>357</v>
      </c>
      <c r="B364" s="298"/>
      <c r="C364" s="285">
        <v>85</v>
      </c>
      <c r="D364" s="116" t="s">
        <v>686</v>
      </c>
      <c r="E364" s="162"/>
      <c r="F364" s="162"/>
      <c r="G364" s="162"/>
      <c r="H364" s="162"/>
      <c r="I364" s="162"/>
      <c r="J364" s="162"/>
      <c r="K364" s="162"/>
      <c r="L364" s="304"/>
    </row>
    <row r="365" spans="1:12" ht="18">
      <c r="A365" s="615">
        <v>358</v>
      </c>
      <c r="B365" s="182"/>
      <c r="C365" s="286"/>
      <c r="D365" s="116" t="s">
        <v>65</v>
      </c>
      <c r="E365" s="162"/>
      <c r="F365" s="162"/>
      <c r="G365" s="162">
        <v>350</v>
      </c>
      <c r="H365" s="162">
        <v>4900</v>
      </c>
      <c r="I365" s="162"/>
      <c r="J365" s="162"/>
      <c r="K365" s="162"/>
      <c r="L365" s="300">
        <f>SUM(E365:K365)</f>
        <v>5250</v>
      </c>
    </row>
    <row r="366" spans="1:12" s="168" customFormat="1" ht="19.5">
      <c r="A366" s="615">
        <v>359</v>
      </c>
      <c r="B366" s="301"/>
      <c r="C366" s="287"/>
      <c r="D366" s="121" t="s">
        <v>525</v>
      </c>
      <c r="E366" s="167"/>
      <c r="F366" s="167"/>
      <c r="G366" s="167">
        <v>-350</v>
      </c>
      <c r="H366" s="167">
        <v>350</v>
      </c>
      <c r="I366" s="167"/>
      <c r="J366" s="167"/>
      <c r="K366" s="167"/>
      <c r="L366" s="302">
        <f>SUM(E366:K366)</f>
        <v>0</v>
      </c>
    </row>
    <row r="367" spans="1:12" s="68" customFormat="1" ht="18">
      <c r="A367" s="615">
        <v>360</v>
      </c>
      <c r="B367" s="303"/>
      <c r="C367" s="288"/>
      <c r="D367" s="262" t="s">
        <v>65</v>
      </c>
      <c r="E367" s="163">
        <f aca="true" t="shared" si="89" ref="E367:L367">SUM(E365:E366)</f>
        <v>0</v>
      </c>
      <c r="F367" s="163">
        <f t="shared" si="89"/>
        <v>0</v>
      </c>
      <c r="G367" s="163">
        <f t="shared" si="89"/>
        <v>0</v>
      </c>
      <c r="H367" s="163">
        <f t="shared" si="89"/>
        <v>5250</v>
      </c>
      <c r="I367" s="163">
        <f t="shared" si="89"/>
        <v>0</v>
      </c>
      <c r="J367" s="163">
        <f t="shared" si="89"/>
        <v>0</v>
      </c>
      <c r="K367" s="163">
        <f t="shared" si="89"/>
        <v>0</v>
      </c>
      <c r="L367" s="304">
        <f t="shared" si="89"/>
        <v>5250</v>
      </c>
    </row>
    <row r="368" spans="1:12" s="260" customFormat="1" ht="18">
      <c r="A368" s="615">
        <v>361</v>
      </c>
      <c r="B368" s="298"/>
      <c r="C368" s="285">
        <v>86</v>
      </c>
      <c r="D368" s="116" t="s">
        <v>47</v>
      </c>
      <c r="E368" s="162"/>
      <c r="F368" s="162"/>
      <c r="G368" s="162"/>
      <c r="H368" s="162"/>
      <c r="I368" s="162"/>
      <c r="J368" s="162"/>
      <c r="K368" s="162"/>
      <c r="L368" s="304"/>
    </row>
    <row r="369" spans="1:12" ht="18">
      <c r="A369" s="615">
        <v>362</v>
      </c>
      <c r="B369" s="182"/>
      <c r="C369" s="286"/>
      <c r="D369" s="116" t="s">
        <v>65</v>
      </c>
      <c r="E369" s="162"/>
      <c r="F369" s="162"/>
      <c r="G369" s="162">
        <v>500</v>
      </c>
      <c r="H369" s="162"/>
      <c r="I369" s="162"/>
      <c r="J369" s="162"/>
      <c r="K369" s="162"/>
      <c r="L369" s="300">
        <f>SUM(E369:K369)</f>
        <v>500</v>
      </c>
    </row>
    <row r="370" spans="1:12" s="168" customFormat="1" ht="19.5">
      <c r="A370" s="615">
        <v>363</v>
      </c>
      <c r="B370" s="301"/>
      <c r="C370" s="287"/>
      <c r="D370" s="121" t="s">
        <v>64</v>
      </c>
      <c r="E370" s="167"/>
      <c r="F370" s="167"/>
      <c r="G370" s="167"/>
      <c r="H370" s="167"/>
      <c r="I370" s="167"/>
      <c r="J370" s="167"/>
      <c r="K370" s="167"/>
      <c r="L370" s="302">
        <f>SUM(E370:K370)</f>
        <v>0</v>
      </c>
    </row>
    <row r="371" spans="1:12" s="68" customFormat="1" ht="18">
      <c r="A371" s="615">
        <v>364</v>
      </c>
      <c r="B371" s="303"/>
      <c r="C371" s="288"/>
      <c r="D371" s="262" t="s">
        <v>65</v>
      </c>
      <c r="E371" s="163">
        <f aca="true" t="shared" si="90" ref="E371:L371">SUM(E369:E370)</f>
        <v>0</v>
      </c>
      <c r="F371" s="163">
        <f t="shared" si="90"/>
        <v>0</v>
      </c>
      <c r="G371" s="163">
        <f t="shared" si="90"/>
        <v>500</v>
      </c>
      <c r="H371" s="163">
        <f t="shared" si="90"/>
        <v>0</v>
      </c>
      <c r="I371" s="163">
        <f t="shared" si="90"/>
        <v>0</v>
      </c>
      <c r="J371" s="163">
        <f t="shared" si="90"/>
        <v>0</v>
      </c>
      <c r="K371" s="163">
        <f t="shared" si="90"/>
        <v>0</v>
      </c>
      <c r="L371" s="304">
        <f t="shared" si="90"/>
        <v>500</v>
      </c>
    </row>
    <row r="372" spans="1:12" s="260" customFormat="1" ht="18">
      <c r="A372" s="615">
        <v>365</v>
      </c>
      <c r="B372" s="298"/>
      <c r="C372" s="285">
        <v>87</v>
      </c>
      <c r="D372" s="116" t="s">
        <v>84</v>
      </c>
      <c r="E372" s="162"/>
      <c r="F372" s="162"/>
      <c r="G372" s="162"/>
      <c r="H372" s="162"/>
      <c r="I372" s="162"/>
      <c r="J372" s="162"/>
      <c r="K372" s="162"/>
      <c r="L372" s="304"/>
    </row>
    <row r="373" spans="1:12" ht="18">
      <c r="A373" s="615">
        <v>366</v>
      </c>
      <c r="B373" s="182"/>
      <c r="C373" s="286"/>
      <c r="D373" s="116" t="s">
        <v>65</v>
      </c>
      <c r="E373" s="162"/>
      <c r="F373" s="162"/>
      <c r="G373" s="162">
        <v>1000</v>
      </c>
      <c r="H373" s="162"/>
      <c r="I373" s="162"/>
      <c r="J373" s="162"/>
      <c r="K373" s="162"/>
      <c r="L373" s="300">
        <f>SUM(E373:K373)</f>
        <v>1000</v>
      </c>
    </row>
    <row r="374" spans="1:12" s="168" customFormat="1" ht="19.5">
      <c r="A374" s="615">
        <v>367</v>
      </c>
      <c r="B374" s="301"/>
      <c r="C374" s="287"/>
      <c r="D374" s="121" t="s">
        <v>64</v>
      </c>
      <c r="E374" s="167"/>
      <c r="F374" s="167"/>
      <c r="G374" s="167"/>
      <c r="H374" s="167"/>
      <c r="I374" s="167"/>
      <c r="J374" s="167"/>
      <c r="K374" s="167"/>
      <c r="L374" s="302">
        <f>SUM(E374:K374)</f>
        <v>0</v>
      </c>
    </row>
    <row r="375" spans="1:12" s="68" customFormat="1" ht="18">
      <c r="A375" s="615">
        <v>368</v>
      </c>
      <c r="B375" s="303"/>
      <c r="C375" s="288"/>
      <c r="D375" s="262" t="s">
        <v>65</v>
      </c>
      <c r="E375" s="163">
        <f aca="true" t="shared" si="91" ref="E375:L375">SUM(E373:E374)</f>
        <v>0</v>
      </c>
      <c r="F375" s="163">
        <f t="shared" si="91"/>
        <v>0</v>
      </c>
      <c r="G375" s="163">
        <f t="shared" si="91"/>
        <v>1000</v>
      </c>
      <c r="H375" s="163">
        <f t="shared" si="91"/>
        <v>0</v>
      </c>
      <c r="I375" s="163">
        <f t="shared" si="91"/>
        <v>0</v>
      </c>
      <c r="J375" s="163">
        <f t="shared" si="91"/>
        <v>0</v>
      </c>
      <c r="K375" s="163">
        <f t="shared" si="91"/>
        <v>0</v>
      </c>
      <c r="L375" s="304">
        <f t="shared" si="91"/>
        <v>1000</v>
      </c>
    </row>
    <row r="376" spans="1:12" s="260" customFormat="1" ht="30" customHeight="1">
      <c r="A376" s="615">
        <v>369</v>
      </c>
      <c r="B376" s="298"/>
      <c r="C376" s="285">
        <v>88</v>
      </c>
      <c r="D376" s="116" t="s">
        <v>763</v>
      </c>
      <c r="E376" s="162"/>
      <c r="F376" s="162"/>
      <c r="G376" s="162"/>
      <c r="H376" s="162"/>
      <c r="I376" s="162"/>
      <c r="J376" s="162"/>
      <c r="K376" s="162"/>
      <c r="L376" s="304"/>
    </row>
    <row r="377" spans="1:12" ht="18">
      <c r="A377" s="615">
        <v>370</v>
      </c>
      <c r="B377" s="182"/>
      <c r="C377" s="286"/>
      <c r="D377" s="116" t="s">
        <v>65</v>
      </c>
      <c r="E377" s="162"/>
      <c r="F377" s="162"/>
      <c r="G377" s="162">
        <v>95800</v>
      </c>
      <c r="H377" s="162"/>
      <c r="I377" s="162"/>
      <c r="J377" s="162"/>
      <c r="K377" s="162"/>
      <c r="L377" s="300">
        <f>SUM(E377:K377)</f>
        <v>95800</v>
      </c>
    </row>
    <row r="378" spans="1:12" s="168" customFormat="1" ht="19.5">
      <c r="A378" s="615">
        <v>371</v>
      </c>
      <c r="B378" s="301"/>
      <c r="C378" s="287"/>
      <c r="D378" s="121" t="s">
        <v>525</v>
      </c>
      <c r="E378" s="167"/>
      <c r="F378" s="167"/>
      <c r="G378" s="167">
        <v>-9100</v>
      </c>
      <c r="H378" s="167"/>
      <c r="I378" s="167"/>
      <c r="J378" s="167"/>
      <c r="K378" s="167"/>
      <c r="L378" s="302">
        <f>SUM(E378:K378)</f>
        <v>-9100</v>
      </c>
    </row>
    <row r="379" spans="1:12" s="68" customFormat="1" ht="18">
      <c r="A379" s="615">
        <v>372</v>
      </c>
      <c r="B379" s="303"/>
      <c r="C379" s="288"/>
      <c r="D379" s="262" t="s">
        <v>65</v>
      </c>
      <c r="E379" s="163">
        <f aca="true" t="shared" si="92" ref="E379:L379">SUM(E377:E378)</f>
        <v>0</v>
      </c>
      <c r="F379" s="163">
        <f t="shared" si="92"/>
        <v>0</v>
      </c>
      <c r="G379" s="163">
        <f t="shared" si="92"/>
        <v>86700</v>
      </c>
      <c r="H379" s="163">
        <f t="shared" si="92"/>
        <v>0</v>
      </c>
      <c r="I379" s="163">
        <f t="shared" si="92"/>
        <v>0</v>
      </c>
      <c r="J379" s="163">
        <f t="shared" si="92"/>
        <v>0</v>
      </c>
      <c r="K379" s="163">
        <f t="shared" si="92"/>
        <v>0</v>
      </c>
      <c r="L379" s="304">
        <f t="shared" si="92"/>
        <v>86700</v>
      </c>
    </row>
    <row r="380" spans="1:12" s="260" customFormat="1" ht="30" customHeight="1">
      <c r="A380" s="615">
        <v>373</v>
      </c>
      <c r="B380" s="298"/>
      <c r="C380" s="285">
        <v>89</v>
      </c>
      <c r="D380" s="794" t="s">
        <v>692</v>
      </c>
      <c r="E380" s="795"/>
      <c r="F380" s="795"/>
      <c r="G380" s="795"/>
      <c r="H380" s="795"/>
      <c r="I380" s="795"/>
      <c r="J380" s="795"/>
      <c r="K380" s="795"/>
      <c r="L380" s="796"/>
    </row>
    <row r="381" spans="1:12" ht="18">
      <c r="A381" s="615">
        <v>374</v>
      </c>
      <c r="B381" s="182"/>
      <c r="C381" s="286"/>
      <c r="D381" s="116" t="s">
        <v>65</v>
      </c>
      <c r="E381" s="162"/>
      <c r="F381" s="162"/>
      <c r="G381" s="162"/>
      <c r="H381" s="162">
        <v>3000</v>
      </c>
      <c r="I381" s="162"/>
      <c r="J381" s="162"/>
      <c r="K381" s="162"/>
      <c r="L381" s="300">
        <f>SUM(E381:K381)</f>
        <v>3000</v>
      </c>
    </row>
    <row r="382" spans="1:12" s="168" customFormat="1" ht="19.5">
      <c r="A382" s="615">
        <v>375</v>
      </c>
      <c r="B382" s="301"/>
      <c r="C382" s="287"/>
      <c r="D382" s="121" t="s">
        <v>64</v>
      </c>
      <c r="E382" s="167"/>
      <c r="F382" s="167"/>
      <c r="G382" s="167"/>
      <c r="H382" s="167"/>
      <c r="I382" s="167"/>
      <c r="J382" s="167"/>
      <c r="K382" s="167"/>
      <c r="L382" s="302">
        <f>SUM(E382:K382)</f>
        <v>0</v>
      </c>
    </row>
    <row r="383" spans="1:12" s="68" customFormat="1" ht="18">
      <c r="A383" s="615">
        <v>376</v>
      </c>
      <c r="B383" s="303"/>
      <c r="C383" s="288"/>
      <c r="D383" s="262" t="s">
        <v>65</v>
      </c>
      <c r="E383" s="163">
        <f aca="true" t="shared" si="93" ref="E383:L383">SUM(E381:E382)</f>
        <v>0</v>
      </c>
      <c r="F383" s="163">
        <f t="shared" si="93"/>
        <v>0</v>
      </c>
      <c r="G383" s="163">
        <f t="shared" si="93"/>
        <v>0</v>
      </c>
      <c r="H383" s="163">
        <f t="shared" si="93"/>
        <v>3000</v>
      </c>
      <c r="I383" s="163">
        <f t="shared" si="93"/>
        <v>0</v>
      </c>
      <c r="J383" s="163">
        <f t="shared" si="93"/>
        <v>0</v>
      </c>
      <c r="K383" s="163">
        <f t="shared" si="93"/>
        <v>0</v>
      </c>
      <c r="L383" s="304">
        <f t="shared" si="93"/>
        <v>3000</v>
      </c>
    </row>
    <row r="384" spans="1:12" s="260" customFormat="1" ht="30" customHeight="1">
      <c r="A384" s="615">
        <v>377</v>
      </c>
      <c r="B384" s="298"/>
      <c r="C384" s="285">
        <v>90</v>
      </c>
      <c r="D384" s="794" t="s">
        <v>409</v>
      </c>
      <c r="E384" s="795"/>
      <c r="F384" s="795"/>
      <c r="G384" s="795"/>
      <c r="H384" s="795"/>
      <c r="I384" s="795"/>
      <c r="J384" s="795"/>
      <c r="K384" s="795"/>
      <c r="L384" s="796"/>
    </row>
    <row r="385" spans="1:12" ht="18">
      <c r="A385" s="615">
        <v>378</v>
      </c>
      <c r="B385" s="182"/>
      <c r="C385" s="286"/>
      <c r="D385" s="116" t="s">
        <v>65</v>
      </c>
      <c r="E385" s="162"/>
      <c r="F385" s="162"/>
      <c r="G385" s="162"/>
      <c r="H385" s="162">
        <v>1200</v>
      </c>
      <c r="I385" s="162"/>
      <c r="J385" s="162"/>
      <c r="K385" s="162"/>
      <c r="L385" s="300">
        <f>SUM(E385:K385)</f>
        <v>1200</v>
      </c>
    </row>
    <row r="386" spans="1:12" s="168" customFormat="1" ht="19.5">
      <c r="A386" s="615">
        <v>379</v>
      </c>
      <c r="B386" s="301"/>
      <c r="C386" s="287"/>
      <c r="D386" s="121" t="s">
        <v>64</v>
      </c>
      <c r="E386" s="167"/>
      <c r="F386" s="167"/>
      <c r="G386" s="167"/>
      <c r="H386" s="167"/>
      <c r="I386" s="167"/>
      <c r="J386" s="167"/>
      <c r="K386" s="167"/>
      <c r="L386" s="302">
        <f>SUM(E386:K386)</f>
        <v>0</v>
      </c>
    </row>
    <row r="387" spans="1:12" s="68" customFormat="1" ht="18">
      <c r="A387" s="615">
        <v>380</v>
      </c>
      <c r="B387" s="303"/>
      <c r="C387" s="288"/>
      <c r="D387" s="262" t="s">
        <v>65</v>
      </c>
      <c r="E387" s="163">
        <f aca="true" t="shared" si="94" ref="E387:L387">SUM(E385:E386)</f>
        <v>0</v>
      </c>
      <c r="F387" s="163">
        <f t="shared" si="94"/>
        <v>0</v>
      </c>
      <c r="G387" s="163">
        <f t="shared" si="94"/>
        <v>0</v>
      </c>
      <c r="H387" s="163">
        <f t="shared" si="94"/>
        <v>1200</v>
      </c>
      <c r="I387" s="163">
        <f t="shared" si="94"/>
        <v>0</v>
      </c>
      <c r="J387" s="163">
        <f t="shared" si="94"/>
        <v>0</v>
      </c>
      <c r="K387" s="163">
        <f t="shared" si="94"/>
        <v>0</v>
      </c>
      <c r="L387" s="304">
        <f t="shared" si="94"/>
        <v>1200</v>
      </c>
    </row>
    <row r="388" spans="1:12" s="260" customFormat="1" ht="30" customHeight="1">
      <c r="A388" s="615">
        <v>381</v>
      </c>
      <c r="B388" s="298"/>
      <c r="C388" s="285">
        <v>91</v>
      </c>
      <c r="D388" s="794" t="s">
        <v>400</v>
      </c>
      <c r="E388" s="795"/>
      <c r="F388" s="795"/>
      <c r="G388" s="795"/>
      <c r="H388" s="795"/>
      <c r="I388" s="795"/>
      <c r="J388" s="795"/>
      <c r="K388" s="795"/>
      <c r="L388" s="796"/>
    </row>
    <row r="389" spans="1:12" ht="18">
      <c r="A389" s="615">
        <v>382</v>
      </c>
      <c r="B389" s="182"/>
      <c r="C389" s="286"/>
      <c r="D389" s="116" t="s">
        <v>65</v>
      </c>
      <c r="E389" s="162">
        <v>100</v>
      </c>
      <c r="F389" s="162"/>
      <c r="G389" s="162">
        <v>2900</v>
      </c>
      <c r="H389" s="162"/>
      <c r="I389" s="162"/>
      <c r="J389" s="162"/>
      <c r="K389" s="162"/>
      <c r="L389" s="300">
        <f>SUM(E389:K389)</f>
        <v>3000</v>
      </c>
    </row>
    <row r="390" spans="1:12" s="168" customFormat="1" ht="19.5">
      <c r="A390" s="615">
        <v>383</v>
      </c>
      <c r="B390" s="301"/>
      <c r="C390" s="287"/>
      <c r="D390" s="121" t="s">
        <v>64</v>
      </c>
      <c r="E390" s="167"/>
      <c r="F390" s="167"/>
      <c r="G390" s="167"/>
      <c r="H390" s="167"/>
      <c r="I390" s="167"/>
      <c r="J390" s="167"/>
      <c r="K390" s="167"/>
      <c r="L390" s="302">
        <f>SUM(E390:K390)</f>
        <v>0</v>
      </c>
    </row>
    <row r="391" spans="1:12" s="68" customFormat="1" ht="18">
      <c r="A391" s="615">
        <v>384</v>
      </c>
      <c r="B391" s="303"/>
      <c r="C391" s="288"/>
      <c r="D391" s="262" t="s">
        <v>65</v>
      </c>
      <c r="E391" s="163">
        <f aca="true" t="shared" si="95" ref="E391:L391">SUM(E389:E390)</f>
        <v>100</v>
      </c>
      <c r="F391" s="163">
        <f t="shared" si="95"/>
        <v>0</v>
      </c>
      <c r="G391" s="163">
        <f t="shared" si="95"/>
        <v>2900</v>
      </c>
      <c r="H391" s="163">
        <f t="shared" si="95"/>
        <v>0</v>
      </c>
      <c r="I391" s="163">
        <f t="shared" si="95"/>
        <v>0</v>
      </c>
      <c r="J391" s="163">
        <f t="shared" si="95"/>
        <v>0</v>
      </c>
      <c r="K391" s="163">
        <f t="shared" si="95"/>
        <v>0</v>
      </c>
      <c r="L391" s="304">
        <f t="shared" si="95"/>
        <v>3000</v>
      </c>
    </row>
    <row r="392" spans="1:12" s="260" customFormat="1" ht="30" customHeight="1">
      <c r="A392" s="615">
        <v>385</v>
      </c>
      <c r="B392" s="298"/>
      <c r="C392" s="285">
        <v>92</v>
      </c>
      <c r="D392" s="794" t="s">
        <v>694</v>
      </c>
      <c r="E392" s="795"/>
      <c r="F392" s="795"/>
      <c r="G392" s="795"/>
      <c r="H392" s="795"/>
      <c r="I392" s="795"/>
      <c r="J392" s="795"/>
      <c r="K392" s="795"/>
      <c r="L392" s="796"/>
    </row>
    <row r="393" spans="1:12" ht="18">
      <c r="A393" s="615">
        <v>386</v>
      </c>
      <c r="B393" s="182"/>
      <c r="C393" s="286"/>
      <c r="D393" s="116" t="s">
        <v>65</v>
      </c>
      <c r="E393" s="162"/>
      <c r="F393" s="162"/>
      <c r="G393" s="162"/>
      <c r="H393" s="162">
        <v>8000</v>
      </c>
      <c r="I393" s="162"/>
      <c r="J393" s="162"/>
      <c r="K393" s="162"/>
      <c r="L393" s="300">
        <f>SUM(E393:K393)</f>
        <v>8000</v>
      </c>
    </row>
    <row r="394" spans="1:12" s="168" customFormat="1" ht="19.5">
      <c r="A394" s="615">
        <v>387</v>
      </c>
      <c r="B394" s="301"/>
      <c r="C394" s="287"/>
      <c r="D394" s="121" t="s">
        <v>525</v>
      </c>
      <c r="E394" s="167"/>
      <c r="F394" s="167"/>
      <c r="G394" s="167">
        <v>8000</v>
      </c>
      <c r="H394" s="167">
        <v>-8000</v>
      </c>
      <c r="I394" s="167"/>
      <c r="J394" s="167"/>
      <c r="K394" s="167"/>
      <c r="L394" s="302">
        <f>SUM(E394:K394)</f>
        <v>0</v>
      </c>
    </row>
    <row r="395" spans="1:12" s="168" customFormat="1" ht="19.5">
      <c r="A395" s="615">
        <v>388</v>
      </c>
      <c r="B395" s="301"/>
      <c r="C395" s="287"/>
      <c r="D395" s="121" t="s">
        <v>507</v>
      </c>
      <c r="E395" s="167"/>
      <c r="F395" s="167"/>
      <c r="G395" s="167">
        <v>-3000</v>
      </c>
      <c r="H395" s="167"/>
      <c r="I395" s="167"/>
      <c r="J395" s="167"/>
      <c r="K395" s="167"/>
      <c r="L395" s="302">
        <f>SUM(E395:K395)</f>
        <v>-3000</v>
      </c>
    </row>
    <row r="396" spans="1:12" s="68" customFormat="1" ht="18">
      <c r="A396" s="615">
        <v>389</v>
      </c>
      <c r="B396" s="303"/>
      <c r="C396" s="288"/>
      <c r="D396" s="262" t="s">
        <v>65</v>
      </c>
      <c r="E396" s="163">
        <f>SUM(E393:E394)</f>
        <v>0</v>
      </c>
      <c r="F396" s="163">
        <f>SUM(F393:F394)</f>
        <v>0</v>
      </c>
      <c r="G396" s="163">
        <f aca="true" t="shared" si="96" ref="G396:L396">SUM(G393:G395)</f>
        <v>5000</v>
      </c>
      <c r="H396" s="163">
        <f t="shared" si="96"/>
        <v>0</v>
      </c>
      <c r="I396" s="163">
        <f t="shared" si="96"/>
        <v>0</v>
      </c>
      <c r="J396" s="163">
        <f t="shared" si="96"/>
        <v>0</v>
      </c>
      <c r="K396" s="163">
        <f t="shared" si="96"/>
        <v>0</v>
      </c>
      <c r="L396" s="304">
        <f t="shared" si="96"/>
        <v>5000</v>
      </c>
    </row>
    <row r="397" spans="1:12" s="260" customFormat="1" ht="30" customHeight="1">
      <c r="A397" s="615">
        <v>390</v>
      </c>
      <c r="B397" s="298"/>
      <c r="C397" s="285">
        <v>93</v>
      </c>
      <c r="D397" s="794" t="s">
        <v>701</v>
      </c>
      <c r="E397" s="795"/>
      <c r="F397" s="795"/>
      <c r="G397" s="795"/>
      <c r="H397" s="795"/>
      <c r="I397" s="795"/>
      <c r="J397" s="795"/>
      <c r="K397" s="795"/>
      <c r="L397" s="796"/>
    </row>
    <row r="398" spans="1:12" ht="18">
      <c r="A398" s="615">
        <v>391</v>
      </c>
      <c r="B398" s="182"/>
      <c r="C398" s="286"/>
      <c r="D398" s="116" t="s">
        <v>65</v>
      </c>
      <c r="E398" s="162"/>
      <c r="F398" s="162"/>
      <c r="G398" s="162">
        <v>500</v>
      </c>
      <c r="H398" s="162"/>
      <c r="I398" s="162"/>
      <c r="J398" s="162"/>
      <c r="K398" s="162"/>
      <c r="L398" s="300">
        <f>SUM(E398:K398)</f>
        <v>500</v>
      </c>
    </row>
    <row r="399" spans="1:12" s="168" customFormat="1" ht="19.5">
      <c r="A399" s="615">
        <v>392</v>
      </c>
      <c r="B399" s="301"/>
      <c r="C399" s="287"/>
      <c r="D399" s="121" t="s">
        <v>64</v>
      </c>
      <c r="E399" s="167"/>
      <c r="F399" s="167"/>
      <c r="G399" s="167"/>
      <c r="H399" s="167"/>
      <c r="I399" s="167"/>
      <c r="J399" s="167"/>
      <c r="K399" s="167"/>
      <c r="L399" s="302">
        <f>SUM(E399:K399)</f>
        <v>0</v>
      </c>
    </row>
    <row r="400" spans="1:12" s="68" customFormat="1" ht="18">
      <c r="A400" s="615">
        <v>393</v>
      </c>
      <c r="B400" s="303"/>
      <c r="C400" s="288"/>
      <c r="D400" s="262" t="s">
        <v>65</v>
      </c>
      <c r="E400" s="163">
        <f aca="true" t="shared" si="97" ref="E400:L400">SUM(E398:E399)</f>
        <v>0</v>
      </c>
      <c r="F400" s="163">
        <f t="shared" si="97"/>
        <v>0</v>
      </c>
      <c r="G400" s="163">
        <f t="shared" si="97"/>
        <v>500</v>
      </c>
      <c r="H400" s="163">
        <f t="shared" si="97"/>
        <v>0</v>
      </c>
      <c r="I400" s="163">
        <f t="shared" si="97"/>
        <v>0</v>
      </c>
      <c r="J400" s="163">
        <f t="shared" si="97"/>
        <v>0</v>
      </c>
      <c r="K400" s="163">
        <f t="shared" si="97"/>
        <v>0</v>
      </c>
      <c r="L400" s="304">
        <f t="shared" si="97"/>
        <v>500</v>
      </c>
    </row>
    <row r="401" spans="1:12" s="260" customFormat="1" ht="30" customHeight="1">
      <c r="A401" s="615">
        <v>394</v>
      </c>
      <c r="B401" s="298"/>
      <c r="C401" s="285">
        <v>94</v>
      </c>
      <c r="D401" s="116" t="s">
        <v>713</v>
      </c>
      <c r="E401" s="162"/>
      <c r="F401" s="162"/>
      <c r="G401" s="162"/>
      <c r="H401" s="162"/>
      <c r="I401" s="162"/>
      <c r="J401" s="162"/>
      <c r="K401" s="162"/>
      <c r="L401" s="304"/>
    </row>
    <row r="402" spans="1:12" ht="18">
      <c r="A402" s="615">
        <v>395</v>
      </c>
      <c r="B402" s="182"/>
      <c r="C402" s="286"/>
      <c r="D402" s="116" t="s">
        <v>65</v>
      </c>
      <c r="E402" s="162"/>
      <c r="F402" s="162"/>
      <c r="G402" s="162">
        <v>14000</v>
      </c>
      <c r="H402" s="162"/>
      <c r="I402" s="162"/>
      <c r="J402" s="162"/>
      <c r="K402" s="162"/>
      <c r="L402" s="300">
        <f>SUM(E402:K402)</f>
        <v>14000</v>
      </c>
    </row>
    <row r="403" spans="1:12" s="168" customFormat="1" ht="19.5">
      <c r="A403" s="615">
        <v>396</v>
      </c>
      <c r="B403" s="301"/>
      <c r="C403" s="287"/>
      <c r="D403" s="121" t="s">
        <v>64</v>
      </c>
      <c r="E403" s="167"/>
      <c r="F403" s="167"/>
      <c r="G403" s="167"/>
      <c r="H403" s="167"/>
      <c r="I403" s="167"/>
      <c r="J403" s="167"/>
      <c r="K403" s="167"/>
      <c r="L403" s="302">
        <f>SUM(E403:K403)</f>
        <v>0</v>
      </c>
    </row>
    <row r="404" spans="1:12" s="68" customFormat="1" ht="18">
      <c r="A404" s="615">
        <v>397</v>
      </c>
      <c r="B404" s="303"/>
      <c r="C404" s="288"/>
      <c r="D404" s="262" t="s">
        <v>65</v>
      </c>
      <c r="E404" s="163">
        <f aca="true" t="shared" si="98" ref="E404:L404">SUM(E402:E403)</f>
        <v>0</v>
      </c>
      <c r="F404" s="163">
        <f t="shared" si="98"/>
        <v>0</v>
      </c>
      <c r="G404" s="163">
        <f t="shared" si="98"/>
        <v>14000</v>
      </c>
      <c r="H404" s="163">
        <f t="shared" si="98"/>
        <v>0</v>
      </c>
      <c r="I404" s="163">
        <f t="shared" si="98"/>
        <v>0</v>
      </c>
      <c r="J404" s="163">
        <f t="shared" si="98"/>
        <v>0</v>
      </c>
      <c r="K404" s="163">
        <f t="shared" si="98"/>
        <v>0</v>
      </c>
      <c r="L404" s="304">
        <f t="shared" si="98"/>
        <v>14000</v>
      </c>
    </row>
    <row r="405" spans="1:12" s="260" customFormat="1" ht="30" customHeight="1">
      <c r="A405" s="615">
        <v>398</v>
      </c>
      <c r="B405" s="298"/>
      <c r="C405" s="285">
        <v>95</v>
      </c>
      <c r="D405" s="116" t="s">
        <v>135</v>
      </c>
      <c r="E405" s="162"/>
      <c r="F405" s="162"/>
      <c r="G405" s="162"/>
      <c r="H405" s="162"/>
      <c r="I405" s="162"/>
      <c r="J405" s="162"/>
      <c r="K405" s="162"/>
      <c r="L405" s="304"/>
    </row>
    <row r="406" spans="1:12" ht="18">
      <c r="A406" s="615">
        <v>399</v>
      </c>
      <c r="B406" s="182"/>
      <c r="C406" s="286"/>
      <c r="D406" s="116" t="s">
        <v>65</v>
      </c>
      <c r="E406" s="162"/>
      <c r="F406" s="162"/>
      <c r="G406" s="162">
        <v>33400</v>
      </c>
      <c r="H406" s="162"/>
      <c r="I406" s="162"/>
      <c r="J406" s="162"/>
      <c r="K406" s="162"/>
      <c r="L406" s="300">
        <f>SUM(E406:K406)</f>
        <v>33400</v>
      </c>
    </row>
    <row r="407" spans="1:12" s="168" customFormat="1" ht="19.5">
      <c r="A407" s="615">
        <v>400</v>
      </c>
      <c r="B407" s="301"/>
      <c r="C407" s="287"/>
      <c r="D407" s="121" t="s">
        <v>64</v>
      </c>
      <c r="E407" s="167"/>
      <c r="F407" s="167"/>
      <c r="G407" s="167"/>
      <c r="H407" s="167"/>
      <c r="I407" s="167"/>
      <c r="J407" s="167"/>
      <c r="K407" s="167"/>
      <c r="L407" s="302">
        <f>SUM(E407:K407)</f>
        <v>0</v>
      </c>
    </row>
    <row r="408" spans="1:12" s="68" customFormat="1" ht="18">
      <c r="A408" s="615">
        <v>401</v>
      </c>
      <c r="B408" s="303"/>
      <c r="C408" s="288"/>
      <c r="D408" s="262" t="s">
        <v>65</v>
      </c>
      <c r="E408" s="163">
        <f aca="true" t="shared" si="99" ref="E408:L408">SUM(E406:E407)</f>
        <v>0</v>
      </c>
      <c r="F408" s="163">
        <f t="shared" si="99"/>
        <v>0</v>
      </c>
      <c r="G408" s="163">
        <f t="shared" si="99"/>
        <v>33400</v>
      </c>
      <c r="H408" s="163">
        <f t="shared" si="99"/>
        <v>0</v>
      </c>
      <c r="I408" s="163">
        <f t="shared" si="99"/>
        <v>0</v>
      </c>
      <c r="J408" s="163">
        <f t="shared" si="99"/>
        <v>0</v>
      </c>
      <c r="K408" s="163">
        <f t="shared" si="99"/>
        <v>0</v>
      </c>
      <c r="L408" s="304">
        <f t="shared" si="99"/>
        <v>33400</v>
      </c>
    </row>
    <row r="409" spans="1:12" s="260" customFormat="1" ht="30" customHeight="1">
      <c r="A409" s="615">
        <v>402</v>
      </c>
      <c r="B409" s="298"/>
      <c r="C409" s="285">
        <v>96</v>
      </c>
      <c r="D409" s="116" t="s">
        <v>401</v>
      </c>
      <c r="E409" s="162"/>
      <c r="F409" s="162"/>
      <c r="G409" s="162"/>
      <c r="H409" s="162"/>
      <c r="I409" s="162"/>
      <c r="J409" s="162"/>
      <c r="K409" s="162"/>
      <c r="L409" s="304"/>
    </row>
    <row r="410" spans="1:12" ht="18">
      <c r="A410" s="615">
        <v>403</v>
      </c>
      <c r="B410" s="182"/>
      <c r="C410" s="286"/>
      <c r="D410" s="116" t="s">
        <v>65</v>
      </c>
      <c r="E410" s="162"/>
      <c r="F410" s="162"/>
      <c r="G410" s="162"/>
      <c r="H410" s="162"/>
      <c r="I410" s="162"/>
      <c r="J410" s="162">
        <v>580000</v>
      </c>
      <c r="K410" s="162"/>
      <c r="L410" s="300">
        <f>SUM(E410:K410)</f>
        <v>580000</v>
      </c>
    </row>
    <row r="411" spans="1:12" s="168" customFormat="1" ht="19.5">
      <c r="A411" s="615">
        <v>404</v>
      </c>
      <c r="B411" s="301"/>
      <c r="C411" s="287"/>
      <c r="D411" s="121" t="s">
        <v>374</v>
      </c>
      <c r="E411" s="167"/>
      <c r="F411" s="167"/>
      <c r="G411" s="167"/>
      <c r="H411" s="167"/>
      <c r="I411" s="167"/>
      <c r="J411" s="167">
        <v>500000</v>
      </c>
      <c r="K411" s="167"/>
      <c r="L411" s="302">
        <f>SUM(E411:K411)</f>
        <v>500000</v>
      </c>
    </row>
    <row r="412" spans="1:12" s="68" customFormat="1" ht="18">
      <c r="A412" s="615">
        <v>405</v>
      </c>
      <c r="B412" s="303"/>
      <c r="C412" s="288"/>
      <c r="D412" s="262" t="s">
        <v>65</v>
      </c>
      <c r="E412" s="163">
        <f aca="true" t="shared" si="100" ref="E412:L412">SUM(E410:E411)</f>
        <v>0</v>
      </c>
      <c r="F412" s="163">
        <f t="shared" si="100"/>
        <v>0</v>
      </c>
      <c r="G412" s="163">
        <f t="shared" si="100"/>
        <v>0</v>
      </c>
      <c r="H412" s="163">
        <f t="shared" si="100"/>
        <v>0</v>
      </c>
      <c r="I412" s="163">
        <f t="shared" si="100"/>
        <v>0</v>
      </c>
      <c r="J412" s="163">
        <f t="shared" si="100"/>
        <v>1080000</v>
      </c>
      <c r="K412" s="163">
        <f t="shared" si="100"/>
        <v>0</v>
      </c>
      <c r="L412" s="304">
        <f t="shared" si="100"/>
        <v>1080000</v>
      </c>
    </row>
    <row r="413" spans="1:12" s="260" customFormat="1" ht="30" customHeight="1">
      <c r="A413" s="615">
        <v>406</v>
      </c>
      <c r="B413" s="298"/>
      <c r="C413" s="285">
        <v>97</v>
      </c>
      <c r="D413" s="794" t="s">
        <v>382</v>
      </c>
      <c r="E413" s="795"/>
      <c r="F413" s="795"/>
      <c r="G413" s="795"/>
      <c r="H413" s="795"/>
      <c r="I413" s="795"/>
      <c r="J413" s="795"/>
      <c r="K413" s="795"/>
      <c r="L413" s="796"/>
    </row>
    <row r="414" spans="1:12" ht="18">
      <c r="A414" s="615">
        <v>407</v>
      </c>
      <c r="B414" s="182"/>
      <c r="C414" s="286"/>
      <c r="D414" s="116" t="s">
        <v>65</v>
      </c>
      <c r="E414" s="162"/>
      <c r="F414" s="162"/>
      <c r="G414" s="162"/>
      <c r="H414" s="162"/>
      <c r="I414" s="162"/>
      <c r="J414" s="162">
        <v>140000</v>
      </c>
      <c r="K414" s="162"/>
      <c r="L414" s="300">
        <f>SUM(E414:K414)</f>
        <v>140000</v>
      </c>
    </row>
    <row r="415" spans="1:12" s="168" customFormat="1" ht="19.5">
      <c r="A415" s="615">
        <v>408</v>
      </c>
      <c r="B415" s="301"/>
      <c r="C415" s="287"/>
      <c r="D415" s="121" t="s">
        <v>64</v>
      </c>
      <c r="E415" s="167"/>
      <c r="F415" s="167"/>
      <c r="G415" s="167"/>
      <c r="H415" s="167"/>
      <c r="I415" s="167"/>
      <c r="J415" s="167"/>
      <c r="K415" s="167"/>
      <c r="L415" s="302">
        <f>SUM(E415:K415)</f>
        <v>0</v>
      </c>
    </row>
    <row r="416" spans="1:12" s="68" customFormat="1" ht="18">
      <c r="A416" s="615">
        <v>409</v>
      </c>
      <c r="B416" s="303"/>
      <c r="C416" s="288"/>
      <c r="D416" s="262" t="s">
        <v>65</v>
      </c>
      <c r="E416" s="163">
        <f aca="true" t="shared" si="101" ref="E416:L416">SUM(E414:E415)</f>
        <v>0</v>
      </c>
      <c r="F416" s="163">
        <f t="shared" si="101"/>
        <v>0</v>
      </c>
      <c r="G416" s="163">
        <f t="shared" si="101"/>
        <v>0</v>
      </c>
      <c r="H416" s="163">
        <f t="shared" si="101"/>
        <v>0</v>
      </c>
      <c r="I416" s="163">
        <f t="shared" si="101"/>
        <v>0</v>
      </c>
      <c r="J416" s="163">
        <f t="shared" si="101"/>
        <v>140000</v>
      </c>
      <c r="K416" s="163">
        <f t="shared" si="101"/>
        <v>0</v>
      </c>
      <c r="L416" s="304">
        <f t="shared" si="101"/>
        <v>140000</v>
      </c>
    </row>
    <row r="417" spans="1:12" s="260" customFormat="1" ht="30" customHeight="1">
      <c r="A417" s="615">
        <v>410</v>
      </c>
      <c r="B417" s="298"/>
      <c r="C417" s="285">
        <v>98</v>
      </c>
      <c r="D417" s="116" t="s">
        <v>325</v>
      </c>
      <c r="E417" s="162"/>
      <c r="F417" s="162"/>
      <c r="G417" s="162"/>
      <c r="H417" s="162"/>
      <c r="I417" s="162"/>
      <c r="J417" s="162"/>
      <c r="K417" s="162"/>
      <c r="L417" s="304"/>
    </row>
    <row r="418" spans="1:12" ht="18">
      <c r="A418" s="615">
        <v>411</v>
      </c>
      <c r="B418" s="182"/>
      <c r="C418" s="286"/>
      <c r="D418" s="116" t="s">
        <v>65</v>
      </c>
      <c r="E418" s="162"/>
      <c r="F418" s="162"/>
      <c r="G418" s="162">
        <v>34750</v>
      </c>
      <c r="H418" s="162"/>
      <c r="I418" s="162"/>
      <c r="J418" s="162"/>
      <c r="K418" s="162"/>
      <c r="L418" s="300">
        <f>SUM(E418:K418)</f>
        <v>34750</v>
      </c>
    </row>
    <row r="419" spans="1:12" s="168" customFormat="1" ht="19.5">
      <c r="A419" s="615">
        <v>412</v>
      </c>
      <c r="B419" s="301"/>
      <c r="C419" s="287"/>
      <c r="D419" s="121" t="s">
        <v>64</v>
      </c>
      <c r="E419" s="167"/>
      <c r="F419" s="167"/>
      <c r="G419" s="167"/>
      <c r="H419" s="167"/>
      <c r="I419" s="167"/>
      <c r="J419" s="167"/>
      <c r="K419" s="167"/>
      <c r="L419" s="302">
        <f>SUM(E419:K419)</f>
        <v>0</v>
      </c>
    </row>
    <row r="420" spans="1:12" s="68" customFormat="1" ht="18">
      <c r="A420" s="615">
        <v>413</v>
      </c>
      <c r="B420" s="303"/>
      <c r="C420" s="288"/>
      <c r="D420" s="262" t="s">
        <v>65</v>
      </c>
      <c r="E420" s="163">
        <f aca="true" t="shared" si="102" ref="E420:L420">SUM(E418:E419)</f>
        <v>0</v>
      </c>
      <c r="F420" s="163">
        <f t="shared" si="102"/>
        <v>0</v>
      </c>
      <c r="G420" s="163">
        <f t="shared" si="102"/>
        <v>34750</v>
      </c>
      <c r="H420" s="163">
        <f t="shared" si="102"/>
        <v>0</v>
      </c>
      <c r="I420" s="163">
        <f t="shared" si="102"/>
        <v>0</v>
      </c>
      <c r="J420" s="163">
        <f t="shared" si="102"/>
        <v>0</v>
      </c>
      <c r="K420" s="163">
        <f t="shared" si="102"/>
        <v>0</v>
      </c>
      <c r="L420" s="304">
        <f t="shared" si="102"/>
        <v>34750</v>
      </c>
    </row>
    <row r="421" spans="1:12" s="260" customFormat="1" ht="30" customHeight="1">
      <c r="A421" s="615">
        <v>414</v>
      </c>
      <c r="B421" s="298"/>
      <c r="C421" s="285">
        <v>99</v>
      </c>
      <c r="D421" s="794" t="s">
        <v>715</v>
      </c>
      <c r="E421" s="795"/>
      <c r="F421" s="795"/>
      <c r="G421" s="795"/>
      <c r="H421" s="795"/>
      <c r="I421" s="795"/>
      <c r="J421" s="795"/>
      <c r="K421" s="795"/>
      <c r="L421" s="796"/>
    </row>
    <row r="422" spans="1:12" ht="18">
      <c r="A422" s="615">
        <v>415</v>
      </c>
      <c r="B422" s="182"/>
      <c r="C422" s="286"/>
      <c r="D422" s="116" t="s">
        <v>65</v>
      </c>
      <c r="E422" s="162"/>
      <c r="F422" s="162"/>
      <c r="G422" s="162">
        <v>35651</v>
      </c>
      <c r="H422" s="162">
        <v>1807</v>
      </c>
      <c r="I422" s="162"/>
      <c r="J422" s="162"/>
      <c r="K422" s="162"/>
      <c r="L422" s="300">
        <f>SUM(E422:K422)</f>
        <v>37458</v>
      </c>
    </row>
    <row r="423" spans="1:12" s="168" customFormat="1" ht="19.5">
      <c r="A423" s="615">
        <v>416</v>
      </c>
      <c r="B423" s="301"/>
      <c r="C423" s="287"/>
      <c r="D423" s="121" t="s">
        <v>435</v>
      </c>
      <c r="E423" s="167"/>
      <c r="F423" s="167"/>
      <c r="G423" s="167">
        <v>-7789</v>
      </c>
      <c r="H423" s="167"/>
      <c r="I423" s="167"/>
      <c r="J423" s="167"/>
      <c r="K423" s="167"/>
      <c r="L423" s="302">
        <f>SUM(E423:K423)</f>
        <v>-7789</v>
      </c>
    </row>
    <row r="424" spans="1:12" s="68" customFormat="1" ht="18">
      <c r="A424" s="615">
        <v>417</v>
      </c>
      <c r="B424" s="303"/>
      <c r="C424" s="288"/>
      <c r="D424" s="262" t="s">
        <v>65</v>
      </c>
      <c r="E424" s="163">
        <f aca="true" t="shared" si="103" ref="E424:L424">SUM(E422:E423)</f>
        <v>0</v>
      </c>
      <c r="F424" s="163">
        <f t="shared" si="103"/>
        <v>0</v>
      </c>
      <c r="G424" s="163">
        <f t="shared" si="103"/>
        <v>27862</v>
      </c>
      <c r="H424" s="163">
        <f t="shared" si="103"/>
        <v>1807</v>
      </c>
      <c r="I424" s="163">
        <f t="shared" si="103"/>
        <v>0</v>
      </c>
      <c r="J424" s="163">
        <f t="shared" si="103"/>
        <v>0</v>
      </c>
      <c r="K424" s="163">
        <f t="shared" si="103"/>
        <v>0</v>
      </c>
      <c r="L424" s="304">
        <f t="shared" si="103"/>
        <v>29669</v>
      </c>
    </row>
    <row r="425" spans="1:12" s="260" customFormat="1" ht="30" customHeight="1">
      <c r="A425" s="615">
        <v>418</v>
      </c>
      <c r="B425" s="298"/>
      <c r="C425" s="285">
        <v>100</v>
      </c>
      <c r="D425" s="794" t="s">
        <v>326</v>
      </c>
      <c r="E425" s="795"/>
      <c r="F425" s="795"/>
      <c r="G425" s="795"/>
      <c r="H425" s="795"/>
      <c r="I425" s="795"/>
      <c r="J425" s="795"/>
      <c r="K425" s="795"/>
      <c r="L425" s="796"/>
    </row>
    <row r="426" spans="1:12" ht="18">
      <c r="A426" s="615">
        <v>419</v>
      </c>
      <c r="B426" s="182"/>
      <c r="C426" s="286"/>
      <c r="D426" s="116" t="s">
        <v>65</v>
      </c>
      <c r="E426" s="162">
        <v>3120</v>
      </c>
      <c r="F426" s="162">
        <v>843</v>
      </c>
      <c r="G426" s="162">
        <v>41686</v>
      </c>
      <c r="H426" s="162"/>
      <c r="I426" s="162"/>
      <c r="J426" s="162"/>
      <c r="K426" s="162"/>
      <c r="L426" s="300">
        <f>SUM(E426:K426)</f>
        <v>45649</v>
      </c>
    </row>
    <row r="427" spans="1:12" s="168" customFormat="1" ht="19.5">
      <c r="A427" s="615">
        <v>420</v>
      </c>
      <c r="B427" s="301"/>
      <c r="C427" s="287"/>
      <c r="D427" s="121" t="s">
        <v>525</v>
      </c>
      <c r="E427" s="167"/>
      <c r="F427" s="167"/>
      <c r="G427" s="167">
        <v>-47</v>
      </c>
      <c r="H427" s="167">
        <v>17</v>
      </c>
      <c r="I427" s="167">
        <v>30</v>
      </c>
      <c r="J427" s="167"/>
      <c r="K427" s="167"/>
      <c r="L427" s="302">
        <f>SUM(E427:K427)</f>
        <v>0</v>
      </c>
    </row>
    <row r="428" spans="1:12" s="68" customFormat="1" ht="18">
      <c r="A428" s="615">
        <v>421</v>
      </c>
      <c r="B428" s="303"/>
      <c r="C428" s="288"/>
      <c r="D428" s="262" t="s">
        <v>65</v>
      </c>
      <c r="E428" s="163">
        <f aca="true" t="shared" si="104" ref="E428:L428">SUM(E426:E427)</f>
        <v>3120</v>
      </c>
      <c r="F428" s="163">
        <f t="shared" si="104"/>
        <v>843</v>
      </c>
      <c r="G428" s="163">
        <f t="shared" si="104"/>
        <v>41639</v>
      </c>
      <c r="H428" s="163">
        <f t="shared" si="104"/>
        <v>17</v>
      </c>
      <c r="I428" s="163">
        <f t="shared" si="104"/>
        <v>30</v>
      </c>
      <c r="J428" s="163">
        <f t="shared" si="104"/>
        <v>0</v>
      </c>
      <c r="K428" s="163">
        <f t="shared" si="104"/>
        <v>0</v>
      </c>
      <c r="L428" s="304">
        <f t="shared" si="104"/>
        <v>45649</v>
      </c>
    </row>
    <row r="429" spans="1:12" s="260" customFormat="1" ht="25.5" customHeight="1">
      <c r="A429" s="615">
        <v>422</v>
      </c>
      <c r="B429" s="298"/>
      <c r="C429" s="285">
        <v>101</v>
      </c>
      <c r="D429" s="794" t="s">
        <v>107</v>
      </c>
      <c r="E429" s="795"/>
      <c r="F429" s="795"/>
      <c r="G429" s="795"/>
      <c r="H429" s="795"/>
      <c r="I429" s="795"/>
      <c r="J429" s="795"/>
      <c r="K429" s="795"/>
      <c r="L429" s="796"/>
    </row>
    <row r="430" spans="1:12" ht="18">
      <c r="A430" s="615">
        <v>423</v>
      </c>
      <c r="B430" s="182"/>
      <c r="C430" s="286"/>
      <c r="D430" s="116" t="s">
        <v>65</v>
      </c>
      <c r="E430" s="162"/>
      <c r="F430" s="162"/>
      <c r="G430" s="162">
        <v>63701</v>
      </c>
      <c r="H430" s="162"/>
      <c r="I430" s="162"/>
      <c r="J430" s="162"/>
      <c r="K430" s="162"/>
      <c r="L430" s="300">
        <f>SUM(E430:K430)</f>
        <v>63701</v>
      </c>
    </row>
    <row r="431" spans="1:12" s="168" customFormat="1" ht="19.5">
      <c r="A431" s="615">
        <v>424</v>
      </c>
      <c r="B431" s="301"/>
      <c r="C431" s="287"/>
      <c r="D431" s="121" t="s">
        <v>525</v>
      </c>
      <c r="E431" s="167"/>
      <c r="F431" s="167"/>
      <c r="G431" s="167">
        <v>-63701</v>
      </c>
      <c r="H431" s="167"/>
      <c r="I431" s="167"/>
      <c r="J431" s="167"/>
      <c r="K431" s="167"/>
      <c r="L431" s="302">
        <f>SUM(E431:K431)</f>
        <v>-63701</v>
      </c>
    </row>
    <row r="432" spans="1:12" s="68" customFormat="1" ht="18">
      <c r="A432" s="615">
        <v>425</v>
      </c>
      <c r="B432" s="303"/>
      <c r="C432" s="288"/>
      <c r="D432" s="262" t="s">
        <v>65</v>
      </c>
      <c r="E432" s="163">
        <f aca="true" t="shared" si="105" ref="E432:L432">SUM(E430:E431)</f>
        <v>0</v>
      </c>
      <c r="F432" s="163">
        <f t="shared" si="105"/>
        <v>0</v>
      </c>
      <c r="G432" s="163">
        <f t="shared" si="105"/>
        <v>0</v>
      </c>
      <c r="H432" s="163">
        <f t="shared" si="105"/>
        <v>0</v>
      </c>
      <c r="I432" s="163">
        <f t="shared" si="105"/>
        <v>0</v>
      </c>
      <c r="J432" s="163">
        <f t="shared" si="105"/>
        <v>0</v>
      </c>
      <c r="K432" s="163">
        <f t="shared" si="105"/>
        <v>0</v>
      </c>
      <c r="L432" s="304">
        <f t="shared" si="105"/>
        <v>0</v>
      </c>
    </row>
    <row r="433" spans="1:12" s="260" customFormat="1" ht="30" customHeight="1">
      <c r="A433" s="615">
        <v>426</v>
      </c>
      <c r="B433" s="298"/>
      <c r="C433" s="285">
        <v>102</v>
      </c>
      <c r="D433" s="794" t="s">
        <v>774</v>
      </c>
      <c r="E433" s="795"/>
      <c r="F433" s="795"/>
      <c r="G433" s="795"/>
      <c r="H433" s="795"/>
      <c r="I433" s="795"/>
      <c r="J433" s="795"/>
      <c r="K433" s="795"/>
      <c r="L433" s="796"/>
    </row>
    <row r="434" spans="1:12" ht="18">
      <c r="A434" s="615">
        <v>427</v>
      </c>
      <c r="B434" s="182"/>
      <c r="C434" s="286"/>
      <c r="D434" s="116" t="s">
        <v>65</v>
      </c>
      <c r="E434" s="162">
        <v>6181</v>
      </c>
      <c r="F434" s="162">
        <v>1669</v>
      </c>
      <c r="G434" s="162">
        <v>26642</v>
      </c>
      <c r="H434" s="162"/>
      <c r="I434" s="162"/>
      <c r="J434" s="162"/>
      <c r="K434" s="162"/>
      <c r="L434" s="300">
        <f>SUM(E434:K434)</f>
        <v>34492</v>
      </c>
    </row>
    <row r="435" spans="1:12" s="168" customFormat="1" ht="19.5">
      <c r="A435" s="615">
        <v>428</v>
      </c>
      <c r="B435" s="301"/>
      <c r="C435" s="287"/>
      <c r="D435" s="121" t="s">
        <v>64</v>
      </c>
      <c r="E435" s="167"/>
      <c r="F435" s="167"/>
      <c r="G435" s="167"/>
      <c r="H435" s="167"/>
      <c r="I435" s="167"/>
      <c r="J435" s="167"/>
      <c r="K435" s="167"/>
      <c r="L435" s="302">
        <f>SUM(E435:K435)</f>
        <v>0</v>
      </c>
    </row>
    <row r="436" spans="1:12" s="68" customFormat="1" ht="18">
      <c r="A436" s="615">
        <v>429</v>
      </c>
      <c r="B436" s="303"/>
      <c r="C436" s="288"/>
      <c r="D436" s="262" t="s">
        <v>65</v>
      </c>
      <c r="E436" s="163">
        <f aca="true" t="shared" si="106" ref="E436:L436">SUM(E434:E435)</f>
        <v>6181</v>
      </c>
      <c r="F436" s="163">
        <f t="shared" si="106"/>
        <v>1669</v>
      </c>
      <c r="G436" s="163">
        <f t="shared" si="106"/>
        <v>26642</v>
      </c>
      <c r="H436" s="163">
        <f t="shared" si="106"/>
        <v>0</v>
      </c>
      <c r="I436" s="163">
        <f t="shared" si="106"/>
        <v>0</v>
      </c>
      <c r="J436" s="163">
        <f t="shared" si="106"/>
        <v>0</v>
      </c>
      <c r="K436" s="163">
        <f t="shared" si="106"/>
        <v>0</v>
      </c>
      <c r="L436" s="304">
        <f t="shared" si="106"/>
        <v>34492</v>
      </c>
    </row>
    <row r="437" spans="1:12" s="260" customFormat="1" ht="30" customHeight="1">
      <c r="A437" s="615">
        <v>430</v>
      </c>
      <c r="B437" s="298"/>
      <c r="C437" s="285">
        <v>103</v>
      </c>
      <c r="D437" s="794" t="s">
        <v>777</v>
      </c>
      <c r="E437" s="795"/>
      <c r="F437" s="795"/>
      <c r="G437" s="795"/>
      <c r="H437" s="795"/>
      <c r="I437" s="795"/>
      <c r="J437" s="795"/>
      <c r="K437" s="795"/>
      <c r="L437" s="796"/>
    </row>
    <row r="438" spans="1:12" ht="18">
      <c r="A438" s="615">
        <v>431</v>
      </c>
      <c r="B438" s="182"/>
      <c r="C438" s="286"/>
      <c r="D438" s="116" t="s">
        <v>65</v>
      </c>
      <c r="E438" s="162">
        <v>120</v>
      </c>
      <c r="F438" s="162">
        <v>20</v>
      </c>
      <c r="G438" s="162">
        <v>154302</v>
      </c>
      <c r="H438" s="162"/>
      <c r="I438" s="162"/>
      <c r="J438" s="162"/>
      <c r="K438" s="162"/>
      <c r="L438" s="300">
        <f>SUM(E438:K438)</f>
        <v>154442</v>
      </c>
    </row>
    <row r="439" spans="1:12" s="168" customFormat="1" ht="19.5">
      <c r="A439" s="615">
        <v>432</v>
      </c>
      <c r="B439" s="301"/>
      <c r="C439" s="287"/>
      <c r="D439" s="121" t="s">
        <v>593</v>
      </c>
      <c r="E439" s="167"/>
      <c r="F439" s="167">
        <v>9</v>
      </c>
      <c r="G439" s="167">
        <v>-9</v>
      </c>
      <c r="H439" s="167"/>
      <c r="I439" s="167"/>
      <c r="J439" s="167"/>
      <c r="K439" s="167"/>
      <c r="L439" s="302">
        <f>SUM(E439:K439)</f>
        <v>0</v>
      </c>
    </row>
    <row r="440" spans="1:12" s="68" customFormat="1" ht="18">
      <c r="A440" s="615">
        <v>433</v>
      </c>
      <c r="B440" s="303"/>
      <c r="C440" s="288"/>
      <c r="D440" s="262" t="s">
        <v>65</v>
      </c>
      <c r="E440" s="163">
        <f aca="true" t="shared" si="107" ref="E440:L440">SUM(E438:E439)</f>
        <v>120</v>
      </c>
      <c r="F440" s="163">
        <f t="shared" si="107"/>
        <v>29</v>
      </c>
      <c r="G440" s="163">
        <f t="shared" si="107"/>
        <v>154293</v>
      </c>
      <c r="H440" s="163">
        <f t="shared" si="107"/>
        <v>0</v>
      </c>
      <c r="I440" s="163">
        <f t="shared" si="107"/>
        <v>0</v>
      </c>
      <c r="J440" s="163">
        <f t="shared" si="107"/>
        <v>0</v>
      </c>
      <c r="K440" s="163">
        <f t="shared" si="107"/>
        <v>0</v>
      </c>
      <c r="L440" s="304">
        <f t="shared" si="107"/>
        <v>154442</v>
      </c>
    </row>
    <row r="441" spans="1:12" s="260" customFormat="1" ht="30" customHeight="1">
      <c r="A441" s="615">
        <v>434</v>
      </c>
      <c r="B441" s="298"/>
      <c r="C441" s="285">
        <v>104</v>
      </c>
      <c r="D441" s="794" t="s">
        <v>139</v>
      </c>
      <c r="E441" s="795"/>
      <c r="F441" s="795"/>
      <c r="G441" s="795"/>
      <c r="H441" s="795"/>
      <c r="I441" s="795"/>
      <c r="J441" s="795"/>
      <c r="K441" s="795"/>
      <c r="L441" s="796"/>
    </row>
    <row r="442" spans="1:12" ht="18">
      <c r="A442" s="615">
        <v>435</v>
      </c>
      <c r="B442" s="182"/>
      <c r="C442" s="286"/>
      <c r="D442" s="116" t="s">
        <v>65</v>
      </c>
      <c r="E442" s="162"/>
      <c r="F442" s="162"/>
      <c r="G442" s="162">
        <v>8817</v>
      </c>
      <c r="H442" s="162"/>
      <c r="I442" s="162"/>
      <c r="J442" s="162"/>
      <c r="K442" s="162"/>
      <c r="L442" s="300">
        <f>SUM(E442:K442)</f>
        <v>8817</v>
      </c>
    </row>
    <row r="443" spans="1:12" s="168" customFormat="1" ht="19.5">
      <c r="A443" s="615">
        <v>436</v>
      </c>
      <c r="B443" s="301"/>
      <c r="C443" s="287"/>
      <c r="D443" s="121" t="s">
        <v>613</v>
      </c>
      <c r="E443" s="167"/>
      <c r="F443" s="167"/>
      <c r="G443" s="167"/>
      <c r="H443" s="167"/>
      <c r="I443" s="167"/>
      <c r="J443" s="167"/>
      <c r="K443" s="167"/>
      <c r="L443" s="302">
        <f>SUM(E443:K443)</f>
        <v>0</v>
      </c>
    </row>
    <row r="444" spans="1:12" s="68" customFormat="1" ht="18">
      <c r="A444" s="615">
        <v>437</v>
      </c>
      <c r="B444" s="303"/>
      <c r="C444" s="288"/>
      <c r="D444" s="262" t="s">
        <v>65</v>
      </c>
      <c r="E444" s="163">
        <f aca="true" t="shared" si="108" ref="E444:L444">SUM(E442:E443)</f>
        <v>0</v>
      </c>
      <c r="F444" s="163">
        <f t="shared" si="108"/>
        <v>0</v>
      </c>
      <c r="G444" s="163">
        <f t="shared" si="108"/>
        <v>8817</v>
      </c>
      <c r="H444" s="163">
        <f t="shared" si="108"/>
        <v>0</v>
      </c>
      <c r="I444" s="163">
        <f t="shared" si="108"/>
        <v>0</v>
      </c>
      <c r="J444" s="163">
        <f t="shared" si="108"/>
        <v>0</v>
      </c>
      <c r="K444" s="163">
        <f t="shared" si="108"/>
        <v>0</v>
      </c>
      <c r="L444" s="304">
        <f t="shared" si="108"/>
        <v>8817</v>
      </c>
    </row>
    <row r="445" spans="1:12" s="260" customFormat="1" ht="30" customHeight="1">
      <c r="A445" s="615">
        <v>438</v>
      </c>
      <c r="B445" s="298"/>
      <c r="C445" s="285">
        <v>105</v>
      </c>
      <c r="D445" s="794" t="s">
        <v>141</v>
      </c>
      <c r="E445" s="795"/>
      <c r="F445" s="795"/>
      <c r="G445" s="795"/>
      <c r="H445" s="795"/>
      <c r="I445" s="795"/>
      <c r="J445" s="795"/>
      <c r="K445" s="795"/>
      <c r="L445" s="796"/>
    </row>
    <row r="446" spans="1:12" ht="18">
      <c r="A446" s="615">
        <v>439</v>
      </c>
      <c r="B446" s="182"/>
      <c r="C446" s="286"/>
      <c r="D446" s="116" t="s">
        <v>65</v>
      </c>
      <c r="E446" s="162"/>
      <c r="F446" s="162"/>
      <c r="G446" s="162">
        <v>0</v>
      </c>
      <c r="H446" s="162"/>
      <c r="I446" s="162"/>
      <c r="J446" s="162"/>
      <c r="K446" s="162"/>
      <c r="L446" s="300">
        <f>SUM(E446:K446)</f>
        <v>0</v>
      </c>
    </row>
    <row r="447" spans="1:12" s="168" customFormat="1" ht="19.5">
      <c r="A447" s="615">
        <v>440</v>
      </c>
      <c r="B447" s="301"/>
      <c r="C447" s="287"/>
      <c r="D447" s="725" t="s">
        <v>64</v>
      </c>
      <c r="E447" s="726"/>
      <c r="F447" s="727"/>
      <c r="G447" s="167"/>
      <c r="H447" s="167"/>
      <c r="I447" s="167"/>
      <c r="J447" s="167"/>
      <c r="K447" s="167"/>
      <c r="L447" s="302">
        <f>SUM(E447:K447)</f>
        <v>0</v>
      </c>
    </row>
    <row r="448" spans="1:12" s="68" customFormat="1" ht="18">
      <c r="A448" s="615">
        <v>441</v>
      </c>
      <c r="B448" s="303"/>
      <c r="C448" s="288"/>
      <c r="D448" s="262" t="s">
        <v>65</v>
      </c>
      <c r="E448" s="163">
        <f aca="true" t="shared" si="109" ref="E448:L448">SUM(E446:E447)</f>
        <v>0</v>
      </c>
      <c r="F448" s="163">
        <f t="shared" si="109"/>
        <v>0</v>
      </c>
      <c r="G448" s="163">
        <f t="shared" si="109"/>
        <v>0</v>
      </c>
      <c r="H448" s="163">
        <f t="shared" si="109"/>
        <v>0</v>
      </c>
      <c r="I448" s="163">
        <f t="shared" si="109"/>
        <v>0</v>
      </c>
      <c r="J448" s="163">
        <f t="shared" si="109"/>
        <v>0</v>
      </c>
      <c r="K448" s="163">
        <f t="shared" si="109"/>
        <v>0</v>
      </c>
      <c r="L448" s="304">
        <f t="shared" si="109"/>
        <v>0</v>
      </c>
    </row>
    <row r="449" spans="1:12" s="260" customFormat="1" ht="30" customHeight="1">
      <c r="A449" s="615">
        <v>442</v>
      </c>
      <c r="B449" s="298"/>
      <c r="C449" s="285">
        <v>106</v>
      </c>
      <c r="D449" s="794" t="s">
        <v>766</v>
      </c>
      <c r="E449" s="795"/>
      <c r="F449" s="795"/>
      <c r="G449" s="795"/>
      <c r="H449" s="795"/>
      <c r="I449" s="795"/>
      <c r="J449" s="795"/>
      <c r="K449" s="795"/>
      <c r="L449" s="796"/>
    </row>
    <row r="450" spans="1:12" ht="18">
      <c r="A450" s="615">
        <v>443</v>
      </c>
      <c r="B450" s="182"/>
      <c r="C450" s="286"/>
      <c r="D450" s="116" t="s">
        <v>65</v>
      </c>
      <c r="E450" s="162"/>
      <c r="F450" s="162"/>
      <c r="G450" s="162">
        <v>17110</v>
      </c>
      <c r="H450" s="162"/>
      <c r="I450" s="162"/>
      <c r="J450" s="162"/>
      <c r="K450" s="162"/>
      <c r="L450" s="300">
        <f>SUM(E450:K450)</f>
        <v>17110</v>
      </c>
    </row>
    <row r="451" spans="1:12" s="168" customFormat="1" ht="19.5">
      <c r="A451" s="615">
        <v>444</v>
      </c>
      <c r="B451" s="301"/>
      <c r="C451" s="287"/>
      <c r="D451" s="121" t="s">
        <v>64</v>
      </c>
      <c r="E451" s="167"/>
      <c r="F451" s="167"/>
      <c r="G451" s="167"/>
      <c r="H451" s="167"/>
      <c r="I451" s="167"/>
      <c r="J451" s="167"/>
      <c r="K451" s="167"/>
      <c r="L451" s="302">
        <f>SUM(G451:K451)</f>
        <v>0</v>
      </c>
    </row>
    <row r="452" spans="1:12" s="68" customFormat="1" ht="18">
      <c r="A452" s="615">
        <v>445</v>
      </c>
      <c r="B452" s="303"/>
      <c r="C452" s="288"/>
      <c r="D452" s="262" t="s">
        <v>65</v>
      </c>
      <c r="E452" s="163">
        <f aca="true" t="shared" si="110" ref="E452:L452">SUM(E450:E451)</f>
        <v>0</v>
      </c>
      <c r="F452" s="163">
        <f t="shared" si="110"/>
        <v>0</v>
      </c>
      <c r="G452" s="163">
        <f t="shared" si="110"/>
        <v>17110</v>
      </c>
      <c r="H452" s="163">
        <f t="shared" si="110"/>
        <v>0</v>
      </c>
      <c r="I452" s="163">
        <f t="shared" si="110"/>
        <v>0</v>
      </c>
      <c r="J452" s="163">
        <f t="shared" si="110"/>
        <v>0</v>
      </c>
      <c r="K452" s="163">
        <f t="shared" si="110"/>
        <v>0</v>
      </c>
      <c r="L452" s="304">
        <f t="shared" si="110"/>
        <v>17110</v>
      </c>
    </row>
    <row r="453" spans="1:12" s="260" customFormat="1" ht="30" customHeight="1">
      <c r="A453" s="615">
        <v>446</v>
      </c>
      <c r="B453" s="298"/>
      <c r="C453" s="285">
        <v>107</v>
      </c>
      <c r="D453" s="794" t="s">
        <v>142</v>
      </c>
      <c r="E453" s="795"/>
      <c r="F453" s="795"/>
      <c r="G453" s="795"/>
      <c r="H453" s="795"/>
      <c r="I453" s="795"/>
      <c r="J453" s="795"/>
      <c r="K453" s="795"/>
      <c r="L453" s="796"/>
    </row>
    <row r="454" spans="1:12" ht="18">
      <c r="A454" s="615">
        <v>447</v>
      </c>
      <c r="B454" s="182"/>
      <c r="C454" s="286"/>
      <c r="D454" s="116" t="s">
        <v>65</v>
      </c>
      <c r="E454" s="162"/>
      <c r="F454" s="162"/>
      <c r="G454" s="162">
        <v>17895</v>
      </c>
      <c r="H454" s="162"/>
      <c r="I454" s="162"/>
      <c r="J454" s="162"/>
      <c r="K454" s="162"/>
      <c r="L454" s="300">
        <f>SUM(E454:K454)</f>
        <v>17895</v>
      </c>
    </row>
    <row r="455" spans="1:12" s="168" customFormat="1" ht="19.5">
      <c r="A455" s="615">
        <v>448</v>
      </c>
      <c r="B455" s="301"/>
      <c r="C455" s="287"/>
      <c r="D455" s="121" t="s">
        <v>585</v>
      </c>
      <c r="E455" s="167"/>
      <c r="F455" s="167"/>
      <c r="G455" s="167">
        <v>-17895</v>
      </c>
      <c r="H455" s="167"/>
      <c r="I455" s="167"/>
      <c r="J455" s="167"/>
      <c r="K455" s="167"/>
      <c r="L455" s="302">
        <f>SUM(E455:K455)</f>
        <v>-17895</v>
      </c>
    </row>
    <row r="456" spans="1:12" s="68" customFormat="1" ht="18">
      <c r="A456" s="615">
        <v>449</v>
      </c>
      <c r="B456" s="303"/>
      <c r="C456" s="288"/>
      <c r="D456" s="262" t="s">
        <v>65</v>
      </c>
      <c r="E456" s="163">
        <f aca="true" t="shared" si="111" ref="E456:L456">SUM(E454:E455)</f>
        <v>0</v>
      </c>
      <c r="F456" s="163">
        <f t="shared" si="111"/>
        <v>0</v>
      </c>
      <c r="G456" s="163">
        <f t="shared" si="111"/>
        <v>0</v>
      </c>
      <c r="H456" s="163">
        <f t="shared" si="111"/>
        <v>0</v>
      </c>
      <c r="I456" s="163">
        <f t="shared" si="111"/>
        <v>0</v>
      </c>
      <c r="J456" s="163">
        <f t="shared" si="111"/>
        <v>0</v>
      </c>
      <c r="K456" s="163">
        <f t="shared" si="111"/>
        <v>0</v>
      </c>
      <c r="L456" s="304">
        <f t="shared" si="111"/>
        <v>0</v>
      </c>
    </row>
    <row r="457" spans="1:12" s="260" customFormat="1" ht="30" customHeight="1">
      <c r="A457" s="615">
        <v>450</v>
      </c>
      <c r="B457" s="298"/>
      <c r="C457" s="285">
        <v>108</v>
      </c>
      <c r="D457" s="794" t="s">
        <v>142</v>
      </c>
      <c r="E457" s="795"/>
      <c r="F457" s="795"/>
      <c r="G457" s="795"/>
      <c r="H457" s="795"/>
      <c r="I457" s="795"/>
      <c r="J457" s="795"/>
      <c r="K457" s="795"/>
      <c r="L457" s="796"/>
    </row>
    <row r="458" spans="1:12" ht="18">
      <c r="A458" s="615">
        <v>451</v>
      </c>
      <c r="B458" s="182"/>
      <c r="C458" s="286"/>
      <c r="D458" s="116" t="s">
        <v>585</v>
      </c>
      <c r="E458" s="162"/>
      <c r="F458" s="162"/>
      <c r="G458" s="162">
        <v>17895</v>
      </c>
      <c r="H458" s="162"/>
      <c r="I458" s="162"/>
      <c r="J458" s="162"/>
      <c r="K458" s="162"/>
      <c r="L458" s="300">
        <f>SUM(E458:K458)</f>
        <v>17895</v>
      </c>
    </row>
    <row r="459" spans="1:12" s="168" customFormat="1" ht="19.5">
      <c r="A459" s="615">
        <v>452</v>
      </c>
      <c r="B459" s="301"/>
      <c r="C459" s="287"/>
      <c r="D459" s="121" t="s">
        <v>586</v>
      </c>
      <c r="E459" s="167"/>
      <c r="F459" s="167"/>
      <c r="G459" s="167">
        <v>-17895</v>
      </c>
      <c r="H459" s="167"/>
      <c r="I459" s="167"/>
      <c r="J459" s="167"/>
      <c r="K459" s="167"/>
      <c r="L459" s="302">
        <f>SUM(E459:K459)</f>
        <v>-17895</v>
      </c>
    </row>
    <row r="460" spans="1:12" s="68" customFormat="1" ht="18">
      <c r="A460" s="615">
        <v>453</v>
      </c>
      <c r="B460" s="303"/>
      <c r="C460" s="288"/>
      <c r="D460" s="262" t="s">
        <v>65</v>
      </c>
      <c r="E460" s="163"/>
      <c r="F460" s="163"/>
      <c r="G460" s="163">
        <f aca="true" t="shared" si="112" ref="G460:L460">SUM(G458:G459)</f>
        <v>0</v>
      </c>
      <c r="H460" s="163">
        <f t="shared" si="112"/>
        <v>0</v>
      </c>
      <c r="I460" s="163">
        <f t="shared" si="112"/>
        <v>0</v>
      </c>
      <c r="J460" s="163">
        <f t="shared" si="112"/>
        <v>0</v>
      </c>
      <c r="K460" s="163">
        <f t="shared" si="112"/>
        <v>0</v>
      </c>
      <c r="L460" s="304">
        <f t="shared" si="112"/>
        <v>0</v>
      </c>
    </row>
    <row r="461" spans="1:12" s="260" customFormat="1" ht="30" customHeight="1">
      <c r="A461" s="615">
        <v>454</v>
      </c>
      <c r="B461" s="298"/>
      <c r="C461" s="285">
        <v>109</v>
      </c>
      <c r="D461" s="794" t="s">
        <v>140</v>
      </c>
      <c r="E461" s="795"/>
      <c r="F461" s="795"/>
      <c r="G461" s="795"/>
      <c r="H461" s="795"/>
      <c r="I461" s="795"/>
      <c r="J461" s="795"/>
      <c r="K461" s="795"/>
      <c r="L461" s="796"/>
    </row>
    <row r="462" spans="1:12" ht="18">
      <c r="A462" s="615">
        <v>455</v>
      </c>
      <c r="B462" s="182"/>
      <c r="C462" s="286"/>
      <c r="D462" s="116" t="s">
        <v>65</v>
      </c>
      <c r="E462" s="162"/>
      <c r="F462" s="162"/>
      <c r="G462" s="162">
        <v>44019</v>
      </c>
      <c r="H462" s="162"/>
      <c r="I462" s="162"/>
      <c r="J462" s="162"/>
      <c r="K462" s="162"/>
      <c r="L462" s="300">
        <f>SUM(E462:K462)</f>
        <v>44019</v>
      </c>
    </row>
    <row r="463" spans="1:12" s="168" customFormat="1" ht="19.5">
      <c r="A463" s="615">
        <v>456</v>
      </c>
      <c r="B463" s="301"/>
      <c r="C463" s="287"/>
      <c r="D463" s="121" t="s">
        <v>525</v>
      </c>
      <c r="E463" s="167">
        <v>3478</v>
      </c>
      <c r="F463" s="167">
        <v>939</v>
      </c>
      <c r="G463" s="167">
        <v>-4417</v>
      </c>
      <c r="H463" s="167"/>
      <c r="I463" s="167"/>
      <c r="J463" s="167"/>
      <c r="K463" s="167"/>
      <c r="L463" s="302">
        <f>SUM(E463:K463)</f>
        <v>0</v>
      </c>
    </row>
    <row r="464" spans="1:12" s="168" customFormat="1" ht="19.5">
      <c r="A464" s="615">
        <v>457</v>
      </c>
      <c r="B464" s="301"/>
      <c r="C464" s="287"/>
      <c r="D464" s="121" t="s">
        <v>586</v>
      </c>
      <c r="E464" s="167"/>
      <c r="F464" s="167"/>
      <c r="G464" s="167">
        <v>-39602</v>
      </c>
      <c r="H464" s="167"/>
      <c r="I464" s="167"/>
      <c r="J464" s="167"/>
      <c r="K464" s="167"/>
      <c r="L464" s="302">
        <f>SUM(E464:K464)</f>
        <v>-39602</v>
      </c>
    </row>
    <row r="465" spans="1:12" s="68" customFormat="1" ht="18">
      <c r="A465" s="615">
        <v>458</v>
      </c>
      <c r="B465" s="303"/>
      <c r="C465" s="288"/>
      <c r="D465" s="678" t="s">
        <v>65</v>
      </c>
      <c r="E465" s="679">
        <f>SUM(E462:E464)</f>
        <v>3478</v>
      </c>
      <c r="F465" s="679">
        <f aca="true" t="shared" si="113" ref="F465:L465">SUM(F462:F464)</f>
        <v>939</v>
      </c>
      <c r="G465" s="679">
        <f t="shared" si="113"/>
        <v>0</v>
      </c>
      <c r="H465" s="679">
        <f t="shared" si="113"/>
        <v>0</v>
      </c>
      <c r="I465" s="163">
        <f t="shared" si="113"/>
        <v>0</v>
      </c>
      <c r="J465" s="163">
        <f t="shared" si="113"/>
        <v>0</v>
      </c>
      <c r="K465" s="163">
        <f t="shared" si="113"/>
        <v>0</v>
      </c>
      <c r="L465" s="304">
        <f t="shared" si="113"/>
        <v>4417</v>
      </c>
    </row>
    <row r="466" spans="1:12" s="260" customFormat="1" ht="30" customHeight="1">
      <c r="A466" s="615">
        <v>459</v>
      </c>
      <c r="B466" s="298"/>
      <c r="C466" s="285">
        <v>110</v>
      </c>
      <c r="D466" s="794" t="s">
        <v>440</v>
      </c>
      <c r="E466" s="795"/>
      <c r="F466" s="795"/>
      <c r="G466" s="795"/>
      <c r="H466" s="795"/>
      <c r="I466" s="795"/>
      <c r="J466" s="795"/>
      <c r="K466" s="795"/>
      <c r="L466" s="796"/>
    </row>
    <row r="467" spans="1:12" s="168" customFormat="1" ht="19.5">
      <c r="A467" s="615">
        <v>460</v>
      </c>
      <c r="B467" s="301"/>
      <c r="C467" s="287"/>
      <c r="D467" s="121" t="s">
        <v>525</v>
      </c>
      <c r="E467" s="167">
        <v>270</v>
      </c>
      <c r="F467" s="167">
        <v>66</v>
      </c>
      <c r="G467" s="167"/>
      <c r="H467" s="167"/>
      <c r="I467" s="167"/>
      <c r="J467" s="167"/>
      <c r="K467" s="167"/>
      <c r="L467" s="302">
        <f>SUM(E467:K467)</f>
        <v>336</v>
      </c>
    </row>
    <row r="468" spans="1:12" s="68" customFormat="1" ht="18">
      <c r="A468" s="615">
        <v>461</v>
      </c>
      <c r="B468" s="303"/>
      <c r="C468" s="288"/>
      <c r="D468" s="678" t="s">
        <v>65</v>
      </c>
      <c r="E468" s="679">
        <v>270</v>
      </c>
      <c r="F468" s="679">
        <v>66</v>
      </c>
      <c r="G468" s="679"/>
      <c r="H468" s="679"/>
      <c r="I468" s="163"/>
      <c r="J468" s="163"/>
      <c r="K468" s="163"/>
      <c r="L468" s="304">
        <f>SUM(E468:K468)</f>
        <v>336</v>
      </c>
    </row>
    <row r="469" spans="1:12" s="260" customFormat="1" ht="30" customHeight="1">
      <c r="A469" s="615">
        <v>462</v>
      </c>
      <c r="B469" s="298"/>
      <c r="C469" s="285">
        <v>111</v>
      </c>
      <c r="D469" s="794" t="s">
        <v>580</v>
      </c>
      <c r="E469" s="795"/>
      <c r="F469" s="795"/>
      <c r="G469" s="795"/>
      <c r="H469" s="795"/>
      <c r="I469" s="795"/>
      <c r="J469" s="795"/>
      <c r="K469" s="795"/>
      <c r="L469" s="796"/>
    </row>
    <row r="470" spans="1:12" s="168" customFormat="1" ht="19.5">
      <c r="A470" s="615">
        <v>463</v>
      </c>
      <c r="B470" s="301"/>
      <c r="C470" s="287"/>
      <c r="D470" s="121" t="s">
        <v>581</v>
      </c>
      <c r="E470" s="167"/>
      <c r="F470" s="167"/>
      <c r="G470" s="167">
        <v>10000</v>
      </c>
      <c r="H470" s="167"/>
      <c r="I470" s="167"/>
      <c r="J470" s="167"/>
      <c r="K470" s="167"/>
      <c r="L470" s="302">
        <f>SUM(E470:K470)</f>
        <v>10000</v>
      </c>
    </row>
    <row r="471" spans="1:12" s="68" customFormat="1" ht="18">
      <c r="A471" s="615">
        <v>464</v>
      </c>
      <c r="B471" s="303"/>
      <c r="C471" s="288"/>
      <c r="D471" s="678" t="s">
        <v>65</v>
      </c>
      <c r="E471" s="679"/>
      <c r="F471" s="679"/>
      <c r="G471" s="679">
        <v>10000</v>
      </c>
      <c r="H471" s="679"/>
      <c r="I471" s="163"/>
      <c r="J471" s="163"/>
      <c r="K471" s="163"/>
      <c r="L471" s="304">
        <f>SUM(E471:K471)</f>
        <v>10000</v>
      </c>
    </row>
    <row r="472" spans="1:12" s="260" customFormat="1" ht="30" customHeight="1">
      <c r="A472" s="615">
        <v>465</v>
      </c>
      <c r="B472" s="298"/>
      <c r="C472" s="285">
        <v>112</v>
      </c>
      <c r="D472" s="794" t="s">
        <v>582</v>
      </c>
      <c r="E472" s="795"/>
      <c r="F472" s="795"/>
      <c r="G472" s="795"/>
      <c r="H472" s="795"/>
      <c r="I472" s="795"/>
      <c r="J472" s="795"/>
      <c r="K472" s="795"/>
      <c r="L472" s="796"/>
    </row>
    <row r="473" spans="1:12" s="168" customFormat="1" ht="19.5">
      <c r="A473" s="615">
        <v>466</v>
      </c>
      <c r="B473" s="301"/>
      <c r="C473" s="287"/>
      <c r="D473" s="121" t="s">
        <v>581</v>
      </c>
      <c r="E473" s="167"/>
      <c r="F473" s="167"/>
      <c r="G473" s="167">
        <v>2500</v>
      </c>
      <c r="H473" s="167"/>
      <c r="I473" s="167"/>
      <c r="J473" s="167"/>
      <c r="K473" s="167"/>
      <c r="L473" s="302">
        <f>SUM(E473:K473)</f>
        <v>2500</v>
      </c>
    </row>
    <row r="474" spans="1:12" s="68" customFormat="1" ht="18">
      <c r="A474" s="615">
        <v>467</v>
      </c>
      <c r="B474" s="303"/>
      <c r="C474" s="288"/>
      <c r="D474" s="678" t="s">
        <v>65</v>
      </c>
      <c r="E474" s="679"/>
      <c r="F474" s="679"/>
      <c r="G474" s="679">
        <v>2500</v>
      </c>
      <c r="H474" s="679"/>
      <c r="I474" s="163"/>
      <c r="J474" s="163"/>
      <c r="K474" s="163"/>
      <c r="L474" s="304">
        <f>SUM(E474:K474)</f>
        <v>2500</v>
      </c>
    </row>
    <row r="475" spans="1:12" s="260" customFormat="1" ht="30" customHeight="1">
      <c r="A475" s="615">
        <v>468</v>
      </c>
      <c r="B475" s="298"/>
      <c r="C475" s="285">
        <v>113</v>
      </c>
      <c r="D475" s="116" t="s">
        <v>484</v>
      </c>
      <c r="E475" s="162"/>
      <c r="F475" s="162"/>
      <c r="G475" s="162"/>
      <c r="H475" s="162"/>
      <c r="I475" s="162"/>
      <c r="J475" s="162"/>
      <c r="K475" s="162"/>
      <c r="L475" s="304"/>
    </row>
    <row r="476" spans="1:12" ht="18">
      <c r="A476" s="615">
        <v>469</v>
      </c>
      <c r="B476" s="182"/>
      <c r="C476" s="286"/>
      <c r="D476" s="116" t="s">
        <v>65</v>
      </c>
      <c r="E476" s="162">
        <v>24</v>
      </c>
      <c r="F476" s="162">
        <v>6</v>
      </c>
      <c r="G476" s="162">
        <v>170</v>
      </c>
      <c r="H476" s="162"/>
      <c r="I476" s="162"/>
      <c r="J476" s="162"/>
      <c r="K476" s="162"/>
      <c r="L476" s="300">
        <f>SUM(E476:K476)</f>
        <v>200</v>
      </c>
    </row>
    <row r="477" spans="1:12" s="456" customFormat="1" ht="19.5">
      <c r="A477" s="615">
        <v>470</v>
      </c>
      <c r="B477" s="454"/>
      <c r="C477" s="455"/>
      <c r="D477" s="121" t="s">
        <v>64</v>
      </c>
      <c r="E477" s="167"/>
      <c r="F477" s="167"/>
      <c r="G477" s="167"/>
      <c r="H477" s="167"/>
      <c r="I477" s="167"/>
      <c r="J477" s="167"/>
      <c r="K477" s="167"/>
      <c r="L477" s="302">
        <f>SUM(E477:K477)</f>
        <v>0</v>
      </c>
    </row>
    <row r="478" spans="1:12" s="68" customFormat="1" ht="18">
      <c r="A478" s="615">
        <v>471</v>
      </c>
      <c r="B478" s="303"/>
      <c r="C478" s="288"/>
      <c r="D478" s="262" t="s">
        <v>65</v>
      </c>
      <c r="E478" s="163">
        <f aca="true" t="shared" si="114" ref="E478:L478">SUM(E476:E477)</f>
        <v>24</v>
      </c>
      <c r="F478" s="163">
        <f t="shared" si="114"/>
        <v>6</v>
      </c>
      <c r="G478" s="163">
        <f t="shared" si="114"/>
        <v>170</v>
      </c>
      <c r="H478" s="163">
        <f t="shared" si="114"/>
        <v>0</v>
      </c>
      <c r="I478" s="163">
        <f t="shared" si="114"/>
        <v>0</v>
      </c>
      <c r="J478" s="163">
        <f t="shared" si="114"/>
        <v>0</v>
      </c>
      <c r="K478" s="163">
        <f t="shared" si="114"/>
        <v>0</v>
      </c>
      <c r="L478" s="304">
        <f t="shared" si="114"/>
        <v>200</v>
      </c>
    </row>
    <row r="479" spans="1:12" s="68" customFormat="1" ht="30" customHeight="1">
      <c r="A479" s="615">
        <v>472</v>
      </c>
      <c r="B479" s="467"/>
      <c r="C479" s="285">
        <v>114</v>
      </c>
      <c r="D479" s="817" t="s">
        <v>674</v>
      </c>
      <c r="E479" s="818"/>
      <c r="F479" s="818"/>
      <c r="G479" s="818"/>
      <c r="H479" s="818"/>
      <c r="I479" s="818"/>
      <c r="J479" s="818"/>
      <c r="K479" s="818"/>
      <c r="L479" s="819"/>
    </row>
    <row r="480" spans="1:12" ht="18">
      <c r="A480" s="615">
        <v>473</v>
      </c>
      <c r="B480" s="182"/>
      <c r="C480" s="286"/>
      <c r="D480" s="116" t="s">
        <v>65</v>
      </c>
      <c r="E480" s="162"/>
      <c r="F480" s="162"/>
      <c r="G480" s="162">
        <v>2921</v>
      </c>
      <c r="H480" s="162"/>
      <c r="I480" s="162"/>
      <c r="J480" s="162">
        <v>1266</v>
      </c>
      <c r="K480" s="162"/>
      <c r="L480" s="300">
        <f>SUM(E480:K480)</f>
        <v>4187</v>
      </c>
    </row>
    <row r="481" spans="1:12" s="456" customFormat="1" ht="19.5">
      <c r="A481" s="615">
        <v>474</v>
      </c>
      <c r="B481" s="454"/>
      <c r="C481" s="455"/>
      <c r="D481" s="121" t="s">
        <v>64</v>
      </c>
      <c r="E481" s="167"/>
      <c r="F481" s="167"/>
      <c r="G481" s="167"/>
      <c r="H481" s="167"/>
      <c r="I481" s="167"/>
      <c r="J481" s="167"/>
      <c r="K481" s="167"/>
      <c r="L481" s="302">
        <f>SUM(E481:K481)</f>
        <v>0</v>
      </c>
    </row>
    <row r="482" spans="1:12" s="68" customFormat="1" ht="18">
      <c r="A482" s="615">
        <v>475</v>
      </c>
      <c r="B482" s="303"/>
      <c r="C482" s="288"/>
      <c r="D482" s="262" t="s">
        <v>65</v>
      </c>
      <c r="E482" s="163">
        <f aca="true" t="shared" si="115" ref="E482:L482">SUM(E480:E481)</f>
        <v>0</v>
      </c>
      <c r="F482" s="163">
        <f t="shared" si="115"/>
        <v>0</v>
      </c>
      <c r="G482" s="163">
        <f t="shared" si="115"/>
        <v>2921</v>
      </c>
      <c r="H482" s="163">
        <f t="shared" si="115"/>
        <v>0</v>
      </c>
      <c r="I482" s="163">
        <f t="shared" si="115"/>
        <v>0</v>
      </c>
      <c r="J482" s="163">
        <f t="shared" si="115"/>
        <v>1266</v>
      </c>
      <c r="K482" s="163">
        <f t="shared" si="115"/>
        <v>0</v>
      </c>
      <c r="L482" s="304">
        <f t="shared" si="115"/>
        <v>4187</v>
      </c>
    </row>
    <row r="483" spans="1:12" s="68" customFormat="1" ht="30" customHeight="1">
      <c r="A483" s="615">
        <v>476</v>
      </c>
      <c r="B483" s="467"/>
      <c r="C483" s="285">
        <v>115</v>
      </c>
      <c r="D483" s="817" t="s">
        <v>483</v>
      </c>
      <c r="E483" s="818"/>
      <c r="F483" s="818"/>
      <c r="G483" s="818"/>
      <c r="H483" s="818"/>
      <c r="I483" s="818"/>
      <c r="J483" s="818"/>
      <c r="K483" s="818"/>
      <c r="L483" s="819"/>
    </row>
    <row r="484" spans="1:12" ht="18">
      <c r="A484" s="615">
        <v>477</v>
      </c>
      <c r="B484" s="182"/>
      <c r="C484" s="286"/>
      <c r="D484" s="116" t="s">
        <v>65</v>
      </c>
      <c r="E484" s="162"/>
      <c r="F484" s="162"/>
      <c r="G484" s="162"/>
      <c r="H484" s="162">
        <v>7923</v>
      </c>
      <c r="I484" s="162"/>
      <c r="J484" s="162"/>
      <c r="K484" s="162"/>
      <c r="L484" s="300">
        <f>SUM(E484:K484)</f>
        <v>7923</v>
      </c>
    </row>
    <row r="485" spans="1:12" s="456" customFormat="1" ht="19.5">
      <c r="A485" s="615">
        <v>478</v>
      </c>
      <c r="B485" s="454"/>
      <c r="C485" s="455"/>
      <c r="D485" s="121" t="s">
        <v>64</v>
      </c>
      <c r="E485" s="167"/>
      <c r="F485" s="167"/>
      <c r="G485" s="167"/>
      <c r="H485" s="167"/>
      <c r="I485" s="167"/>
      <c r="J485" s="167"/>
      <c r="K485" s="167"/>
      <c r="L485" s="302">
        <f>SUM(E485:K485)</f>
        <v>0</v>
      </c>
    </row>
    <row r="486" spans="1:12" s="269" customFormat="1" ht="30" customHeight="1">
      <c r="A486" s="617">
        <v>479</v>
      </c>
      <c r="B486" s="524"/>
      <c r="C486" s="288"/>
      <c r="D486" s="525" t="s">
        <v>65</v>
      </c>
      <c r="E486" s="526">
        <f aca="true" t="shared" si="116" ref="E486:L486">SUM(E484:E485)</f>
        <v>0</v>
      </c>
      <c r="F486" s="526">
        <f t="shared" si="116"/>
        <v>0</v>
      </c>
      <c r="G486" s="526">
        <f t="shared" si="116"/>
        <v>0</v>
      </c>
      <c r="H486" s="526">
        <f t="shared" si="116"/>
        <v>7923</v>
      </c>
      <c r="I486" s="526">
        <f t="shared" si="116"/>
        <v>0</v>
      </c>
      <c r="J486" s="526">
        <f t="shared" si="116"/>
        <v>0</v>
      </c>
      <c r="K486" s="526">
        <f t="shared" si="116"/>
        <v>0</v>
      </c>
      <c r="L486" s="603">
        <f t="shared" si="116"/>
        <v>7923</v>
      </c>
    </row>
    <row r="487" spans="1:12" s="127" customFormat="1" ht="30" customHeight="1">
      <c r="A487" s="616">
        <v>480</v>
      </c>
      <c r="B487" s="307"/>
      <c r="C487" s="290"/>
      <c r="D487" s="265" t="s">
        <v>356</v>
      </c>
      <c r="E487" s="272"/>
      <c r="F487" s="272"/>
      <c r="G487" s="272"/>
      <c r="H487" s="272"/>
      <c r="I487" s="272"/>
      <c r="J487" s="272"/>
      <c r="K487" s="272"/>
      <c r="L487" s="312"/>
    </row>
    <row r="488" spans="1:12" s="127" customFormat="1" ht="24" customHeight="1">
      <c r="A488" s="616">
        <v>481</v>
      </c>
      <c r="B488" s="274"/>
      <c r="C488" s="291"/>
      <c r="D488" s="116" t="s">
        <v>65</v>
      </c>
      <c r="E488" s="166">
        <f>SUM(E446+E442+E438+E430+E426+E422+E414+E418+E410+E406+E402+E398+E393+E389+E385+E381+E377+E373+E369+E365+E357+E353+E349+E345+E341+E337+E333+E328+E324+E320+E316+E312+E308+E304+E300+E296+E292+E288+E284+E280+E275+E270+E266+E258+E254+E244+E240+E233+E228)+E262+E484+E480+E476+E434+E462+E454+E450</f>
        <v>12975</v>
      </c>
      <c r="F488" s="166">
        <f aca="true" t="shared" si="117" ref="F488:L488">SUM(F446+F442+F438+F430+F426+F422+F414+F418+F410+F406+F402+F398+F393+F389+F385+F381+F377+F373+F369+F365+F357+F353+F349+F345+F341+F337+F333+F328+F324+F320+F316+F312+F308+F304+F300+F296+F292+F288+F284+F280+F275+F270+F266+F258+F254+F244+F240+F233+F228)+F262+F484+F480+F476+F434+F462+F454+F450</f>
        <v>4729</v>
      </c>
      <c r="G488" s="166">
        <f t="shared" si="117"/>
        <v>717927</v>
      </c>
      <c r="H488" s="166">
        <f t="shared" si="117"/>
        <v>384715</v>
      </c>
      <c r="I488" s="166">
        <f t="shared" si="117"/>
        <v>525</v>
      </c>
      <c r="J488" s="166">
        <f t="shared" si="117"/>
        <v>782966</v>
      </c>
      <c r="K488" s="166">
        <f t="shared" si="117"/>
        <v>0</v>
      </c>
      <c r="L488" s="275">
        <f t="shared" si="117"/>
        <v>1903837</v>
      </c>
    </row>
    <row r="489" spans="1:12" s="127" customFormat="1" ht="24" customHeight="1">
      <c r="A489" s="616">
        <v>482</v>
      </c>
      <c r="B489" s="274"/>
      <c r="C489" s="291"/>
      <c r="D489" s="121" t="s">
        <v>228</v>
      </c>
      <c r="E489" s="273">
        <f aca="true" t="shared" si="118" ref="E489:L489">SUM(E447+E443+E439+E431+E427+E423+E419+E415+E411+E407+E403+E399+E394+E390+E386+E382+E378++E374+E370+E362+E358+E354+E350+E346+E29+E338+E334+E329+E325+E321+E317+E313+E309+E305+E301+E297+E281+E276+E271+E267+E255+E251+E245+E241+E234+E229+E485+E477+E481+E435)+E455+E463+E451+E470+E473+E458+E459+E464+E246+E272+E235+E247+E467+E395+E237+E236+E230+E330</f>
        <v>3566</v>
      </c>
      <c r="F489" s="273">
        <f t="shared" si="118"/>
        <v>656</v>
      </c>
      <c r="G489" s="273">
        <f t="shared" si="118"/>
        <v>-108882</v>
      </c>
      <c r="H489" s="273">
        <f t="shared" si="118"/>
        <v>-19703</v>
      </c>
      <c r="I489" s="273">
        <f t="shared" si="118"/>
        <v>30</v>
      </c>
      <c r="J489" s="273">
        <f t="shared" si="118"/>
        <v>500000</v>
      </c>
      <c r="K489" s="273">
        <f t="shared" si="118"/>
        <v>0</v>
      </c>
      <c r="L489" s="276">
        <f t="shared" si="118"/>
        <v>375667</v>
      </c>
    </row>
    <row r="490" spans="1:12" s="127" customFormat="1" ht="24" customHeight="1" thickBot="1">
      <c r="A490" s="616">
        <v>483</v>
      </c>
      <c r="B490" s="309"/>
      <c r="C490" s="292"/>
      <c r="D490" s="266" t="s">
        <v>65</v>
      </c>
      <c r="E490" s="267">
        <f aca="true" t="shared" si="119" ref="E490:L490">SUM(E488:E489)</f>
        <v>16541</v>
      </c>
      <c r="F490" s="267">
        <f t="shared" si="119"/>
        <v>5385</v>
      </c>
      <c r="G490" s="267">
        <f t="shared" si="119"/>
        <v>609045</v>
      </c>
      <c r="H490" s="267">
        <f t="shared" si="119"/>
        <v>365012</v>
      </c>
      <c r="I490" s="267">
        <f t="shared" si="119"/>
        <v>555</v>
      </c>
      <c r="J490" s="267">
        <f t="shared" si="119"/>
        <v>1282966</v>
      </c>
      <c r="K490" s="267">
        <f t="shared" si="119"/>
        <v>0</v>
      </c>
      <c r="L490" s="310">
        <f t="shared" si="119"/>
        <v>2279504</v>
      </c>
    </row>
    <row r="491" spans="1:12" s="68" customFormat="1" ht="33" customHeight="1" thickTop="1">
      <c r="A491" s="615">
        <v>484</v>
      </c>
      <c r="B491" s="311"/>
      <c r="C491" s="293"/>
      <c r="D491" s="186" t="s">
        <v>697</v>
      </c>
      <c r="E491" s="165"/>
      <c r="F491" s="165"/>
      <c r="G491" s="165"/>
      <c r="H491" s="165"/>
      <c r="I491" s="165"/>
      <c r="J491" s="165"/>
      <c r="K491" s="165"/>
      <c r="L491" s="282"/>
    </row>
    <row r="492" spans="1:12" s="260" customFormat="1" ht="18">
      <c r="A492" s="615">
        <v>485</v>
      </c>
      <c r="B492" s="298"/>
      <c r="C492" s="285">
        <v>116</v>
      </c>
      <c r="D492" s="116" t="s">
        <v>109</v>
      </c>
      <c r="E492" s="162"/>
      <c r="F492" s="162"/>
      <c r="G492" s="162"/>
      <c r="H492" s="162"/>
      <c r="I492" s="162"/>
      <c r="J492" s="162"/>
      <c r="K492" s="162"/>
      <c r="L492" s="304"/>
    </row>
    <row r="493" spans="1:12" ht="18">
      <c r="A493" s="615">
        <v>486</v>
      </c>
      <c r="B493" s="182"/>
      <c r="C493" s="286"/>
      <c r="D493" s="116" t="s">
        <v>65</v>
      </c>
      <c r="E493" s="162"/>
      <c r="F493" s="162"/>
      <c r="G493" s="162"/>
      <c r="H493" s="162"/>
      <c r="I493" s="162">
        <v>13000</v>
      </c>
      <c r="J493" s="162"/>
      <c r="K493" s="162"/>
      <c r="L493" s="300">
        <f>SUM(E493:K493)</f>
        <v>13000</v>
      </c>
    </row>
    <row r="494" spans="1:12" s="168" customFormat="1" ht="19.5">
      <c r="A494" s="615">
        <v>487</v>
      </c>
      <c r="B494" s="301"/>
      <c r="C494" s="287"/>
      <c r="D494" s="121" t="s">
        <v>525</v>
      </c>
      <c r="E494" s="167"/>
      <c r="F494" s="167"/>
      <c r="G494" s="167">
        <v>6</v>
      </c>
      <c r="H494" s="167"/>
      <c r="I494" s="167">
        <v>-6</v>
      </c>
      <c r="J494" s="167"/>
      <c r="K494" s="167"/>
      <c r="L494" s="302">
        <f>SUM(E494:K494)</f>
        <v>0</v>
      </c>
    </row>
    <row r="495" spans="1:12" s="68" customFormat="1" ht="18">
      <c r="A495" s="615">
        <v>488</v>
      </c>
      <c r="B495" s="303"/>
      <c r="C495" s="288"/>
      <c r="D495" s="262" t="s">
        <v>65</v>
      </c>
      <c r="E495" s="163">
        <f aca="true" t="shared" si="120" ref="E495:L495">SUM(E493:E494)</f>
        <v>0</v>
      </c>
      <c r="F495" s="163">
        <f t="shared" si="120"/>
        <v>0</v>
      </c>
      <c r="G495" s="163">
        <f t="shared" si="120"/>
        <v>6</v>
      </c>
      <c r="H495" s="163">
        <f t="shared" si="120"/>
        <v>0</v>
      </c>
      <c r="I495" s="163">
        <f t="shared" si="120"/>
        <v>12994</v>
      </c>
      <c r="J495" s="163">
        <f t="shared" si="120"/>
        <v>0</v>
      </c>
      <c r="K495" s="163">
        <f t="shared" si="120"/>
        <v>0</v>
      </c>
      <c r="L495" s="304">
        <f t="shared" si="120"/>
        <v>13000</v>
      </c>
    </row>
    <row r="496" spans="1:12" s="260" customFormat="1" ht="30" customHeight="1">
      <c r="A496" s="615">
        <v>489</v>
      </c>
      <c r="B496" s="298"/>
      <c r="C496" s="285">
        <v>117</v>
      </c>
      <c r="D496" s="116" t="s">
        <v>41</v>
      </c>
      <c r="E496" s="162"/>
      <c r="F496" s="162"/>
      <c r="G496" s="162"/>
      <c r="H496" s="162"/>
      <c r="I496" s="162"/>
      <c r="J496" s="162"/>
      <c r="K496" s="162"/>
      <c r="L496" s="304"/>
    </row>
    <row r="497" spans="1:12" ht="18">
      <c r="A497" s="615">
        <v>490</v>
      </c>
      <c r="B497" s="182"/>
      <c r="C497" s="286"/>
      <c r="D497" s="116" t="s">
        <v>65</v>
      </c>
      <c r="E497" s="162"/>
      <c r="F497" s="162"/>
      <c r="G497" s="162"/>
      <c r="H497" s="162"/>
      <c r="I497" s="162">
        <v>46000</v>
      </c>
      <c r="J497" s="162"/>
      <c r="K497" s="162"/>
      <c r="L497" s="300">
        <f>SUM(E497:K497)</f>
        <v>46000</v>
      </c>
    </row>
    <row r="498" spans="1:12" s="168" customFormat="1" ht="19.5">
      <c r="A498" s="615">
        <v>491</v>
      </c>
      <c r="B498" s="301"/>
      <c r="C498" s="287"/>
      <c r="D498" s="121" t="s">
        <v>64</v>
      </c>
      <c r="E498" s="167"/>
      <c r="F498" s="167"/>
      <c r="G498" s="167"/>
      <c r="H498" s="167"/>
      <c r="I498" s="167"/>
      <c r="J498" s="167"/>
      <c r="K498" s="167"/>
      <c r="L498" s="302">
        <f>SUM(E498:K498)</f>
        <v>0</v>
      </c>
    </row>
    <row r="499" spans="1:12" s="68" customFormat="1" ht="18">
      <c r="A499" s="615">
        <v>492</v>
      </c>
      <c r="B499" s="303"/>
      <c r="C499" s="288"/>
      <c r="D499" s="262" t="s">
        <v>65</v>
      </c>
      <c r="E499" s="163">
        <f aca="true" t="shared" si="121" ref="E499:L499">SUM(E497:E498)</f>
        <v>0</v>
      </c>
      <c r="F499" s="163">
        <f t="shared" si="121"/>
        <v>0</v>
      </c>
      <c r="G499" s="163">
        <f t="shared" si="121"/>
        <v>0</v>
      </c>
      <c r="H499" s="163">
        <f t="shared" si="121"/>
        <v>0</v>
      </c>
      <c r="I499" s="163">
        <f t="shared" si="121"/>
        <v>46000</v>
      </c>
      <c r="J499" s="163">
        <f t="shared" si="121"/>
        <v>0</v>
      </c>
      <c r="K499" s="163">
        <f t="shared" si="121"/>
        <v>0</v>
      </c>
      <c r="L499" s="304">
        <f t="shared" si="121"/>
        <v>46000</v>
      </c>
    </row>
    <row r="500" spans="1:12" s="260" customFormat="1" ht="27.75" customHeight="1">
      <c r="A500" s="615">
        <v>493</v>
      </c>
      <c r="B500" s="298"/>
      <c r="C500" s="285">
        <v>118</v>
      </c>
      <c r="D500" s="116" t="s">
        <v>118</v>
      </c>
      <c r="E500" s="162"/>
      <c r="F500" s="162"/>
      <c r="G500" s="162"/>
      <c r="H500" s="162"/>
      <c r="I500" s="162"/>
      <c r="J500" s="162"/>
      <c r="K500" s="162"/>
      <c r="L500" s="304"/>
    </row>
    <row r="501" spans="1:12" ht="18">
      <c r="A501" s="615">
        <v>494</v>
      </c>
      <c r="B501" s="182"/>
      <c r="C501" s="286"/>
      <c r="D501" s="116" t="s">
        <v>65</v>
      </c>
      <c r="E501" s="162"/>
      <c r="F501" s="162"/>
      <c r="G501" s="162"/>
      <c r="H501" s="162"/>
      <c r="I501" s="162">
        <v>180</v>
      </c>
      <c r="J501" s="162"/>
      <c r="K501" s="162"/>
      <c r="L501" s="300">
        <f>SUM(E501:K501)</f>
        <v>180</v>
      </c>
    </row>
    <row r="502" spans="1:12" s="168" customFormat="1" ht="19.5">
      <c r="A502" s="615">
        <v>495</v>
      </c>
      <c r="B502" s="301"/>
      <c r="C502" s="287"/>
      <c r="D502" s="121" t="s">
        <v>64</v>
      </c>
      <c r="E502" s="167"/>
      <c r="F502" s="167"/>
      <c r="G502" s="167"/>
      <c r="H502" s="167"/>
      <c r="I502" s="167"/>
      <c r="J502" s="167"/>
      <c r="K502" s="167"/>
      <c r="L502" s="302">
        <f>SUM(E502:K502)</f>
        <v>0</v>
      </c>
    </row>
    <row r="503" spans="1:12" s="68" customFormat="1" ht="18">
      <c r="A503" s="615">
        <v>496</v>
      </c>
      <c r="B503" s="303"/>
      <c r="C503" s="288"/>
      <c r="D503" s="262" t="s">
        <v>65</v>
      </c>
      <c r="E503" s="163">
        <f aca="true" t="shared" si="122" ref="E503:L503">SUM(E501:E502)</f>
        <v>0</v>
      </c>
      <c r="F503" s="163">
        <f t="shared" si="122"/>
        <v>0</v>
      </c>
      <c r="G503" s="163">
        <f t="shared" si="122"/>
        <v>0</v>
      </c>
      <c r="H503" s="163">
        <f t="shared" si="122"/>
        <v>0</v>
      </c>
      <c r="I503" s="163">
        <f t="shared" si="122"/>
        <v>180</v>
      </c>
      <c r="J503" s="163">
        <f t="shared" si="122"/>
        <v>0</v>
      </c>
      <c r="K503" s="163">
        <f t="shared" si="122"/>
        <v>0</v>
      </c>
      <c r="L503" s="304">
        <f t="shared" si="122"/>
        <v>180</v>
      </c>
    </row>
    <row r="504" spans="1:12" s="260" customFormat="1" ht="27.75" customHeight="1">
      <c r="A504" s="615">
        <v>497</v>
      </c>
      <c r="B504" s="298"/>
      <c r="C504" s="285">
        <v>119</v>
      </c>
      <c r="D504" s="116" t="s">
        <v>277</v>
      </c>
      <c r="E504" s="162"/>
      <c r="F504" s="162"/>
      <c r="G504" s="162"/>
      <c r="H504" s="162"/>
      <c r="I504" s="162"/>
      <c r="J504" s="162"/>
      <c r="K504" s="162"/>
      <c r="L504" s="304"/>
    </row>
    <row r="505" spans="1:12" ht="18">
      <c r="A505" s="615">
        <v>498</v>
      </c>
      <c r="B505" s="182"/>
      <c r="C505" s="286"/>
      <c r="D505" s="116" t="s">
        <v>65</v>
      </c>
      <c r="E505" s="162"/>
      <c r="F505" s="162"/>
      <c r="G505" s="162"/>
      <c r="H505" s="162"/>
      <c r="I505" s="162">
        <v>186000</v>
      </c>
      <c r="J505" s="162"/>
      <c r="K505" s="162"/>
      <c r="L505" s="300">
        <f>SUM(E505:K505)</f>
        <v>186000</v>
      </c>
    </row>
    <row r="506" spans="1:12" s="168" customFormat="1" ht="19.5">
      <c r="A506" s="615">
        <v>499</v>
      </c>
      <c r="B506" s="301"/>
      <c r="C506" s="287"/>
      <c r="D506" s="121" t="s">
        <v>64</v>
      </c>
      <c r="E506" s="167"/>
      <c r="F506" s="167"/>
      <c r="G506" s="167"/>
      <c r="H506" s="167"/>
      <c r="I506" s="167"/>
      <c r="J506" s="167"/>
      <c r="K506" s="167"/>
      <c r="L506" s="302">
        <f>SUM(E506:K506)</f>
        <v>0</v>
      </c>
    </row>
    <row r="507" spans="1:12" s="68" customFormat="1" ht="18">
      <c r="A507" s="615">
        <v>500</v>
      </c>
      <c r="B507" s="303"/>
      <c r="C507" s="288"/>
      <c r="D507" s="262" t="s">
        <v>65</v>
      </c>
      <c r="E507" s="163">
        <f aca="true" t="shared" si="123" ref="E507:L507">SUM(E505:E506)</f>
        <v>0</v>
      </c>
      <c r="F507" s="163">
        <f t="shared" si="123"/>
        <v>0</v>
      </c>
      <c r="G507" s="163">
        <f t="shared" si="123"/>
        <v>0</v>
      </c>
      <c r="H507" s="163">
        <f t="shared" si="123"/>
        <v>0</v>
      </c>
      <c r="I507" s="163">
        <f t="shared" si="123"/>
        <v>186000</v>
      </c>
      <c r="J507" s="163">
        <f t="shared" si="123"/>
        <v>0</v>
      </c>
      <c r="K507" s="163">
        <f t="shared" si="123"/>
        <v>0</v>
      </c>
      <c r="L507" s="304">
        <f t="shared" si="123"/>
        <v>186000</v>
      </c>
    </row>
    <row r="508" spans="1:12" s="260" customFormat="1" ht="27.75" customHeight="1">
      <c r="A508" s="615">
        <v>501</v>
      </c>
      <c r="B508" s="298"/>
      <c r="C508" s="285">
        <v>120</v>
      </c>
      <c r="D508" s="116" t="s">
        <v>111</v>
      </c>
      <c r="E508" s="162"/>
      <c r="F508" s="162"/>
      <c r="G508" s="162"/>
      <c r="H508" s="162"/>
      <c r="I508" s="162"/>
      <c r="J508" s="162"/>
      <c r="K508" s="162"/>
      <c r="L508" s="304"/>
    </row>
    <row r="509" spans="1:12" ht="18">
      <c r="A509" s="615">
        <v>502</v>
      </c>
      <c r="B509" s="182"/>
      <c r="C509" s="286"/>
      <c r="D509" s="116" t="s">
        <v>65</v>
      </c>
      <c r="E509" s="162"/>
      <c r="F509" s="162"/>
      <c r="G509" s="162"/>
      <c r="H509" s="162"/>
      <c r="I509" s="162">
        <v>41000</v>
      </c>
      <c r="J509" s="162"/>
      <c r="K509" s="162"/>
      <c r="L509" s="300">
        <f>SUM(E509:K509)</f>
        <v>41000</v>
      </c>
    </row>
    <row r="510" spans="1:12" s="168" customFormat="1" ht="19.5">
      <c r="A510" s="615">
        <v>503</v>
      </c>
      <c r="B510" s="301"/>
      <c r="C510" s="287"/>
      <c r="D510" s="121" t="s">
        <v>64</v>
      </c>
      <c r="E510" s="167"/>
      <c r="F510" s="167"/>
      <c r="G510" s="167"/>
      <c r="H510" s="167"/>
      <c r="I510" s="167"/>
      <c r="J510" s="167"/>
      <c r="K510" s="167"/>
      <c r="L510" s="302">
        <f>SUM(E510:K510)</f>
        <v>0</v>
      </c>
    </row>
    <row r="511" spans="1:12" s="68" customFormat="1" ht="18">
      <c r="A511" s="615">
        <v>504</v>
      </c>
      <c r="B511" s="303"/>
      <c r="C511" s="288"/>
      <c r="D511" s="262" t="s">
        <v>65</v>
      </c>
      <c r="E511" s="163">
        <f aca="true" t="shared" si="124" ref="E511:L511">SUM(E509:E510)</f>
        <v>0</v>
      </c>
      <c r="F511" s="163">
        <f t="shared" si="124"/>
        <v>0</v>
      </c>
      <c r="G511" s="163">
        <f t="shared" si="124"/>
        <v>0</v>
      </c>
      <c r="H511" s="163">
        <f t="shared" si="124"/>
        <v>0</v>
      </c>
      <c r="I511" s="163">
        <f t="shared" si="124"/>
        <v>41000</v>
      </c>
      <c r="J511" s="163">
        <f t="shared" si="124"/>
        <v>0</v>
      </c>
      <c r="K511" s="163">
        <f t="shared" si="124"/>
        <v>0</v>
      </c>
      <c r="L511" s="304">
        <f t="shared" si="124"/>
        <v>41000</v>
      </c>
    </row>
    <row r="512" spans="1:12" s="260" customFormat="1" ht="27.75" customHeight="1">
      <c r="A512" s="615">
        <v>505</v>
      </c>
      <c r="B512" s="298"/>
      <c r="C512" s="285">
        <v>121</v>
      </c>
      <c r="D512" s="116" t="s">
        <v>112</v>
      </c>
      <c r="E512" s="162"/>
      <c r="F512" s="162"/>
      <c r="G512" s="162"/>
      <c r="H512" s="162"/>
      <c r="I512" s="162"/>
      <c r="J512" s="162"/>
      <c r="K512" s="162"/>
      <c r="L512" s="304"/>
    </row>
    <row r="513" spans="1:12" ht="18">
      <c r="A513" s="615">
        <v>506</v>
      </c>
      <c r="B513" s="182"/>
      <c r="C513" s="286"/>
      <c r="D513" s="116" t="s">
        <v>65</v>
      </c>
      <c r="E513" s="162"/>
      <c r="F513" s="162"/>
      <c r="G513" s="162"/>
      <c r="H513" s="162"/>
      <c r="I513" s="162">
        <v>165</v>
      </c>
      <c r="J513" s="162"/>
      <c r="K513" s="162"/>
      <c r="L513" s="300">
        <f>SUM(E513:K513)</f>
        <v>165</v>
      </c>
    </row>
    <row r="514" spans="1:12" s="168" customFormat="1" ht="19.5">
      <c r="A514" s="615">
        <v>507</v>
      </c>
      <c r="B514" s="301"/>
      <c r="C514" s="287"/>
      <c r="D514" s="121" t="s">
        <v>64</v>
      </c>
      <c r="E514" s="167"/>
      <c r="F514" s="167"/>
      <c r="G514" s="167"/>
      <c r="H514" s="167"/>
      <c r="I514" s="167"/>
      <c r="J514" s="167"/>
      <c r="K514" s="167"/>
      <c r="L514" s="302">
        <f>SUM(E514:K514)</f>
        <v>0</v>
      </c>
    </row>
    <row r="515" spans="1:12" s="68" customFormat="1" ht="18">
      <c r="A515" s="615">
        <v>508</v>
      </c>
      <c r="B515" s="303"/>
      <c r="C515" s="288"/>
      <c r="D515" s="262" t="s">
        <v>65</v>
      </c>
      <c r="E515" s="163">
        <f aca="true" t="shared" si="125" ref="E515:L515">SUM(E513:E514)</f>
        <v>0</v>
      </c>
      <c r="F515" s="163">
        <f t="shared" si="125"/>
        <v>0</v>
      </c>
      <c r="G515" s="163">
        <f t="shared" si="125"/>
        <v>0</v>
      </c>
      <c r="H515" s="163">
        <f t="shared" si="125"/>
        <v>0</v>
      </c>
      <c r="I515" s="163">
        <f t="shared" si="125"/>
        <v>165</v>
      </c>
      <c r="J515" s="163">
        <f t="shared" si="125"/>
        <v>0</v>
      </c>
      <c r="K515" s="163">
        <f t="shared" si="125"/>
        <v>0</v>
      </c>
      <c r="L515" s="304">
        <f t="shared" si="125"/>
        <v>165</v>
      </c>
    </row>
    <row r="516" spans="1:12" s="260" customFormat="1" ht="27.75" customHeight="1">
      <c r="A516" s="615">
        <v>509</v>
      </c>
      <c r="B516" s="298"/>
      <c r="C516" s="285">
        <v>122</v>
      </c>
      <c r="D516" s="116" t="s">
        <v>612</v>
      </c>
      <c r="E516" s="162"/>
      <c r="F516" s="162"/>
      <c r="G516" s="162"/>
      <c r="H516" s="162"/>
      <c r="I516" s="162"/>
      <c r="J516" s="162"/>
      <c r="K516" s="162"/>
      <c r="L516" s="304"/>
    </row>
    <row r="517" spans="1:12" ht="18">
      <c r="A517" s="615">
        <v>510</v>
      </c>
      <c r="B517" s="182"/>
      <c r="C517" s="286"/>
      <c r="D517" s="116" t="s">
        <v>65</v>
      </c>
      <c r="E517" s="162"/>
      <c r="F517" s="162"/>
      <c r="G517" s="162"/>
      <c r="H517" s="162"/>
      <c r="I517" s="162">
        <v>4801</v>
      </c>
      <c r="J517" s="162"/>
      <c r="K517" s="162"/>
      <c r="L517" s="300">
        <f>SUM(E517:K517)</f>
        <v>4801</v>
      </c>
    </row>
    <row r="518" spans="1:12" s="168" customFormat="1" ht="19.5">
      <c r="A518" s="615">
        <v>511</v>
      </c>
      <c r="B518" s="301"/>
      <c r="C518" s="287"/>
      <c r="D518" s="121" t="s">
        <v>64</v>
      </c>
      <c r="E518" s="167"/>
      <c r="F518" s="167"/>
      <c r="G518" s="167"/>
      <c r="H518" s="167"/>
      <c r="I518" s="167"/>
      <c r="J518" s="167"/>
      <c r="K518" s="167"/>
      <c r="L518" s="302">
        <f>SUM(E518:K518)</f>
        <v>0</v>
      </c>
    </row>
    <row r="519" spans="1:12" s="68" customFormat="1" ht="18">
      <c r="A519" s="615">
        <v>512</v>
      </c>
      <c r="B519" s="303"/>
      <c r="C519" s="288"/>
      <c r="D519" s="262" t="s">
        <v>65</v>
      </c>
      <c r="E519" s="163">
        <f aca="true" t="shared" si="126" ref="E519:L519">SUM(E517:E518)</f>
        <v>0</v>
      </c>
      <c r="F519" s="163">
        <f t="shared" si="126"/>
        <v>0</v>
      </c>
      <c r="G519" s="163">
        <f t="shared" si="126"/>
        <v>0</v>
      </c>
      <c r="H519" s="163">
        <f t="shared" si="126"/>
        <v>0</v>
      </c>
      <c r="I519" s="163">
        <f t="shared" si="126"/>
        <v>4801</v>
      </c>
      <c r="J519" s="163">
        <f t="shared" si="126"/>
        <v>0</v>
      </c>
      <c r="K519" s="163">
        <f t="shared" si="126"/>
        <v>0</v>
      </c>
      <c r="L519" s="304">
        <f t="shared" si="126"/>
        <v>4801</v>
      </c>
    </row>
    <row r="520" spans="1:12" s="260" customFormat="1" ht="30" customHeight="1">
      <c r="A520" s="615">
        <v>513</v>
      </c>
      <c r="B520" s="298"/>
      <c r="C520" s="285">
        <v>123</v>
      </c>
      <c r="D520" s="116" t="s">
        <v>496</v>
      </c>
      <c r="E520" s="162"/>
      <c r="F520" s="162"/>
      <c r="G520" s="162"/>
      <c r="H520" s="162"/>
      <c r="I520" s="162"/>
      <c r="J520" s="162"/>
      <c r="K520" s="162"/>
      <c r="L520" s="304"/>
    </row>
    <row r="521" spans="1:12" ht="18">
      <c r="A521" s="615">
        <v>514</v>
      </c>
      <c r="B521" s="182"/>
      <c r="C521" s="286"/>
      <c r="D521" s="116" t="s">
        <v>65</v>
      </c>
      <c r="E521" s="162"/>
      <c r="F521" s="162"/>
      <c r="G521" s="162"/>
      <c r="H521" s="162"/>
      <c r="I521" s="162">
        <v>369</v>
      </c>
      <c r="J521" s="162"/>
      <c r="K521" s="162"/>
      <c r="L521" s="300">
        <f>SUM(E521:K521)</f>
        <v>369</v>
      </c>
    </row>
    <row r="522" spans="1:12" s="168" customFormat="1" ht="19.5">
      <c r="A522" s="615">
        <v>515</v>
      </c>
      <c r="B522" s="301"/>
      <c r="C522" s="287"/>
      <c r="D522" s="121" t="s">
        <v>64</v>
      </c>
      <c r="E522" s="167"/>
      <c r="F522" s="167"/>
      <c r="G522" s="167"/>
      <c r="H522" s="167"/>
      <c r="I522" s="167"/>
      <c r="J522" s="167"/>
      <c r="K522" s="167"/>
      <c r="L522" s="302">
        <f>SUM(E522:K522)</f>
        <v>0</v>
      </c>
    </row>
    <row r="523" spans="1:12" s="68" customFormat="1" ht="18">
      <c r="A523" s="615">
        <v>516</v>
      </c>
      <c r="B523" s="303"/>
      <c r="C523" s="288"/>
      <c r="D523" s="262" t="s">
        <v>65</v>
      </c>
      <c r="E523" s="163">
        <f aca="true" t="shared" si="127" ref="E523:L523">SUM(E521:E522)</f>
        <v>0</v>
      </c>
      <c r="F523" s="163">
        <f t="shared" si="127"/>
        <v>0</v>
      </c>
      <c r="G523" s="163">
        <f t="shared" si="127"/>
        <v>0</v>
      </c>
      <c r="H523" s="163">
        <f t="shared" si="127"/>
        <v>0</v>
      </c>
      <c r="I523" s="163">
        <f t="shared" si="127"/>
        <v>369</v>
      </c>
      <c r="J523" s="163">
        <f t="shared" si="127"/>
        <v>0</v>
      </c>
      <c r="K523" s="163">
        <f t="shared" si="127"/>
        <v>0</v>
      </c>
      <c r="L523" s="304">
        <f t="shared" si="127"/>
        <v>369</v>
      </c>
    </row>
    <row r="524" spans="1:12" s="260" customFormat="1" ht="30" customHeight="1">
      <c r="A524" s="615">
        <v>517</v>
      </c>
      <c r="B524" s="298"/>
      <c r="C524" s="285">
        <v>124</v>
      </c>
      <c r="D524" s="116" t="s">
        <v>731</v>
      </c>
      <c r="E524" s="162"/>
      <c r="F524" s="162"/>
      <c r="G524" s="162"/>
      <c r="H524" s="162"/>
      <c r="I524" s="162"/>
      <c r="J524" s="162"/>
      <c r="K524" s="162"/>
      <c r="L524" s="304"/>
    </row>
    <row r="525" spans="1:12" ht="18">
      <c r="A525" s="615">
        <v>518</v>
      </c>
      <c r="B525" s="182"/>
      <c r="C525" s="286"/>
      <c r="D525" s="116" t="s">
        <v>65</v>
      </c>
      <c r="E525" s="162"/>
      <c r="F525" s="162"/>
      <c r="G525" s="162"/>
      <c r="H525" s="162"/>
      <c r="I525" s="162">
        <v>2850</v>
      </c>
      <c r="J525" s="162"/>
      <c r="K525" s="162"/>
      <c r="L525" s="300">
        <f>SUM(E525:K525)</f>
        <v>2850</v>
      </c>
    </row>
    <row r="526" spans="1:12" s="168" customFormat="1" ht="19.5">
      <c r="A526" s="615">
        <v>519</v>
      </c>
      <c r="B526" s="301"/>
      <c r="C526" s="287"/>
      <c r="D526" s="121" t="s">
        <v>64</v>
      </c>
      <c r="E526" s="167"/>
      <c r="F526" s="167"/>
      <c r="G526" s="167"/>
      <c r="H526" s="167"/>
      <c r="I526" s="167"/>
      <c r="J526" s="167"/>
      <c r="K526" s="167"/>
      <c r="L526" s="302">
        <f>SUM(E526:K526)</f>
        <v>0</v>
      </c>
    </row>
    <row r="527" spans="1:12" s="269" customFormat="1" ht="30" customHeight="1">
      <c r="A527" s="617">
        <v>520</v>
      </c>
      <c r="B527" s="305"/>
      <c r="C527" s="289"/>
      <c r="D527" s="263" t="s">
        <v>65</v>
      </c>
      <c r="E527" s="164">
        <f aca="true" t="shared" si="128" ref="E527:L527">SUM(E525:E526)</f>
        <v>0</v>
      </c>
      <c r="F527" s="164">
        <f t="shared" si="128"/>
        <v>0</v>
      </c>
      <c r="G527" s="164">
        <f t="shared" si="128"/>
        <v>0</v>
      </c>
      <c r="H527" s="164">
        <f t="shared" si="128"/>
        <v>0</v>
      </c>
      <c r="I527" s="164">
        <f t="shared" si="128"/>
        <v>2850</v>
      </c>
      <c r="J527" s="164">
        <f t="shared" si="128"/>
        <v>0</v>
      </c>
      <c r="K527" s="164">
        <f t="shared" si="128"/>
        <v>0</v>
      </c>
      <c r="L527" s="306">
        <f t="shared" si="128"/>
        <v>2850</v>
      </c>
    </row>
    <row r="528" spans="1:12" s="127" customFormat="1" ht="30" customHeight="1">
      <c r="A528" s="616">
        <v>521</v>
      </c>
      <c r="B528" s="307"/>
      <c r="C528" s="290"/>
      <c r="D528" s="265" t="s">
        <v>698</v>
      </c>
      <c r="E528" s="272"/>
      <c r="F528" s="272"/>
      <c r="G528" s="272"/>
      <c r="H528" s="272"/>
      <c r="I528" s="272"/>
      <c r="J528" s="272"/>
      <c r="K528" s="272"/>
      <c r="L528" s="312"/>
    </row>
    <row r="529" spans="1:12" s="127" customFormat="1" ht="21.75" customHeight="1">
      <c r="A529" s="616">
        <v>522</v>
      </c>
      <c r="B529" s="274"/>
      <c r="C529" s="291"/>
      <c r="D529" s="116" t="s">
        <v>65</v>
      </c>
      <c r="E529" s="166">
        <f aca="true" t="shared" si="129" ref="E529:K529">SUM(E525+E513+E509+E505+E501+E497+E493)+E517+E521</f>
        <v>0</v>
      </c>
      <c r="F529" s="166">
        <f t="shared" si="129"/>
        <v>0</v>
      </c>
      <c r="G529" s="166">
        <f t="shared" si="129"/>
        <v>0</v>
      </c>
      <c r="H529" s="166">
        <f t="shared" si="129"/>
        <v>0</v>
      </c>
      <c r="I529" s="166">
        <f t="shared" si="129"/>
        <v>294365</v>
      </c>
      <c r="J529" s="166">
        <f t="shared" si="129"/>
        <v>0</v>
      </c>
      <c r="K529" s="166">
        <f t="shared" si="129"/>
        <v>0</v>
      </c>
      <c r="L529" s="275">
        <f>SUM(L525+L513+L509+L505+L501+L497+L493)+L517+L521</f>
        <v>294365</v>
      </c>
    </row>
    <row r="530" spans="1:12" s="127" customFormat="1" ht="21.75" customHeight="1">
      <c r="A530" s="616">
        <v>523</v>
      </c>
      <c r="B530" s="274"/>
      <c r="C530" s="291"/>
      <c r="D530" s="121" t="s">
        <v>64</v>
      </c>
      <c r="E530" s="273">
        <f aca="true" t="shared" si="130" ref="E530:L530">SUM(E526+E514+E510+E506+E502+E498+E494)+E518+E522</f>
        <v>0</v>
      </c>
      <c r="F530" s="273">
        <f t="shared" si="130"/>
        <v>0</v>
      </c>
      <c r="G530" s="273">
        <f t="shared" si="130"/>
        <v>6</v>
      </c>
      <c r="H530" s="273">
        <f t="shared" si="130"/>
        <v>0</v>
      </c>
      <c r="I530" s="273">
        <f t="shared" si="130"/>
        <v>-6</v>
      </c>
      <c r="J530" s="273">
        <f t="shared" si="130"/>
        <v>0</v>
      </c>
      <c r="K530" s="273">
        <f t="shared" si="130"/>
        <v>0</v>
      </c>
      <c r="L530" s="276">
        <f t="shared" si="130"/>
        <v>0</v>
      </c>
    </row>
    <row r="531" spans="1:12" s="269" customFormat="1" ht="21.75" customHeight="1" thickBot="1">
      <c r="A531" s="616">
        <v>524</v>
      </c>
      <c r="B531" s="457"/>
      <c r="C531" s="458"/>
      <c r="D531" s="459" t="s">
        <v>65</v>
      </c>
      <c r="E531" s="460">
        <f aca="true" t="shared" si="131" ref="E531:L531">SUM(E529:E530)</f>
        <v>0</v>
      </c>
      <c r="F531" s="460">
        <f t="shared" si="131"/>
        <v>0</v>
      </c>
      <c r="G531" s="460">
        <f t="shared" si="131"/>
        <v>6</v>
      </c>
      <c r="H531" s="460">
        <f t="shared" si="131"/>
        <v>0</v>
      </c>
      <c r="I531" s="460">
        <f t="shared" si="131"/>
        <v>294359</v>
      </c>
      <c r="J531" s="460">
        <f t="shared" si="131"/>
        <v>0</v>
      </c>
      <c r="K531" s="460">
        <f t="shared" si="131"/>
        <v>0</v>
      </c>
      <c r="L531" s="461">
        <f t="shared" si="131"/>
        <v>294365</v>
      </c>
    </row>
    <row r="532" spans="1:12" s="127" customFormat="1" ht="30" customHeight="1" thickTop="1">
      <c r="A532" s="616">
        <v>525</v>
      </c>
      <c r="B532" s="281"/>
      <c r="C532" s="294"/>
      <c r="D532" s="264" t="s">
        <v>35</v>
      </c>
      <c r="E532" s="271"/>
      <c r="F532" s="271"/>
      <c r="G532" s="271"/>
      <c r="H532" s="271"/>
      <c r="I532" s="271"/>
      <c r="J532" s="271"/>
      <c r="K532" s="271"/>
      <c r="L532" s="282"/>
    </row>
    <row r="533" spans="1:12" s="127" customFormat="1" ht="21.75" customHeight="1">
      <c r="A533" s="616">
        <v>526</v>
      </c>
      <c r="B533" s="274"/>
      <c r="C533" s="291"/>
      <c r="D533" s="116" t="s">
        <v>65</v>
      </c>
      <c r="E533" s="166">
        <f aca="true" t="shared" si="132" ref="E533:L533">SUM(E529,E488,E223)</f>
        <v>70676</v>
      </c>
      <c r="F533" s="166">
        <f t="shared" si="132"/>
        <v>16430</v>
      </c>
      <c r="G533" s="166">
        <f t="shared" si="132"/>
        <v>2584350</v>
      </c>
      <c r="H533" s="166">
        <f t="shared" si="132"/>
        <v>1053443</v>
      </c>
      <c r="I533" s="166">
        <f t="shared" si="132"/>
        <v>324300</v>
      </c>
      <c r="J533" s="166">
        <f t="shared" si="132"/>
        <v>784664</v>
      </c>
      <c r="K533" s="166">
        <f t="shared" si="132"/>
        <v>0</v>
      </c>
      <c r="L533" s="275">
        <f t="shared" si="132"/>
        <v>4833863</v>
      </c>
    </row>
    <row r="534" spans="1:12" s="127" customFormat="1" ht="21.75" customHeight="1">
      <c r="A534" s="616">
        <v>527</v>
      </c>
      <c r="B534" s="274"/>
      <c r="C534" s="291"/>
      <c r="D534" s="121" t="s">
        <v>64</v>
      </c>
      <c r="E534" s="273">
        <f aca="true" t="shared" si="133" ref="E534:L534">SUM(E530+E489+E224)</f>
        <v>3114</v>
      </c>
      <c r="F534" s="273">
        <f t="shared" si="133"/>
        <v>656</v>
      </c>
      <c r="G534" s="273">
        <f t="shared" si="133"/>
        <v>-45165</v>
      </c>
      <c r="H534" s="273">
        <f t="shared" si="133"/>
        <v>84651</v>
      </c>
      <c r="I534" s="273">
        <f t="shared" si="133"/>
        <v>24</v>
      </c>
      <c r="J534" s="273">
        <f t="shared" si="133"/>
        <v>500401</v>
      </c>
      <c r="K534" s="273">
        <f t="shared" si="133"/>
        <v>0</v>
      </c>
      <c r="L534" s="276">
        <f t="shared" si="133"/>
        <v>543681</v>
      </c>
    </row>
    <row r="535" spans="1:12" s="127" customFormat="1" ht="21.75" customHeight="1" thickBot="1">
      <c r="A535" s="616">
        <v>528</v>
      </c>
      <c r="B535" s="277"/>
      <c r="C535" s="295"/>
      <c r="D535" s="278" t="s">
        <v>65</v>
      </c>
      <c r="E535" s="279">
        <f aca="true" t="shared" si="134" ref="E535:L535">SUM(E533:E534)</f>
        <v>73790</v>
      </c>
      <c r="F535" s="279">
        <f t="shared" si="134"/>
        <v>17086</v>
      </c>
      <c r="G535" s="279">
        <f t="shared" si="134"/>
        <v>2539185</v>
      </c>
      <c r="H535" s="279">
        <f t="shared" si="134"/>
        <v>1138094</v>
      </c>
      <c r="I535" s="279">
        <f t="shared" si="134"/>
        <v>324324</v>
      </c>
      <c r="J535" s="279">
        <f t="shared" si="134"/>
        <v>1285065</v>
      </c>
      <c r="K535" s="279">
        <f t="shared" si="134"/>
        <v>0</v>
      </c>
      <c r="L535" s="280">
        <f t="shared" si="134"/>
        <v>5377544</v>
      </c>
    </row>
    <row r="538" ht="18">
      <c r="D538" s="122"/>
    </row>
    <row r="539" ht="18">
      <c r="D539" s="122"/>
    </row>
    <row r="540" ht="18">
      <c r="D540" s="123"/>
    </row>
    <row r="541" ht="18">
      <c r="D541" s="123"/>
    </row>
    <row r="542" ht="18">
      <c r="D542" s="123"/>
    </row>
    <row r="543" ht="18">
      <c r="D543" s="124"/>
    </row>
    <row r="544" ht="18">
      <c r="D544" s="124"/>
    </row>
    <row r="545" ht="18">
      <c r="D545" s="124"/>
    </row>
    <row r="546" ht="18">
      <c r="D546" s="124"/>
    </row>
    <row r="547" ht="18">
      <c r="D547" s="124"/>
    </row>
    <row r="548" ht="18">
      <c r="D548" s="125"/>
    </row>
    <row r="549" ht="18">
      <c r="D549" s="125"/>
    </row>
    <row r="550" ht="18">
      <c r="D550" s="124"/>
    </row>
    <row r="551" ht="18">
      <c r="D551" s="124"/>
    </row>
    <row r="552" ht="18">
      <c r="D552" s="124"/>
    </row>
    <row r="553" ht="18">
      <c r="D553" s="124"/>
    </row>
    <row r="554" ht="18">
      <c r="D554" s="124"/>
    </row>
    <row r="555" ht="18">
      <c r="D555" s="124"/>
    </row>
    <row r="556" ht="18">
      <c r="D556" s="124"/>
    </row>
    <row r="557" ht="18">
      <c r="D557" s="124"/>
    </row>
    <row r="558" ht="18">
      <c r="D558" s="124"/>
    </row>
    <row r="559" ht="18">
      <c r="D559" s="124"/>
    </row>
    <row r="560" ht="18">
      <c r="D560" s="125"/>
    </row>
    <row r="561" ht="18">
      <c r="D561" s="125"/>
    </row>
    <row r="562" ht="18">
      <c r="D562" s="124"/>
    </row>
    <row r="563" ht="18">
      <c r="D563" s="124"/>
    </row>
    <row r="583" ht="18">
      <c r="D583" s="124"/>
    </row>
    <row r="584" ht="18">
      <c r="D584" s="124"/>
    </row>
    <row r="585" ht="18">
      <c r="D585" s="124"/>
    </row>
    <row r="586" ht="18">
      <c r="D586" s="126"/>
    </row>
    <row r="587" ht="18">
      <c r="D587" s="126"/>
    </row>
    <row r="588" ht="18">
      <c r="D588" s="126"/>
    </row>
    <row r="589" ht="18">
      <c r="D589" s="126"/>
    </row>
    <row r="590" ht="18">
      <c r="D590" s="124"/>
    </row>
    <row r="591" ht="18">
      <c r="D591" s="124"/>
    </row>
    <row r="592" ht="18">
      <c r="D592" s="124"/>
    </row>
    <row r="593" ht="18">
      <c r="D593" s="124"/>
    </row>
    <row r="594" ht="18">
      <c r="D594" s="124"/>
    </row>
    <row r="595" ht="18">
      <c r="D595" s="125"/>
    </row>
    <row r="596" ht="18">
      <c r="D596" s="125"/>
    </row>
    <row r="597" spans="1:11" s="68" customFormat="1" ht="18">
      <c r="A597" s="615"/>
      <c r="C597" s="296"/>
      <c r="D597" s="118"/>
      <c r="E597" s="157"/>
      <c r="F597" s="157"/>
      <c r="G597" s="157"/>
      <c r="H597" s="157"/>
      <c r="I597" s="157"/>
      <c r="J597" s="157"/>
      <c r="K597" s="157"/>
    </row>
    <row r="598" spans="1:11" s="68" customFormat="1" ht="18">
      <c r="A598" s="615"/>
      <c r="C598" s="296"/>
      <c r="D598" s="118"/>
      <c r="E598" s="157"/>
      <c r="F598" s="157"/>
      <c r="G598" s="157"/>
      <c r="H598" s="157"/>
      <c r="I598" s="157"/>
      <c r="J598" s="157"/>
      <c r="K598" s="157"/>
    </row>
    <row r="599" spans="1:11" s="68" customFormat="1" ht="18">
      <c r="A599" s="615"/>
      <c r="C599" s="296"/>
      <c r="D599" s="125"/>
      <c r="E599" s="157"/>
      <c r="F599" s="157"/>
      <c r="G599" s="157"/>
      <c r="H599" s="157"/>
      <c r="I599" s="157"/>
      <c r="J599" s="157"/>
      <c r="K599" s="157"/>
    </row>
    <row r="600" spans="1:11" s="68" customFormat="1" ht="18">
      <c r="A600" s="615"/>
      <c r="C600" s="296"/>
      <c r="D600" s="125"/>
      <c r="E600" s="157"/>
      <c r="F600" s="157"/>
      <c r="G600" s="157"/>
      <c r="H600" s="157"/>
      <c r="I600" s="157"/>
      <c r="J600" s="157"/>
      <c r="K600" s="157"/>
    </row>
    <row r="601" spans="1:11" s="68" customFormat="1" ht="18">
      <c r="A601" s="615"/>
      <c r="C601" s="296"/>
      <c r="D601" s="125"/>
      <c r="E601" s="157"/>
      <c r="F601" s="157"/>
      <c r="G601" s="157"/>
      <c r="H601" s="157"/>
      <c r="I601" s="157"/>
      <c r="J601" s="157"/>
      <c r="K601" s="157"/>
    </row>
    <row r="602" spans="1:11" s="68" customFormat="1" ht="18">
      <c r="A602" s="615"/>
      <c r="C602" s="296"/>
      <c r="D602" s="125"/>
      <c r="E602" s="157"/>
      <c r="F602" s="157"/>
      <c r="G602" s="157"/>
      <c r="H602" s="157"/>
      <c r="I602" s="157"/>
      <c r="J602" s="157"/>
      <c r="K602" s="157"/>
    </row>
    <row r="603" spans="1:11" s="68" customFormat="1" ht="18">
      <c r="A603" s="615"/>
      <c r="C603" s="296"/>
      <c r="D603" s="125"/>
      <c r="E603" s="157"/>
      <c r="F603" s="157"/>
      <c r="G603" s="157"/>
      <c r="H603" s="157"/>
      <c r="I603" s="157"/>
      <c r="J603" s="157"/>
      <c r="K603" s="157"/>
    </row>
    <row r="604" ht="18">
      <c r="D604" s="124"/>
    </row>
    <row r="605" ht="18">
      <c r="D605" s="124"/>
    </row>
    <row r="606" ht="18">
      <c r="D606" s="124"/>
    </row>
    <row r="607" ht="18">
      <c r="D607" s="124"/>
    </row>
    <row r="608" ht="18">
      <c r="D608" s="124"/>
    </row>
    <row r="609" ht="18">
      <c r="D609" s="124"/>
    </row>
    <row r="610" ht="18">
      <c r="D610" s="124"/>
    </row>
    <row r="611" ht="18">
      <c r="D611" s="124"/>
    </row>
    <row r="612" ht="18">
      <c r="D612" s="124"/>
    </row>
    <row r="613" ht="18">
      <c r="D613" s="124"/>
    </row>
    <row r="614" ht="18">
      <c r="D614" s="124"/>
    </row>
    <row r="615" ht="18">
      <c r="D615" s="124"/>
    </row>
    <row r="616" ht="18">
      <c r="D616" s="124"/>
    </row>
    <row r="617" spans="1:11" s="68" customFormat="1" ht="18">
      <c r="A617" s="615"/>
      <c r="C617" s="296"/>
      <c r="D617" s="125"/>
      <c r="E617" s="157"/>
      <c r="F617" s="157"/>
      <c r="G617" s="157"/>
      <c r="H617" s="157"/>
      <c r="I617" s="157"/>
      <c r="J617" s="157"/>
      <c r="K617" s="157"/>
    </row>
    <row r="618" ht="18">
      <c r="D618" s="124"/>
    </row>
    <row r="619" ht="18">
      <c r="D619" s="124"/>
    </row>
    <row r="620" ht="18">
      <c r="D620" s="124"/>
    </row>
    <row r="621" ht="18">
      <c r="D621" s="124"/>
    </row>
    <row r="622" ht="18">
      <c r="D622" s="124"/>
    </row>
    <row r="623" ht="18">
      <c r="D623" s="124"/>
    </row>
    <row r="624" ht="18">
      <c r="D624" s="124"/>
    </row>
    <row r="625" ht="18">
      <c r="D625" s="124"/>
    </row>
    <row r="626" ht="18">
      <c r="D626" s="124"/>
    </row>
    <row r="627" ht="18">
      <c r="D627" s="124"/>
    </row>
    <row r="628" ht="18">
      <c r="D628" s="124"/>
    </row>
    <row r="629" ht="18">
      <c r="D629" s="124"/>
    </row>
    <row r="630" ht="18">
      <c r="D630" s="124"/>
    </row>
    <row r="631" ht="18">
      <c r="D631" s="124"/>
    </row>
    <row r="632" ht="18">
      <c r="D632" s="124"/>
    </row>
    <row r="633" ht="18">
      <c r="D633" s="124"/>
    </row>
    <row r="634" ht="18">
      <c r="D634" s="124"/>
    </row>
    <row r="635" ht="18">
      <c r="D635" s="124"/>
    </row>
    <row r="636" ht="18">
      <c r="D636" s="124"/>
    </row>
    <row r="637" ht="18">
      <c r="D637" s="124"/>
    </row>
    <row r="638" ht="18">
      <c r="D638" s="124"/>
    </row>
    <row r="639" ht="18">
      <c r="D639" s="124"/>
    </row>
    <row r="640" ht="18">
      <c r="D640" s="124"/>
    </row>
    <row r="641" ht="18">
      <c r="D641" s="124"/>
    </row>
    <row r="642" ht="18">
      <c r="D642" s="124"/>
    </row>
    <row r="643" ht="18">
      <c r="D643" s="124"/>
    </row>
    <row r="644" ht="18">
      <c r="D644" s="124"/>
    </row>
    <row r="645" ht="18">
      <c r="D645" s="124"/>
    </row>
    <row r="646" ht="18">
      <c r="D646" s="124"/>
    </row>
    <row r="647" ht="18">
      <c r="D647" s="124"/>
    </row>
    <row r="648" ht="18">
      <c r="D648" s="124"/>
    </row>
    <row r="649" ht="18">
      <c r="D649" s="124"/>
    </row>
    <row r="650" ht="18">
      <c r="D650" s="124"/>
    </row>
    <row r="651" ht="18">
      <c r="D651" s="124"/>
    </row>
    <row r="652" ht="18">
      <c r="D652" s="124"/>
    </row>
    <row r="653" ht="18">
      <c r="D653" s="124"/>
    </row>
    <row r="654" ht="18">
      <c r="D654" s="124"/>
    </row>
    <row r="655" ht="18">
      <c r="D655" s="124"/>
    </row>
    <row r="656" ht="18">
      <c r="D656" s="124"/>
    </row>
    <row r="657" ht="18">
      <c r="D657" s="124"/>
    </row>
    <row r="658" ht="18">
      <c r="D658" s="124"/>
    </row>
    <row r="659" ht="18">
      <c r="D659" s="124"/>
    </row>
    <row r="660" ht="18">
      <c r="D660" s="124"/>
    </row>
    <row r="661" ht="18">
      <c r="D661" s="124"/>
    </row>
  </sheetData>
  <sheetProtection/>
  <mergeCells count="62">
    <mergeCell ref="D214:L214"/>
    <mergeCell ref="D218:L218"/>
    <mergeCell ref="D226:H226"/>
    <mergeCell ref="D449:L449"/>
    <mergeCell ref="D380:L380"/>
    <mergeCell ref="D392:L392"/>
    <mergeCell ref="D441:L441"/>
    <mergeCell ref="D388:L388"/>
    <mergeCell ref="D445:L445"/>
    <mergeCell ref="D384:L384"/>
    <mergeCell ref="D176:H176"/>
    <mergeCell ref="D188:L188"/>
    <mergeCell ref="D196:L196"/>
    <mergeCell ref="D210:L210"/>
    <mergeCell ref="D483:L483"/>
    <mergeCell ref="D433:L433"/>
    <mergeCell ref="D479:L479"/>
    <mergeCell ref="D397:L397"/>
    <mergeCell ref="D425:L425"/>
    <mergeCell ref="D429:L429"/>
    <mergeCell ref="D461:L461"/>
    <mergeCell ref="D457:L457"/>
    <mergeCell ref="D453:L453"/>
    <mergeCell ref="D437:L437"/>
    <mergeCell ref="A5:A7"/>
    <mergeCell ref="B5:B7"/>
    <mergeCell ref="F5:F7"/>
    <mergeCell ref="D95:E95"/>
    <mergeCell ref="D89:L89"/>
    <mergeCell ref="G5:G7"/>
    <mergeCell ref="D37:L37"/>
    <mergeCell ref="D45:L45"/>
    <mergeCell ref="E5:E7"/>
    <mergeCell ref="I5:I7"/>
    <mergeCell ref="D421:L421"/>
    <mergeCell ref="D413:L413"/>
    <mergeCell ref="D356:L356"/>
    <mergeCell ref="D206:L206"/>
    <mergeCell ref="D145:L145"/>
    <mergeCell ref="D192:L192"/>
    <mergeCell ref="D200:L200"/>
    <mergeCell ref="D163:L163"/>
    <mergeCell ref="D466:L466"/>
    <mergeCell ref="L5:L7"/>
    <mergeCell ref="D5:D7"/>
    <mergeCell ref="D109:L109"/>
    <mergeCell ref="D105:L105"/>
    <mergeCell ref="D153:L153"/>
    <mergeCell ref="D184:L184"/>
    <mergeCell ref="D103:E103"/>
    <mergeCell ref="D41:L41"/>
    <mergeCell ref="D85:L85"/>
    <mergeCell ref="D469:L469"/>
    <mergeCell ref="D472:L472"/>
    <mergeCell ref="C1:F1"/>
    <mergeCell ref="J5:J7"/>
    <mergeCell ref="D8:L8"/>
    <mergeCell ref="C2:L2"/>
    <mergeCell ref="K3:L3"/>
    <mergeCell ref="C5:C7"/>
    <mergeCell ref="H5:H7"/>
    <mergeCell ref="K5:K7"/>
  </mergeCells>
  <printOptions horizontalCentered="1"/>
  <pageMargins left="0.24" right="0.1968503937007874" top="0.3937007874015748" bottom="0.3937007874015748" header="0.5118110236220472" footer="0.1968503937007874"/>
  <pageSetup fitToHeight="5" horizontalDpi="600" verticalDpi="600" orientation="landscape" paperSize="9" scale="7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16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3.625" style="619" bestFit="1" customWidth="1"/>
    <col min="2" max="2" width="55.75390625" style="346" customWidth="1"/>
    <col min="3" max="3" width="15.75390625" style="70" customWidth="1"/>
    <col min="4" max="5" width="15.75390625" style="30" customWidth="1"/>
    <col min="6" max="6" width="15.75390625" style="70" customWidth="1"/>
    <col min="7" max="8" width="10.125" style="531" bestFit="1" customWidth="1"/>
    <col min="9" max="16384" width="9.125" style="531" customWidth="1"/>
  </cols>
  <sheetData>
    <row r="1" spans="1:6" s="73" customFormat="1" ht="15">
      <c r="A1" s="842" t="s">
        <v>169</v>
      </c>
      <c r="B1" s="842"/>
      <c r="C1" s="158"/>
      <c r="D1" s="72"/>
      <c r="E1" s="72"/>
      <c r="F1" s="158"/>
    </row>
    <row r="2" spans="1:6" s="73" customFormat="1" ht="18">
      <c r="A2" s="618"/>
      <c r="B2" s="845" t="s">
        <v>659</v>
      </c>
      <c r="C2" s="845"/>
      <c r="D2" s="845"/>
      <c r="E2" s="845"/>
      <c r="F2" s="845"/>
    </row>
    <row r="3" spans="1:11" s="530" customFormat="1" ht="18">
      <c r="A3" s="619"/>
      <c r="B3" s="845" t="s">
        <v>13</v>
      </c>
      <c r="C3" s="845"/>
      <c r="D3" s="845"/>
      <c r="E3" s="845"/>
      <c r="F3" s="845"/>
      <c r="G3" s="529"/>
      <c r="H3" s="529"/>
      <c r="I3" s="529"/>
      <c r="J3" s="529"/>
      <c r="K3" s="529"/>
    </row>
    <row r="4" spans="1:6" s="174" customFormat="1" ht="15">
      <c r="A4" s="619"/>
      <c r="B4" s="74"/>
      <c r="C4" s="172"/>
      <c r="D4" s="159"/>
      <c r="E4" s="159"/>
      <c r="F4" s="159" t="s">
        <v>725</v>
      </c>
    </row>
    <row r="5" spans="1:6" s="71" customFormat="1" ht="15.75" thickBot="1">
      <c r="A5" s="619"/>
      <c r="B5" s="147" t="s">
        <v>244</v>
      </c>
      <c r="C5" s="31" t="s">
        <v>245</v>
      </c>
      <c r="D5" s="31" t="s">
        <v>246</v>
      </c>
      <c r="E5" s="31" t="s">
        <v>247</v>
      </c>
      <c r="F5" s="31" t="s">
        <v>248</v>
      </c>
    </row>
    <row r="6" spans="2:6" ht="18">
      <c r="B6" s="843" t="s">
        <v>726</v>
      </c>
      <c r="C6" s="851" t="s">
        <v>291</v>
      </c>
      <c r="D6" s="851"/>
      <c r="E6" s="852" t="s">
        <v>397</v>
      </c>
      <c r="F6" s="849" t="s">
        <v>358</v>
      </c>
    </row>
    <row r="7" spans="2:6" ht="30.75" thickBot="1">
      <c r="B7" s="844"/>
      <c r="C7" s="29" t="s">
        <v>291</v>
      </c>
      <c r="D7" s="29" t="s">
        <v>292</v>
      </c>
      <c r="E7" s="853"/>
      <c r="F7" s="850"/>
    </row>
    <row r="8" spans="1:6" ht="21.75" customHeight="1">
      <c r="A8" s="620">
        <v>1</v>
      </c>
      <c r="B8" s="846" t="s">
        <v>411</v>
      </c>
      <c r="C8" s="847"/>
      <c r="D8" s="847"/>
      <c r="E8" s="847"/>
      <c r="F8" s="848"/>
    </row>
    <row r="9" spans="1:6" ht="18">
      <c r="A9" s="620">
        <v>2</v>
      </c>
      <c r="B9" s="180" t="s">
        <v>85</v>
      </c>
      <c r="C9" s="177"/>
      <c r="D9" s="177"/>
      <c r="E9" s="177"/>
      <c r="F9" s="317"/>
    </row>
    <row r="10" spans="1:6" s="532" customFormat="1" ht="18">
      <c r="A10" s="620">
        <v>3</v>
      </c>
      <c r="B10" s="833" t="s">
        <v>137</v>
      </c>
      <c r="C10" s="834"/>
      <c r="D10" s="834"/>
      <c r="E10" s="834"/>
      <c r="F10" s="835"/>
    </row>
    <row r="11" spans="1:6" ht="18">
      <c r="A11" s="620">
        <v>4</v>
      </c>
      <c r="B11" s="181" t="s">
        <v>65</v>
      </c>
      <c r="C11" s="179">
        <v>165667</v>
      </c>
      <c r="D11" s="179"/>
      <c r="E11" s="179"/>
      <c r="F11" s="318">
        <f>SUM(C11:E11)</f>
        <v>165667</v>
      </c>
    </row>
    <row r="12" spans="1:6" s="340" customFormat="1" ht="19.5">
      <c r="A12" s="620">
        <v>5</v>
      </c>
      <c r="B12" s="314" t="s">
        <v>64</v>
      </c>
      <c r="C12" s="315"/>
      <c r="D12" s="315"/>
      <c r="E12" s="315"/>
      <c r="F12" s="319">
        <f>SUM(C12:E12)</f>
        <v>0</v>
      </c>
    </row>
    <row r="13" spans="1:6" s="533" customFormat="1" ht="18">
      <c r="A13" s="620">
        <v>6</v>
      </c>
      <c r="B13" s="313" t="s">
        <v>65</v>
      </c>
      <c r="C13" s="178">
        <f>SUM(C11:C12)</f>
        <v>165667</v>
      </c>
      <c r="D13" s="178">
        <f>SUM(D11:D12)</f>
        <v>0</v>
      </c>
      <c r="E13" s="178">
        <f>SUM(E11:E12)</f>
        <v>0</v>
      </c>
      <c r="F13" s="320">
        <f>SUM(F11:F12)</f>
        <v>165667</v>
      </c>
    </row>
    <row r="14" spans="1:6" s="532" customFormat="1" ht="36" customHeight="1">
      <c r="A14" s="642">
        <v>7</v>
      </c>
      <c r="B14" s="836" t="s">
        <v>138</v>
      </c>
      <c r="C14" s="837"/>
      <c r="D14" s="837"/>
      <c r="E14" s="837"/>
      <c r="F14" s="838"/>
    </row>
    <row r="15" spans="1:6" ht="18">
      <c r="A15" s="620">
        <v>8</v>
      </c>
      <c r="B15" s="181" t="s">
        <v>65</v>
      </c>
      <c r="C15" s="179">
        <v>1694664</v>
      </c>
      <c r="D15" s="179"/>
      <c r="E15" s="179"/>
      <c r="F15" s="318">
        <f>C15+D15+E15</f>
        <v>1694664</v>
      </c>
    </row>
    <row r="16" spans="1:6" s="340" customFormat="1" ht="19.5">
      <c r="A16" s="620">
        <v>9</v>
      </c>
      <c r="B16" s="314" t="s">
        <v>241</v>
      </c>
      <c r="C16" s="315">
        <v>-17</v>
      </c>
      <c r="D16" s="315"/>
      <c r="E16" s="315"/>
      <c r="F16" s="319">
        <f>C16+D16+E16</f>
        <v>-17</v>
      </c>
    </row>
    <row r="17" spans="1:6" s="533" customFormat="1" ht="18">
      <c r="A17" s="620">
        <v>10</v>
      </c>
      <c r="B17" s="313" t="s">
        <v>65</v>
      </c>
      <c r="C17" s="178">
        <f>SUM(C15:C16)</f>
        <v>1694647</v>
      </c>
      <c r="D17" s="178">
        <f>SUM(D15:D16)</f>
        <v>0</v>
      </c>
      <c r="E17" s="178">
        <f>SUM(E15:E16)</f>
        <v>0</v>
      </c>
      <c r="F17" s="320">
        <f>SUM(F15:F16)</f>
        <v>1694647</v>
      </c>
    </row>
    <row r="18" spans="1:6" s="532" customFormat="1" ht="27.75" customHeight="1">
      <c r="A18" s="620">
        <v>11</v>
      </c>
      <c r="B18" s="833" t="s">
        <v>423</v>
      </c>
      <c r="C18" s="834"/>
      <c r="D18" s="834"/>
      <c r="E18" s="834"/>
      <c r="F18" s="835"/>
    </row>
    <row r="19" spans="1:6" ht="18">
      <c r="A19" s="620">
        <v>12</v>
      </c>
      <c r="B19" s="181" t="s">
        <v>65</v>
      </c>
      <c r="C19" s="179">
        <v>700</v>
      </c>
      <c r="D19" s="179"/>
      <c r="E19" s="179"/>
      <c r="F19" s="318">
        <f>SUM(C19:E19)</f>
        <v>700</v>
      </c>
    </row>
    <row r="20" spans="1:6" s="340" customFormat="1" ht="19.5">
      <c r="A20" s="620">
        <v>13</v>
      </c>
      <c r="B20" s="314" t="s">
        <v>64</v>
      </c>
      <c r="C20" s="315"/>
      <c r="D20" s="315"/>
      <c r="E20" s="315"/>
      <c r="F20" s="319">
        <f>SUM(C20:E20)</f>
        <v>0</v>
      </c>
    </row>
    <row r="21" spans="1:6" s="533" customFormat="1" ht="18">
      <c r="A21" s="620">
        <v>14</v>
      </c>
      <c r="B21" s="313" t="s">
        <v>65</v>
      </c>
      <c r="C21" s="178">
        <f>SUM(C19:C20)</f>
        <v>700</v>
      </c>
      <c r="D21" s="178">
        <f>SUM(D19:D20)</f>
        <v>0</v>
      </c>
      <c r="E21" s="178">
        <f>SUM(E19:E20)</f>
        <v>0</v>
      </c>
      <c r="F21" s="320">
        <f>SUM(F19:F20)</f>
        <v>700</v>
      </c>
    </row>
    <row r="22" spans="1:6" s="532" customFormat="1" ht="27.75" customHeight="1">
      <c r="A22" s="620">
        <v>15</v>
      </c>
      <c r="B22" s="833" t="s">
        <v>774</v>
      </c>
      <c r="C22" s="834"/>
      <c r="D22" s="834"/>
      <c r="E22" s="834"/>
      <c r="F22" s="835"/>
    </row>
    <row r="23" spans="1:6" ht="18">
      <c r="A23" s="620">
        <v>16</v>
      </c>
      <c r="B23" s="181" t="s">
        <v>65</v>
      </c>
      <c r="C23" s="179">
        <v>14580</v>
      </c>
      <c r="D23" s="179"/>
      <c r="E23" s="179"/>
      <c r="F23" s="318">
        <f>SUM(C23:E23)</f>
        <v>14580</v>
      </c>
    </row>
    <row r="24" spans="1:6" s="340" customFormat="1" ht="19.5">
      <c r="A24" s="620">
        <v>17</v>
      </c>
      <c r="B24" s="314" t="s">
        <v>64</v>
      </c>
      <c r="C24" s="315"/>
      <c r="D24" s="315"/>
      <c r="E24" s="315"/>
      <c r="F24" s="319">
        <f>SUM(C24:E24)</f>
        <v>0</v>
      </c>
    </row>
    <row r="25" spans="1:6" s="533" customFormat="1" ht="18">
      <c r="A25" s="620">
        <v>18</v>
      </c>
      <c r="B25" s="313" t="s">
        <v>65</v>
      </c>
      <c r="C25" s="178">
        <f>SUM(C23:C24)</f>
        <v>14580</v>
      </c>
      <c r="D25" s="178">
        <f>SUM(D23:D24)</f>
        <v>0</v>
      </c>
      <c r="E25" s="178">
        <f>SUM(E23:E24)</f>
        <v>0</v>
      </c>
      <c r="F25" s="320">
        <f>SUM(F23:F24)</f>
        <v>14580</v>
      </c>
    </row>
    <row r="26" spans="1:6" s="532" customFormat="1" ht="31.5" customHeight="1">
      <c r="A26" s="620">
        <v>19</v>
      </c>
      <c r="B26" s="833" t="s">
        <v>351</v>
      </c>
      <c r="C26" s="834"/>
      <c r="D26" s="834"/>
      <c r="E26" s="834"/>
      <c r="F26" s="835"/>
    </row>
    <row r="27" spans="1:6" ht="18">
      <c r="A27" s="620">
        <v>20</v>
      </c>
      <c r="B27" s="181" t="s">
        <v>65</v>
      </c>
      <c r="C27" s="179">
        <v>73324</v>
      </c>
      <c r="D27" s="179"/>
      <c r="E27" s="179"/>
      <c r="F27" s="318">
        <f>SUM(C27:E27)</f>
        <v>73324</v>
      </c>
    </row>
    <row r="28" spans="1:6" s="340" customFormat="1" ht="19.5">
      <c r="A28" s="620">
        <v>21</v>
      </c>
      <c r="B28" s="314" t="s">
        <v>64</v>
      </c>
      <c r="C28" s="315"/>
      <c r="D28" s="315"/>
      <c r="E28" s="315"/>
      <c r="F28" s="318">
        <f>SUM(C28:E28)</f>
        <v>0</v>
      </c>
    </row>
    <row r="29" spans="1:6" s="533" customFormat="1" ht="18">
      <c r="A29" s="620">
        <v>22</v>
      </c>
      <c r="B29" s="313" t="s">
        <v>65</v>
      </c>
      <c r="C29" s="178">
        <f>SUM(C27:C28)</f>
        <v>73324</v>
      </c>
      <c r="D29" s="178">
        <f>SUM(D27:D28)</f>
        <v>0</v>
      </c>
      <c r="E29" s="178">
        <f>SUM(E27:E28)</f>
        <v>0</v>
      </c>
      <c r="F29" s="320">
        <f>SUM(F27:F28)</f>
        <v>73324</v>
      </c>
    </row>
    <row r="30" spans="1:6" s="175" customFormat="1" ht="42" customHeight="1">
      <c r="A30" s="642">
        <v>23</v>
      </c>
      <c r="B30" s="836" t="s">
        <v>86</v>
      </c>
      <c r="C30" s="837"/>
      <c r="D30" s="837"/>
      <c r="E30" s="837"/>
      <c r="F30" s="838"/>
    </row>
    <row r="31" spans="1:6" ht="18">
      <c r="A31" s="620">
        <v>24</v>
      </c>
      <c r="B31" s="181" t="s">
        <v>65</v>
      </c>
      <c r="C31" s="179">
        <v>73827</v>
      </c>
      <c r="D31" s="179"/>
      <c r="E31" s="179"/>
      <c r="F31" s="318">
        <f>C31+D31+E31</f>
        <v>73827</v>
      </c>
    </row>
    <row r="32" spans="1:6" s="340" customFormat="1" ht="19.5">
      <c r="A32" s="620">
        <v>25</v>
      </c>
      <c r="B32" s="314" t="s">
        <v>64</v>
      </c>
      <c r="C32" s="315"/>
      <c r="D32" s="315"/>
      <c r="E32" s="315"/>
      <c r="F32" s="319">
        <f>C32+D32+E32</f>
        <v>0</v>
      </c>
    </row>
    <row r="33" spans="1:6" s="533" customFormat="1" ht="18">
      <c r="A33" s="620">
        <v>26</v>
      </c>
      <c r="B33" s="313" t="s">
        <v>65</v>
      </c>
      <c r="C33" s="178">
        <f>SUM(C31:C32)</f>
        <v>73827</v>
      </c>
      <c r="D33" s="178">
        <f>SUM(D31:D32)</f>
        <v>0</v>
      </c>
      <c r="E33" s="178">
        <f>SUM(E31:E32)</f>
        <v>0</v>
      </c>
      <c r="F33" s="320">
        <f>SUM(F31:F32)</f>
        <v>73827</v>
      </c>
    </row>
    <row r="34" spans="1:6" s="532" customFormat="1" ht="31.5" customHeight="1">
      <c r="A34" s="620">
        <v>27</v>
      </c>
      <c r="B34" s="833" t="s">
        <v>494</v>
      </c>
      <c r="C34" s="834"/>
      <c r="D34" s="834"/>
      <c r="E34" s="834"/>
      <c r="F34" s="835"/>
    </row>
    <row r="35" spans="1:6" ht="18">
      <c r="A35" s="620">
        <v>28</v>
      </c>
      <c r="B35" s="181" t="s">
        <v>65</v>
      </c>
      <c r="C35" s="179">
        <v>162295</v>
      </c>
      <c r="D35" s="179"/>
      <c r="E35" s="179"/>
      <c r="F35" s="318">
        <f>SUM(C35:E35)</f>
        <v>162295</v>
      </c>
    </row>
    <row r="36" spans="1:6" s="340" customFormat="1" ht="19.5">
      <c r="A36" s="620">
        <v>29</v>
      </c>
      <c r="B36" s="314" t="s">
        <v>525</v>
      </c>
      <c r="C36" s="315">
        <v>63701</v>
      </c>
      <c r="D36" s="315"/>
      <c r="E36" s="315"/>
      <c r="F36" s="319">
        <f>SUM(C36:E36)</f>
        <v>63701</v>
      </c>
    </row>
    <row r="37" spans="1:6" s="533" customFormat="1" ht="18">
      <c r="A37" s="620">
        <v>30</v>
      </c>
      <c r="B37" s="313" t="s">
        <v>65</v>
      </c>
      <c r="C37" s="178">
        <f>SUM(C35:C36)</f>
        <v>225996</v>
      </c>
      <c r="D37" s="178">
        <f>SUM(D35:D36)</f>
        <v>0</v>
      </c>
      <c r="E37" s="178">
        <f>SUM(E35:E36)</f>
        <v>0</v>
      </c>
      <c r="F37" s="320">
        <f>SUM(F35:F36)</f>
        <v>225996</v>
      </c>
    </row>
    <row r="38" spans="1:6" s="532" customFormat="1" ht="49.5" customHeight="1">
      <c r="A38" s="642">
        <v>31</v>
      </c>
      <c r="B38" s="833" t="s">
        <v>294</v>
      </c>
      <c r="C38" s="834"/>
      <c r="D38" s="834"/>
      <c r="E38" s="834"/>
      <c r="F38" s="835"/>
    </row>
    <row r="39" spans="1:6" ht="18">
      <c r="A39" s="620">
        <v>32</v>
      </c>
      <c r="B39" s="181" t="s">
        <v>65</v>
      </c>
      <c r="C39" s="179">
        <v>28000</v>
      </c>
      <c r="D39" s="179"/>
      <c r="E39" s="179"/>
      <c r="F39" s="318">
        <f>SUM(C39:E39)</f>
        <v>28000</v>
      </c>
    </row>
    <row r="40" spans="1:6" s="533" customFormat="1" ht="19.5">
      <c r="A40" s="620">
        <v>33</v>
      </c>
      <c r="B40" s="314" t="s">
        <v>64</v>
      </c>
      <c r="C40" s="315"/>
      <c r="D40" s="315"/>
      <c r="E40" s="315"/>
      <c r="F40" s="319">
        <f>SUM(C40:E40)</f>
        <v>0</v>
      </c>
    </row>
    <row r="41" spans="1:6" s="533" customFormat="1" ht="18">
      <c r="A41" s="620">
        <v>34</v>
      </c>
      <c r="B41" s="313" t="s">
        <v>65</v>
      </c>
      <c r="C41" s="178">
        <f>SUM(C39:C40)</f>
        <v>28000</v>
      </c>
      <c r="D41" s="178">
        <f>SUM(D39:D40)</f>
        <v>0</v>
      </c>
      <c r="E41" s="178">
        <f>SUM(E39:E40)</f>
        <v>0</v>
      </c>
      <c r="F41" s="320">
        <f>SUM(F39:F40)</f>
        <v>28000</v>
      </c>
    </row>
    <row r="42" spans="1:6" s="532" customFormat="1" ht="31.5" customHeight="1">
      <c r="A42" s="620">
        <v>35</v>
      </c>
      <c r="B42" s="833" t="s">
        <v>344</v>
      </c>
      <c r="C42" s="834"/>
      <c r="D42" s="834"/>
      <c r="E42" s="834"/>
      <c r="F42" s="835"/>
    </row>
    <row r="43" spans="1:6" ht="18">
      <c r="A43" s="620">
        <v>36</v>
      </c>
      <c r="B43" s="181" t="s">
        <v>65</v>
      </c>
      <c r="C43" s="179"/>
      <c r="D43" s="179">
        <v>1852</v>
      </c>
      <c r="E43" s="179"/>
      <c r="F43" s="318">
        <f>SUM(C43:E43)</f>
        <v>1852</v>
      </c>
    </row>
    <row r="44" spans="1:6" s="533" customFormat="1" ht="19.5">
      <c r="A44" s="620">
        <v>37</v>
      </c>
      <c r="B44" s="314" t="s">
        <v>64</v>
      </c>
      <c r="C44" s="315"/>
      <c r="D44" s="315"/>
      <c r="E44" s="315"/>
      <c r="F44" s="319">
        <f>SUM(C44:E44)</f>
        <v>0</v>
      </c>
    </row>
    <row r="45" spans="1:6" s="533" customFormat="1" ht="18">
      <c r="A45" s="620">
        <v>38</v>
      </c>
      <c r="B45" s="313" t="s">
        <v>65</v>
      </c>
      <c r="C45" s="178">
        <f>SUM(C43:C44)</f>
        <v>0</v>
      </c>
      <c r="D45" s="178">
        <f>SUM(D43:D44)</f>
        <v>1852</v>
      </c>
      <c r="E45" s="178">
        <f>SUM(E43:E44)</f>
        <v>0</v>
      </c>
      <c r="F45" s="320">
        <f>SUM(F43:F44)</f>
        <v>1852</v>
      </c>
    </row>
    <row r="46" spans="1:6" s="532" customFormat="1" ht="27.75" customHeight="1">
      <c r="A46" s="620">
        <v>39</v>
      </c>
      <c r="B46" s="833" t="s">
        <v>495</v>
      </c>
      <c r="C46" s="834"/>
      <c r="D46" s="834"/>
      <c r="E46" s="834"/>
      <c r="F46" s="835"/>
    </row>
    <row r="47" spans="1:6" ht="18">
      <c r="A47" s="620">
        <v>40</v>
      </c>
      <c r="B47" s="181" t="s">
        <v>65</v>
      </c>
      <c r="C47" s="179">
        <v>28859</v>
      </c>
      <c r="D47" s="179"/>
      <c r="E47" s="179">
        <v>21476</v>
      </c>
      <c r="F47" s="318">
        <f>C47+D47+E47</f>
        <v>50335</v>
      </c>
    </row>
    <row r="48" spans="1:6" s="533" customFormat="1" ht="19.5">
      <c r="A48" s="620">
        <v>41</v>
      </c>
      <c r="B48" s="314" t="s">
        <v>64</v>
      </c>
      <c r="C48" s="315"/>
      <c r="D48" s="315"/>
      <c r="E48" s="315"/>
      <c r="F48" s="319">
        <v>0</v>
      </c>
    </row>
    <row r="49" spans="1:6" s="533" customFormat="1" ht="18">
      <c r="A49" s="620">
        <v>42</v>
      </c>
      <c r="B49" s="313" t="s">
        <v>65</v>
      </c>
      <c r="C49" s="178">
        <f>SUM(C47:C48)</f>
        <v>28859</v>
      </c>
      <c r="D49" s="178">
        <f>SUM(D47:D48)</f>
        <v>0</v>
      </c>
      <c r="E49" s="178">
        <f>SUM(E47:E48)</f>
        <v>21476</v>
      </c>
      <c r="F49" s="320">
        <f>SUM(F47:F48)</f>
        <v>50335</v>
      </c>
    </row>
    <row r="50" spans="1:6" s="532" customFormat="1" ht="27.75" customHeight="1">
      <c r="A50" s="620">
        <v>43</v>
      </c>
      <c r="B50" s="833" t="s">
        <v>418</v>
      </c>
      <c r="C50" s="834"/>
      <c r="D50" s="834"/>
      <c r="E50" s="834"/>
      <c r="F50" s="835"/>
    </row>
    <row r="51" spans="1:6" ht="18">
      <c r="A51" s="620">
        <v>44</v>
      </c>
      <c r="B51" s="181" t="s">
        <v>65</v>
      </c>
      <c r="C51" s="179">
        <v>200736</v>
      </c>
      <c r="D51" s="179"/>
      <c r="E51" s="179"/>
      <c r="F51" s="318">
        <f>C51+D51+E51</f>
        <v>200736</v>
      </c>
    </row>
    <row r="52" spans="1:6" s="340" customFormat="1" ht="19.5">
      <c r="A52" s="620">
        <v>45</v>
      </c>
      <c r="B52" s="314" t="s">
        <v>241</v>
      </c>
      <c r="C52" s="315">
        <v>-14810</v>
      </c>
      <c r="D52" s="315"/>
      <c r="E52" s="315"/>
      <c r="F52" s="319">
        <f>C52+D52+E52</f>
        <v>-14810</v>
      </c>
    </row>
    <row r="53" spans="1:6" s="533" customFormat="1" ht="18">
      <c r="A53" s="620">
        <v>46</v>
      </c>
      <c r="B53" s="313" t="s">
        <v>65</v>
      </c>
      <c r="C53" s="178">
        <f>SUM(C51:C52)</f>
        <v>185926</v>
      </c>
      <c r="D53" s="178">
        <f>SUM(D51:D52)</f>
        <v>0</v>
      </c>
      <c r="E53" s="178">
        <f>SUM(E51:E52)</f>
        <v>0</v>
      </c>
      <c r="F53" s="320">
        <f>SUM(F51:F52)</f>
        <v>185926</v>
      </c>
    </row>
    <row r="54" spans="1:6" s="532" customFormat="1" ht="27.75" customHeight="1">
      <c r="A54" s="620">
        <v>47</v>
      </c>
      <c r="B54" s="833" t="s">
        <v>140</v>
      </c>
      <c r="C54" s="834"/>
      <c r="D54" s="834"/>
      <c r="E54" s="834"/>
      <c r="F54" s="835"/>
    </row>
    <row r="55" spans="1:6" ht="18">
      <c r="A55" s="620">
        <v>48</v>
      </c>
      <c r="B55" s="181" t="s">
        <v>65</v>
      </c>
      <c r="C55" s="179">
        <v>0</v>
      </c>
      <c r="D55" s="179"/>
      <c r="E55" s="179"/>
      <c r="F55" s="318">
        <f>C55+D55+E55</f>
        <v>0</v>
      </c>
    </row>
    <row r="56" spans="1:6" s="340" customFormat="1" ht="19.5">
      <c r="A56" s="620">
        <v>49</v>
      </c>
      <c r="B56" s="314" t="s">
        <v>583</v>
      </c>
      <c r="C56" s="315">
        <v>39602</v>
      </c>
      <c r="D56" s="315"/>
      <c r="E56" s="315"/>
      <c r="F56" s="319">
        <f>SUM(C56:E56)</f>
        <v>39602</v>
      </c>
    </row>
    <row r="57" spans="1:6" s="533" customFormat="1" ht="18">
      <c r="A57" s="620">
        <v>50</v>
      </c>
      <c r="B57" s="313" t="s">
        <v>65</v>
      </c>
      <c r="C57" s="178">
        <f>SUM(C55:C56)</f>
        <v>39602</v>
      </c>
      <c r="D57" s="178">
        <f>SUM(D55:D56)</f>
        <v>0</v>
      </c>
      <c r="E57" s="178">
        <f>SUM(E55:E56)</f>
        <v>0</v>
      </c>
      <c r="F57" s="320">
        <f>SUM(F55:F56)</f>
        <v>39602</v>
      </c>
    </row>
    <row r="58" spans="1:6" s="532" customFormat="1" ht="27.75" customHeight="1">
      <c r="A58" s="620">
        <v>51</v>
      </c>
      <c r="B58" s="833" t="s">
        <v>141</v>
      </c>
      <c r="C58" s="834"/>
      <c r="D58" s="834"/>
      <c r="E58" s="834"/>
      <c r="F58" s="835"/>
    </row>
    <row r="59" spans="1:6" ht="18">
      <c r="A59" s="620">
        <v>52</v>
      </c>
      <c r="B59" s="181" t="s">
        <v>65</v>
      </c>
      <c r="C59" s="179">
        <v>0</v>
      </c>
      <c r="D59" s="179"/>
      <c r="E59" s="179"/>
      <c r="F59" s="318">
        <f>C59+D59+E59</f>
        <v>0</v>
      </c>
    </row>
    <row r="60" spans="1:6" s="340" customFormat="1" ht="19.5">
      <c r="A60" s="620">
        <v>53</v>
      </c>
      <c r="B60" s="314" t="s">
        <v>767</v>
      </c>
      <c r="C60" s="315"/>
      <c r="D60" s="315"/>
      <c r="E60" s="315"/>
      <c r="F60" s="319">
        <f>SUM(C60:E60)</f>
        <v>0</v>
      </c>
    </row>
    <row r="61" spans="1:6" s="533" customFormat="1" ht="18">
      <c r="A61" s="620">
        <v>54</v>
      </c>
      <c r="B61" s="313" t="s">
        <v>65</v>
      </c>
      <c r="C61" s="178">
        <f>SUM(C59:C60)</f>
        <v>0</v>
      </c>
      <c r="D61" s="178">
        <f>SUM(D59:D60)</f>
        <v>0</v>
      </c>
      <c r="E61" s="178">
        <f>SUM(E59:E60)</f>
        <v>0</v>
      </c>
      <c r="F61" s="320">
        <f>SUM(F59:F60)</f>
        <v>0</v>
      </c>
    </row>
    <row r="62" spans="1:6" s="532" customFormat="1" ht="27.75" customHeight="1">
      <c r="A62" s="620">
        <v>55</v>
      </c>
      <c r="B62" s="833" t="s">
        <v>766</v>
      </c>
      <c r="C62" s="834"/>
      <c r="D62" s="834"/>
      <c r="E62" s="834"/>
      <c r="F62" s="835"/>
    </row>
    <row r="63" spans="1:6" ht="18">
      <c r="A63" s="620">
        <v>56</v>
      </c>
      <c r="B63" s="181" t="s">
        <v>65</v>
      </c>
      <c r="C63" s="179">
        <v>158126</v>
      </c>
      <c r="D63" s="179"/>
      <c r="E63" s="179"/>
      <c r="F63" s="318">
        <f>SUM(C63:E63)</f>
        <v>158126</v>
      </c>
    </row>
    <row r="64" spans="1:6" s="340" customFormat="1" ht="19.5">
      <c r="A64" s="620">
        <v>57</v>
      </c>
      <c r="B64" s="314" t="s">
        <v>64</v>
      </c>
      <c r="C64" s="315"/>
      <c r="D64" s="315"/>
      <c r="E64" s="315"/>
      <c r="F64" s="319">
        <f>SUM(C64:E64)</f>
        <v>0</v>
      </c>
    </row>
    <row r="65" spans="1:6" s="533" customFormat="1" ht="18">
      <c r="A65" s="620">
        <v>58</v>
      </c>
      <c r="B65" s="313" t="s">
        <v>65</v>
      </c>
      <c r="C65" s="178">
        <f>SUM(C63:C64)</f>
        <v>158126</v>
      </c>
      <c r="D65" s="178">
        <f>SUM(D63:D64)</f>
        <v>0</v>
      </c>
      <c r="E65" s="178">
        <f>SUM(E63:E64)</f>
        <v>0</v>
      </c>
      <c r="F65" s="320">
        <f>SUM(F63:F64)</f>
        <v>158126</v>
      </c>
    </row>
    <row r="66" spans="1:6" s="532" customFormat="1" ht="27.75" customHeight="1">
      <c r="A66" s="620">
        <v>59</v>
      </c>
      <c r="B66" s="833" t="s">
        <v>88</v>
      </c>
      <c r="C66" s="834"/>
      <c r="D66" s="834"/>
      <c r="E66" s="834"/>
      <c r="F66" s="835"/>
    </row>
    <row r="67" spans="1:6" ht="18">
      <c r="A67" s="620">
        <v>60</v>
      </c>
      <c r="B67" s="181" t="s">
        <v>65</v>
      </c>
      <c r="C67" s="179">
        <v>17780</v>
      </c>
      <c r="D67" s="179"/>
      <c r="E67" s="179"/>
      <c r="F67" s="318">
        <f>C67+D67+E67</f>
        <v>17780</v>
      </c>
    </row>
    <row r="68" spans="1:6" s="340" customFormat="1" ht="19.5">
      <c r="A68" s="620">
        <v>61</v>
      </c>
      <c r="B68" s="314" t="s">
        <v>64</v>
      </c>
      <c r="C68" s="315"/>
      <c r="D68" s="315"/>
      <c r="E68" s="315"/>
      <c r="F68" s="318">
        <f>C68+D68+E68</f>
        <v>0</v>
      </c>
    </row>
    <row r="69" spans="1:6" s="533" customFormat="1" ht="18">
      <c r="A69" s="620">
        <v>62</v>
      </c>
      <c r="B69" s="313" t="s">
        <v>65</v>
      </c>
      <c r="C69" s="178">
        <f>SUM(C67:C68)</f>
        <v>17780</v>
      </c>
      <c r="D69" s="178">
        <f>SUM(D67:D68)</f>
        <v>0</v>
      </c>
      <c r="E69" s="178">
        <f>SUM(E67:E68)</f>
        <v>0</v>
      </c>
      <c r="F69" s="320">
        <f>SUM(F67:F68)</f>
        <v>17780</v>
      </c>
    </row>
    <row r="70" spans="1:6" s="532" customFormat="1" ht="24.75" customHeight="1">
      <c r="A70" s="620">
        <v>63</v>
      </c>
      <c r="B70" s="833" t="s">
        <v>440</v>
      </c>
      <c r="C70" s="834"/>
      <c r="D70" s="834"/>
      <c r="E70" s="834"/>
      <c r="F70" s="835"/>
    </row>
    <row r="71" spans="1:6" ht="18">
      <c r="A71" s="620">
        <v>64</v>
      </c>
      <c r="B71" s="181" t="s">
        <v>65</v>
      </c>
      <c r="C71" s="179">
        <v>274136</v>
      </c>
      <c r="D71" s="179"/>
      <c r="E71" s="179"/>
      <c r="F71" s="318">
        <f>C71+D71+E71</f>
        <v>274136</v>
      </c>
    </row>
    <row r="72" spans="1:6" s="340" customFormat="1" ht="19.5">
      <c r="A72" s="620">
        <v>65</v>
      </c>
      <c r="B72" s="314" t="s">
        <v>450</v>
      </c>
      <c r="C72" s="315">
        <v>-336</v>
      </c>
      <c r="D72" s="315"/>
      <c r="E72" s="315"/>
      <c r="F72" s="319">
        <f>C72+D72+E72</f>
        <v>-336</v>
      </c>
    </row>
    <row r="73" spans="1:6" s="533" customFormat="1" ht="18">
      <c r="A73" s="620">
        <v>66</v>
      </c>
      <c r="B73" s="313" t="s">
        <v>65</v>
      </c>
      <c r="C73" s="178">
        <f>SUM(C71:C72)</f>
        <v>273800</v>
      </c>
      <c r="D73" s="178">
        <f>SUM(D71:D72)</f>
        <v>0</v>
      </c>
      <c r="E73" s="178">
        <f>SUM(E71:E72)</f>
        <v>0</v>
      </c>
      <c r="F73" s="320">
        <f>SUM(F71:F72)</f>
        <v>273800</v>
      </c>
    </row>
    <row r="74" spans="1:6" s="532" customFormat="1" ht="24" customHeight="1">
      <c r="A74" s="620">
        <v>67</v>
      </c>
      <c r="B74" s="833" t="s">
        <v>584</v>
      </c>
      <c r="C74" s="834"/>
      <c r="D74" s="834"/>
      <c r="E74" s="834"/>
      <c r="F74" s="835"/>
    </row>
    <row r="75" spans="1:6" ht="18">
      <c r="A75" s="620">
        <v>68</v>
      </c>
      <c r="B75" s="181" t="s">
        <v>65</v>
      </c>
      <c r="C75" s="179">
        <v>0</v>
      </c>
      <c r="D75" s="179"/>
      <c r="E75" s="179"/>
      <c r="F75" s="318">
        <f>C75+D75+E75</f>
        <v>0</v>
      </c>
    </row>
    <row r="76" spans="1:6" s="340" customFormat="1" ht="19.5">
      <c r="A76" s="620">
        <v>69</v>
      </c>
      <c r="B76" s="314" t="s">
        <v>583</v>
      </c>
      <c r="C76" s="315">
        <v>17895</v>
      </c>
      <c r="D76" s="315"/>
      <c r="E76" s="315"/>
      <c r="F76" s="319">
        <f>SUM(C76:E76)</f>
        <v>17895</v>
      </c>
    </row>
    <row r="77" spans="1:6" s="533" customFormat="1" ht="18">
      <c r="A77" s="620">
        <v>70</v>
      </c>
      <c r="B77" s="313" t="s">
        <v>65</v>
      </c>
      <c r="C77" s="178">
        <f>SUM(C75:C76)</f>
        <v>17895</v>
      </c>
      <c r="D77" s="178">
        <f>SUM(D75:D76)</f>
        <v>0</v>
      </c>
      <c r="E77" s="178">
        <f>SUM(E75:E76)</f>
        <v>0</v>
      </c>
      <c r="F77" s="320">
        <f>SUM(F75:F76)</f>
        <v>17895</v>
      </c>
    </row>
    <row r="78" spans="1:6" s="532" customFormat="1" ht="24" customHeight="1">
      <c r="A78" s="620">
        <v>71</v>
      </c>
      <c r="B78" s="833" t="s">
        <v>677</v>
      </c>
      <c r="C78" s="834"/>
      <c r="D78" s="834"/>
      <c r="E78" s="834"/>
      <c r="F78" s="835"/>
    </row>
    <row r="79" spans="1:6" ht="18">
      <c r="A79" s="620">
        <v>72</v>
      </c>
      <c r="B79" s="181" t="s">
        <v>65</v>
      </c>
      <c r="C79" s="179"/>
      <c r="D79" s="179"/>
      <c r="E79" s="179">
        <v>61700</v>
      </c>
      <c r="F79" s="318">
        <f>C79+D79+E79</f>
        <v>61700</v>
      </c>
    </row>
    <row r="80" spans="1:6" s="340" customFormat="1" ht="19.5">
      <c r="A80" s="620">
        <v>73</v>
      </c>
      <c r="B80" s="314" t="s">
        <v>64</v>
      </c>
      <c r="C80" s="315"/>
      <c r="D80" s="315"/>
      <c r="E80" s="315"/>
      <c r="F80" s="319">
        <v>0</v>
      </c>
    </row>
    <row r="81" spans="1:6" s="533" customFormat="1" ht="18">
      <c r="A81" s="620">
        <v>74</v>
      </c>
      <c r="B81" s="313" t="s">
        <v>65</v>
      </c>
      <c r="C81" s="178">
        <f>SUM(C79:C80)</f>
        <v>0</v>
      </c>
      <c r="D81" s="178">
        <f>SUM(D79:D80)</f>
        <v>0</v>
      </c>
      <c r="E81" s="178">
        <f>SUM(E79:E80)</f>
        <v>61700</v>
      </c>
      <c r="F81" s="320">
        <f>SUM(F79:F80)</f>
        <v>61700</v>
      </c>
    </row>
    <row r="82" spans="1:6" s="532" customFormat="1" ht="24" customHeight="1">
      <c r="A82" s="620">
        <v>75</v>
      </c>
      <c r="B82" s="833" t="s">
        <v>695</v>
      </c>
      <c r="C82" s="834"/>
      <c r="D82" s="834"/>
      <c r="E82" s="834"/>
      <c r="F82" s="835"/>
    </row>
    <row r="83" spans="1:6" ht="18">
      <c r="A83" s="620">
        <v>76</v>
      </c>
      <c r="B83" s="181" t="s">
        <v>65</v>
      </c>
      <c r="C83" s="179"/>
      <c r="D83" s="179"/>
      <c r="E83" s="179">
        <v>140000</v>
      </c>
      <c r="F83" s="318">
        <v>140000</v>
      </c>
    </row>
    <row r="84" spans="1:6" s="340" customFormat="1" ht="19.5">
      <c r="A84" s="620">
        <v>77</v>
      </c>
      <c r="B84" s="314" t="s">
        <v>64</v>
      </c>
      <c r="C84" s="315"/>
      <c r="D84" s="315"/>
      <c r="E84" s="315"/>
      <c r="F84" s="319">
        <v>0</v>
      </c>
    </row>
    <row r="85" spans="1:6" s="533" customFormat="1" ht="18">
      <c r="A85" s="620">
        <v>78</v>
      </c>
      <c r="B85" s="313" t="s">
        <v>65</v>
      </c>
      <c r="C85" s="178">
        <f>SUM(C83:C84)</f>
        <v>0</v>
      </c>
      <c r="D85" s="178">
        <f>SUM(D83:D84)</f>
        <v>0</v>
      </c>
      <c r="E85" s="178">
        <f>SUM(E83:E84)</f>
        <v>140000</v>
      </c>
      <c r="F85" s="320">
        <f>SUM(F83:F84)</f>
        <v>140000</v>
      </c>
    </row>
    <row r="86" spans="1:6" s="532" customFormat="1" ht="24" customHeight="1">
      <c r="A86" s="620">
        <v>79</v>
      </c>
      <c r="B86" s="833" t="s">
        <v>401</v>
      </c>
      <c r="C86" s="834"/>
      <c r="D86" s="834"/>
      <c r="E86" s="834"/>
      <c r="F86" s="835"/>
    </row>
    <row r="87" spans="1:6" ht="18">
      <c r="A87" s="620">
        <v>80</v>
      </c>
      <c r="B87" s="181" t="s">
        <v>65</v>
      </c>
      <c r="C87" s="179"/>
      <c r="D87" s="179"/>
      <c r="E87" s="179">
        <v>580000</v>
      </c>
      <c r="F87" s="318">
        <v>580000</v>
      </c>
    </row>
    <row r="88" spans="1:6" s="340" customFormat="1" ht="19.5">
      <c r="A88" s="620">
        <v>81</v>
      </c>
      <c r="B88" s="314" t="s">
        <v>778</v>
      </c>
      <c r="C88" s="315"/>
      <c r="D88" s="315"/>
      <c r="E88" s="315">
        <v>500000</v>
      </c>
      <c r="F88" s="319">
        <v>500000</v>
      </c>
    </row>
    <row r="89" spans="1:6" s="340" customFormat="1" ht="19.5">
      <c r="A89" s="620">
        <v>82</v>
      </c>
      <c r="B89" s="313" t="s">
        <v>65</v>
      </c>
      <c r="C89" s="178">
        <v>0</v>
      </c>
      <c r="D89" s="178">
        <v>0</v>
      </c>
      <c r="E89" s="178">
        <f>SUM(E87:E88)</f>
        <v>1080000</v>
      </c>
      <c r="F89" s="320">
        <f>SUM(F87:F88)</f>
        <v>1080000</v>
      </c>
    </row>
    <row r="90" spans="1:6" s="532" customFormat="1" ht="24" customHeight="1">
      <c r="A90" s="620">
        <v>83</v>
      </c>
      <c r="B90" s="833" t="s">
        <v>126</v>
      </c>
      <c r="C90" s="834"/>
      <c r="D90" s="834"/>
      <c r="E90" s="834"/>
      <c r="F90" s="835"/>
    </row>
    <row r="91" spans="1:6" ht="18">
      <c r="A91" s="620">
        <v>84</v>
      </c>
      <c r="B91" s="181" t="s">
        <v>65</v>
      </c>
      <c r="C91" s="179"/>
      <c r="D91" s="179"/>
      <c r="E91" s="179">
        <v>250</v>
      </c>
      <c r="F91" s="318">
        <f>SUM(C91:E91)</f>
        <v>250</v>
      </c>
    </row>
    <row r="92" spans="1:6" s="340" customFormat="1" ht="19.5">
      <c r="A92" s="620">
        <v>85</v>
      </c>
      <c r="B92" s="314" t="s">
        <v>64</v>
      </c>
      <c r="C92" s="315"/>
      <c r="D92" s="315"/>
      <c r="E92" s="315"/>
      <c r="F92" s="319">
        <v>0</v>
      </c>
    </row>
    <row r="93" spans="1:6" s="340" customFormat="1" ht="19.5">
      <c r="A93" s="620">
        <v>86</v>
      </c>
      <c r="B93" s="313" t="s">
        <v>65</v>
      </c>
      <c r="C93" s="178">
        <f>SUM(C91:C92)</f>
        <v>0</v>
      </c>
      <c r="D93" s="178">
        <f>SUM(D91:D92)</f>
        <v>0</v>
      </c>
      <c r="E93" s="178">
        <f>SUM(E91:E92)</f>
        <v>250</v>
      </c>
      <c r="F93" s="320">
        <f>SUM(F91:F92)</f>
        <v>250</v>
      </c>
    </row>
    <row r="94" spans="1:6" s="532" customFormat="1" ht="24" customHeight="1">
      <c r="A94" s="620">
        <v>87</v>
      </c>
      <c r="B94" s="833" t="s">
        <v>436</v>
      </c>
      <c r="C94" s="834"/>
      <c r="D94" s="834"/>
      <c r="E94" s="834"/>
      <c r="F94" s="835"/>
    </row>
    <row r="95" spans="1:6" ht="18">
      <c r="A95" s="620">
        <v>88</v>
      </c>
      <c r="B95" s="181" t="s">
        <v>65</v>
      </c>
      <c r="C95" s="179">
        <v>2431</v>
      </c>
      <c r="D95" s="179"/>
      <c r="E95" s="179"/>
      <c r="F95" s="318">
        <f>SUM(C95:E95)</f>
        <v>2431</v>
      </c>
    </row>
    <row r="96" spans="1:6" s="340" customFormat="1" ht="19.5">
      <c r="A96" s="620">
        <v>89</v>
      </c>
      <c r="B96" s="314" t="s">
        <v>64</v>
      </c>
      <c r="C96" s="315"/>
      <c r="D96" s="315"/>
      <c r="E96" s="315"/>
      <c r="F96" s="319">
        <f>SUM(C96:E96)</f>
        <v>0</v>
      </c>
    </row>
    <row r="97" spans="1:6" s="340" customFormat="1" ht="19.5">
      <c r="A97" s="620">
        <v>90</v>
      </c>
      <c r="B97" s="313" t="s">
        <v>65</v>
      </c>
      <c r="C97" s="178">
        <f>SUM(C95:C96)</f>
        <v>2431</v>
      </c>
      <c r="D97" s="178">
        <f>SUM(D95:D96)</f>
        <v>0</v>
      </c>
      <c r="E97" s="178">
        <f>SUM(E95:E96)</f>
        <v>0</v>
      </c>
      <c r="F97" s="320">
        <f>SUM(F95:F96)</f>
        <v>2431</v>
      </c>
    </row>
    <row r="98" spans="1:6" s="532" customFormat="1" ht="39.75" customHeight="1">
      <c r="A98" s="642">
        <v>91</v>
      </c>
      <c r="B98" s="833" t="s">
        <v>437</v>
      </c>
      <c r="C98" s="834"/>
      <c r="D98" s="834"/>
      <c r="E98" s="834"/>
      <c r="F98" s="835"/>
    </row>
    <row r="99" spans="1:6" ht="18">
      <c r="A99" s="620">
        <v>92</v>
      </c>
      <c r="B99" s="181" t="s">
        <v>65</v>
      </c>
      <c r="C99" s="179">
        <v>47619</v>
      </c>
      <c r="D99" s="179"/>
      <c r="E99" s="179"/>
      <c r="F99" s="318">
        <f>SUM(C99:E99)</f>
        <v>47619</v>
      </c>
    </row>
    <row r="100" spans="1:6" s="340" customFormat="1" ht="19.5">
      <c r="A100" s="620">
        <v>93</v>
      </c>
      <c r="B100" s="314" t="s">
        <v>64</v>
      </c>
      <c r="C100" s="315"/>
      <c r="D100" s="315"/>
      <c r="E100" s="315"/>
      <c r="F100" s="319">
        <f>SUM(C100:E100)</f>
        <v>0</v>
      </c>
    </row>
    <row r="101" spans="1:6" s="340" customFormat="1" ht="19.5">
      <c r="A101" s="620">
        <v>94</v>
      </c>
      <c r="B101" s="313" t="s">
        <v>65</v>
      </c>
      <c r="C101" s="178">
        <f>SUM(C99:C100)</f>
        <v>47619</v>
      </c>
      <c r="D101" s="178">
        <f>SUM(D99:D100)</f>
        <v>0</v>
      </c>
      <c r="E101" s="178">
        <f>SUM(E99:E100)</f>
        <v>0</v>
      </c>
      <c r="F101" s="320">
        <f>SUM(F99:F100)</f>
        <v>47619</v>
      </c>
    </row>
    <row r="102" spans="1:6" s="532" customFormat="1" ht="30" customHeight="1">
      <c r="A102" s="620">
        <v>95</v>
      </c>
      <c r="B102" s="640" t="s">
        <v>438</v>
      </c>
      <c r="C102" s="607"/>
      <c r="D102" s="607"/>
      <c r="E102" s="607"/>
      <c r="F102" s="608"/>
    </row>
    <row r="103" spans="1:6" ht="18">
      <c r="A103" s="620">
        <v>96</v>
      </c>
      <c r="B103" s="181" t="s">
        <v>65</v>
      </c>
      <c r="C103" s="179">
        <v>1000</v>
      </c>
      <c r="D103" s="179"/>
      <c r="E103" s="179"/>
      <c r="F103" s="318">
        <f>SUM(C103:E103)</f>
        <v>1000</v>
      </c>
    </row>
    <row r="104" spans="1:6" s="340" customFormat="1" ht="19.5">
      <c r="A104" s="620">
        <v>97</v>
      </c>
      <c r="B104" s="314" t="s">
        <v>64</v>
      </c>
      <c r="C104" s="315"/>
      <c r="D104" s="315"/>
      <c r="E104" s="315"/>
      <c r="F104" s="319">
        <f>SUM(C104:E104)</f>
        <v>0</v>
      </c>
    </row>
    <row r="105" spans="1:6" s="340" customFormat="1" ht="19.5">
      <c r="A105" s="620">
        <v>98</v>
      </c>
      <c r="B105" s="313" t="s">
        <v>65</v>
      </c>
      <c r="C105" s="178">
        <f>SUM(C103:C104)</f>
        <v>1000</v>
      </c>
      <c r="D105" s="178">
        <f>SUM(D103:D104)</f>
        <v>0</v>
      </c>
      <c r="E105" s="178">
        <f>SUM(E103:E104)</f>
        <v>0</v>
      </c>
      <c r="F105" s="320">
        <f>SUM(F103:F104)</f>
        <v>1000</v>
      </c>
    </row>
    <row r="106" spans="1:6" s="532" customFormat="1" ht="24" customHeight="1">
      <c r="A106" s="620">
        <v>99</v>
      </c>
      <c r="B106" s="833" t="s">
        <v>634</v>
      </c>
      <c r="C106" s="834"/>
      <c r="D106" s="834"/>
      <c r="E106" s="834"/>
      <c r="F106" s="835"/>
    </row>
    <row r="107" spans="1:6" ht="18">
      <c r="A107" s="620">
        <v>100</v>
      </c>
      <c r="B107" s="181" t="s">
        <v>65</v>
      </c>
      <c r="C107" s="179">
        <v>18000</v>
      </c>
      <c r="D107" s="179"/>
      <c r="E107" s="179"/>
      <c r="F107" s="318">
        <f>SUM(C107:E107)</f>
        <v>18000</v>
      </c>
    </row>
    <row r="108" spans="1:6" s="340" customFormat="1" ht="19.5">
      <c r="A108" s="620">
        <v>101</v>
      </c>
      <c r="B108" s="314" t="s">
        <v>64</v>
      </c>
      <c r="C108" s="315"/>
      <c r="D108" s="315"/>
      <c r="E108" s="315"/>
      <c r="F108" s="319">
        <f>SUM(C108:E108)</f>
        <v>0</v>
      </c>
    </row>
    <row r="109" spans="1:6" s="340" customFormat="1" ht="19.5">
      <c r="A109" s="620">
        <v>102</v>
      </c>
      <c r="B109" s="313" t="s">
        <v>65</v>
      </c>
      <c r="C109" s="178">
        <f>SUM(C107:C108)</f>
        <v>18000</v>
      </c>
      <c r="D109" s="178">
        <f>SUM(D107:D108)</f>
        <v>0</v>
      </c>
      <c r="E109" s="178">
        <f>SUM(E107:E108)</f>
        <v>0</v>
      </c>
      <c r="F109" s="320">
        <f>SUM(F107:F108)</f>
        <v>18000</v>
      </c>
    </row>
    <row r="110" spans="1:6" s="532" customFormat="1" ht="30" customHeight="1">
      <c r="A110" s="620">
        <v>103</v>
      </c>
      <c r="B110" s="833" t="s">
        <v>462</v>
      </c>
      <c r="C110" s="834"/>
      <c r="D110" s="834"/>
      <c r="E110" s="834"/>
      <c r="F110" s="835"/>
    </row>
    <row r="111" spans="1:6" ht="18">
      <c r="A111" s="620">
        <v>104</v>
      </c>
      <c r="B111" s="181" t="s">
        <v>65</v>
      </c>
      <c r="C111" s="179">
        <v>4007</v>
      </c>
      <c r="D111" s="179"/>
      <c r="E111" s="179"/>
      <c r="F111" s="318">
        <f>SUM(C111:E111)</f>
        <v>4007</v>
      </c>
    </row>
    <row r="112" spans="1:6" s="340" customFormat="1" ht="19.5">
      <c r="A112" s="620">
        <v>105</v>
      </c>
      <c r="B112" s="314" t="s">
        <v>241</v>
      </c>
      <c r="C112" s="315">
        <v>-4007</v>
      </c>
      <c r="D112" s="315"/>
      <c r="E112" s="315"/>
      <c r="F112" s="319">
        <f>SUM(C112:E112)</f>
        <v>-4007</v>
      </c>
    </row>
    <row r="113" spans="1:6" s="340" customFormat="1" ht="19.5">
      <c r="A113" s="620">
        <v>106</v>
      </c>
      <c r="B113" s="313" t="s">
        <v>65</v>
      </c>
      <c r="C113" s="178">
        <f>SUM(C111:C112)</f>
        <v>0</v>
      </c>
      <c r="D113" s="178">
        <f>SUM(D111:D112)</f>
        <v>0</v>
      </c>
      <c r="E113" s="178">
        <f>SUM(E111:E112)</f>
        <v>0</v>
      </c>
      <c r="F113" s="320">
        <f>SUM(F111:F112)</f>
        <v>0</v>
      </c>
    </row>
    <row r="114" spans="1:6" s="532" customFormat="1" ht="30" customHeight="1">
      <c r="A114" s="620">
        <v>107</v>
      </c>
      <c r="B114" s="833" t="s">
        <v>463</v>
      </c>
      <c r="C114" s="834"/>
      <c r="D114" s="834"/>
      <c r="E114" s="834"/>
      <c r="F114" s="835"/>
    </row>
    <row r="115" spans="1:6" ht="18">
      <c r="A115" s="620">
        <v>108</v>
      </c>
      <c r="B115" s="181" t="s">
        <v>65</v>
      </c>
      <c r="C115" s="179">
        <v>13500</v>
      </c>
      <c r="D115" s="179"/>
      <c r="E115" s="179"/>
      <c r="F115" s="318">
        <f>SUM(C115:E115)</f>
        <v>13500</v>
      </c>
    </row>
    <row r="116" spans="1:6" s="340" customFormat="1" ht="19.5">
      <c r="A116" s="620">
        <v>109</v>
      </c>
      <c r="B116" s="314" t="s">
        <v>64</v>
      </c>
      <c r="C116" s="315"/>
      <c r="D116" s="315"/>
      <c r="E116" s="315"/>
      <c r="F116" s="319">
        <f>SUM(C116:E116)</f>
        <v>0</v>
      </c>
    </row>
    <row r="117" spans="1:6" s="340" customFormat="1" ht="19.5">
      <c r="A117" s="620">
        <v>110</v>
      </c>
      <c r="B117" s="313" t="s">
        <v>65</v>
      </c>
      <c r="C117" s="178">
        <f>SUM(C115:C116)</f>
        <v>13500</v>
      </c>
      <c r="D117" s="178">
        <f>SUM(D115:D116)</f>
        <v>0</v>
      </c>
      <c r="E117" s="178">
        <f>SUM(E115:E116)</f>
        <v>0</v>
      </c>
      <c r="F117" s="320">
        <f>SUM(F115:F116)</f>
        <v>13500</v>
      </c>
    </row>
    <row r="118" spans="1:6" s="532" customFormat="1" ht="37.5" customHeight="1">
      <c r="A118" s="642">
        <v>111</v>
      </c>
      <c r="B118" s="836" t="s">
        <v>464</v>
      </c>
      <c r="C118" s="837"/>
      <c r="D118" s="837"/>
      <c r="E118" s="837"/>
      <c r="F118" s="838"/>
    </row>
    <row r="119" spans="1:6" ht="18">
      <c r="A119" s="620">
        <v>112</v>
      </c>
      <c r="B119" s="181" t="s">
        <v>65</v>
      </c>
      <c r="C119" s="179">
        <v>4000</v>
      </c>
      <c r="D119" s="179"/>
      <c r="E119" s="179"/>
      <c r="F119" s="318">
        <f>SUM(C119:E119)</f>
        <v>4000</v>
      </c>
    </row>
    <row r="120" spans="1:6" s="340" customFormat="1" ht="19.5" customHeight="1">
      <c r="A120" s="620">
        <v>113</v>
      </c>
      <c r="B120" s="314" t="s">
        <v>240</v>
      </c>
      <c r="C120" s="315">
        <v>-3924</v>
      </c>
      <c r="D120" s="315"/>
      <c r="E120" s="315"/>
      <c r="F120" s="319">
        <f>SUM(C120:E120)</f>
        <v>-3924</v>
      </c>
    </row>
    <row r="121" spans="1:6" s="340" customFormat="1" ht="19.5">
      <c r="A121" s="620">
        <v>114</v>
      </c>
      <c r="B121" s="313" t="s">
        <v>65</v>
      </c>
      <c r="C121" s="178">
        <f>SUM(C119:C120)</f>
        <v>76</v>
      </c>
      <c r="D121" s="178">
        <f>SUM(D119:D120)</f>
        <v>0</v>
      </c>
      <c r="E121" s="178">
        <f>SUM(E119:E120)</f>
        <v>0</v>
      </c>
      <c r="F121" s="320">
        <f>SUM(F119:F120)</f>
        <v>76</v>
      </c>
    </row>
    <row r="122" spans="1:6" s="532" customFormat="1" ht="30" customHeight="1">
      <c r="A122" s="620">
        <v>115</v>
      </c>
      <c r="B122" s="833" t="s">
        <v>498</v>
      </c>
      <c r="C122" s="834"/>
      <c r="D122" s="834"/>
      <c r="E122" s="834"/>
      <c r="F122" s="835"/>
    </row>
    <row r="123" spans="1:6" ht="18">
      <c r="A123" s="620">
        <v>116</v>
      </c>
      <c r="B123" s="181" t="s">
        <v>65</v>
      </c>
      <c r="C123" s="179">
        <v>2200</v>
      </c>
      <c r="D123" s="179"/>
      <c r="E123" s="179"/>
      <c r="F123" s="318">
        <f>SUM(C123:E123)</f>
        <v>2200</v>
      </c>
    </row>
    <row r="124" spans="1:6" s="340" customFormat="1" ht="19.5" customHeight="1">
      <c r="A124" s="620">
        <v>117</v>
      </c>
      <c r="B124" s="314" t="s">
        <v>64</v>
      </c>
      <c r="C124" s="315">
        <v>-2200</v>
      </c>
      <c r="D124" s="315"/>
      <c r="E124" s="315"/>
      <c r="F124" s="319">
        <f>SUM(C124:E124)</f>
        <v>-2200</v>
      </c>
    </row>
    <row r="125" spans="1:6" s="340" customFormat="1" ht="19.5">
      <c r="A125" s="620">
        <v>118</v>
      </c>
      <c r="B125" s="313" t="s">
        <v>65</v>
      </c>
      <c r="C125" s="178">
        <f>SUM(C123:C124)</f>
        <v>0</v>
      </c>
      <c r="D125" s="178">
        <f>SUM(D123:D124)</f>
        <v>0</v>
      </c>
      <c r="E125" s="178">
        <f>SUM(E123:E124)</f>
        <v>0</v>
      </c>
      <c r="F125" s="320">
        <f>SUM(F123:F124)</f>
        <v>0</v>
      </c>
    </row>
    <row r="126" spans="1:6" s="532" customFormat="1" ht="30" customHeight="1">
      <c r="A126" s="620">
        <v>119</v>
      </c>
      <c r="B126" s="833" t="s">
        <v>376</v>
      </c>
      <c r="C126" s="834"/>
      <c r="D126" s="834"/>
      <c r="E126" s="834"/>
      <c r="F126" s="835"/>
    </row>
    <row r="127" spans="1:6" ht="18">
      <c r="A127" s="620">
        <v>120</v>
      </c>
      <c r="B127" s="181" t="s">
        <v>65</v>
      </c>
      <c r="C127" s="179">
        <v>200</v>
      </c>
      <c r="D127" s="179"/>
      <c r="E127" s="179"/>
      <c r="F127" s="318">
        <f>SUM(C127:E127)</f>
        <v>200</v>
      </c>
    </row>
    <row r="128" spans="1:6" s="340" customFormat="1" ht="19.5" customHeight="1">
      <c r="A128" s="620">
        <v>121</v>
      </c>
      <c r="B128" s="314" t="s">
        <v>64</v>
      </c>
      <c r="C128" s="315"/>
      <c r="D128" s="315"/>
      <c r="E128" s="315"/>
      <c r="F128" s="319">
        <f>SUM(C128:E128)</f>
        <v>0</v>
      </c>
    </row>
    <row r="129" spans="1:6" s="340" customFormat="1" ht="19.5">
      <c r="A129" s="620">
        <v>122</v>
      </c>
      <c r="B129" s="313" t="s">
        <v>65</v>
      </c>
      <c r="C129" s="178">
        <f>SUM(C127:C128)</f>
        <v>200</v>
      </c>
      <c r="D129" s="178">
        <f>SUM(D127:D128)</f>
        <v>0</v>
      </c>
      <c r="E129" s="178">
        <f>SUM(E127:E128)</f>
        <v>0</v>
      </c>
      <c r="F129" s="320">
        <f>SUM(F127:F128)</f>
        <v>200</v>
      </c>
    </row>
    <row r="130" spans="1:6" s="532" customFormat="1" ht="30" customHeight="1">
      <c r="A130" s="620">
        <v>123</v>
      </c>
      <c r="B130" s="833" t="s">
        <v>636</v>
      </c>
      <c r="C130" s="834"/>
      <c r="D130" s="834"/>
      <c r="E130" s="834"/>
      <c r="F130" s="835"/>
    </row>
    <row r="131" spans="1:6" ht="18">
      <c r="A131" s="620">
        <v>124</v>
      </c>
      <c r="B131" s="181" t="s">
        <v>65</v>
      </c>
      <c r="C131" s="179">
        <v>27</v>
      </c>
      <c r="D131" s="179"/>
      <c r="E131" s="179"/>
      <c r="F131" s="318">
        <f>SUM(C131:E131)</f>
        <v>27</v>
      </c>
    </row>
    <row r="132" spans="1:6" s="340" customFormat="1" ht="19.5">
      <c r="A132" s="620">
        <v>125</v>
      </c>
      <c r="B132" s="314" t="s">
        <v>64</v>
      </c>
      <c r="C132" s="315"/>
      <c r="D132" s="315"/>
      <c r="E132" s="315"/>
      <c r="F132" s="319">
        <f>SUM(C132:E132)</f>
        <v>0</v>
      </c>
    </row>
    <row r="133" spans="1:6" s="340" customFormat="1" ht="19.5">
      <c r="A133" s="620">
        <v>126</v>
      </c>
      <c r="B133" s="313" t="s">
        <v>65</v>
      </c>
      <c r="C133" s="178">
        <f>SUM(C131:C132)</f>
        <v>27</v>
      </c>
      <c r="D133" s="178">
        <f>SUM(D131:D132)</f>
        <v>0</v>
      </c>
      <c r="E133" s="178">
        <f>SUM(E131:E132)</f>
        <v>0</v>
      </c>
      <c r="F133" s="320">
        <f>SUM(F131:F132)</f>
        <v>27</v>
      </c>
    </row>
    <row r="134" spans="1:6" s="532" customFormat="1" ht="30" customHeight="1">
      <c r="A134" s="620">
        <v>127</v>
      </c>
      <c r="B134" s="833" t="s">
        <v>465</v>
      </c>
      <c r="C134" s="834"/>
      <c r="D134" s="834"/>
      <c r="E134" s="834"/>
      <c r="F134" s="835"/>
    </row>
    <row r="135" spans="1:6" ht="18">
      <c r="A135" s="620">
        <v>128</v>
      </c>
      <c r="B135" s="181" t="s">
        <v>65</v>
      </c>
      <c r="C135" s="179">
        <v>27811</v>
      </c>
      <c r="D135" s="179"/>
      <c r="E135" s="179"/>
      <c r="F135" s="318">
        <f>SUM(C135:E135)</f>
        <v>27811</v>
      </c>
    </row>
    <row r="136" spans="1:6" s="340" customFormat="1" ht="19.5">
      <c r="A136" s="620">
        <v>129</v>
      </c>
      <c r="B136" s="314" t="s">
        <v>241</v>
      </c>
      <c r="C136" s="315">
        <v>-739</v>
      </c>
      <c r="D136" s="315"/>
      <c r="E136" s="315"/>
      <c r="F136" s="319">
        <f>SUM(C136:E136)</f>
        <v>-739</v>
      </c>
    </row>
    <row r="137" spans="1:6" s="340" customFormat="1" ht="19.5">
      <c r="A137" s="620">
        <v>130</v>
      </c>
      <c r="B137" s="313" t="s">
        <v>65</v>
      </c>
      <c r="C137" s="178">
        <f>SUM(C135:C136)</f>
        <v>27072</v>
      </c>
      <c r="D137" s="178">
        <f>SUM(D135:D136)</f>
        <v>0</v>
      </c>
      <c r="E137" s="178">
        <f>SUM(E135:E136)</f>
        <v>0</v>
      </c>
      <c r="F137" s="320">
        <f>SUM(F135:F136)</f>
        <v>27072</v>
      </c>
    </row>
    <row r="138" spans="1:6" s="532" customFormat="1" ht="30" customHeight="1">
      <c r="A138" s="620">
        <v>131</v>
      </c>
      <c r="B138" s="833" t="s">
        <v>454</v>
      </c>
      <c r="C138" s="834"/>
      <c r="D138" s="834"/>
      <c r="E138" s="834"/>
      <c r="F138" s="835"/>
    </row>
    <row r="139" spans="1:6" ht="18">
      <c r="A139" s="620">
        <v>132</v>
      </c>
      <c r="B139" s="181" t="s">
        <v>65</v>
      </c>
      <c r="C139" s="179">
        <v>20</v>
      </c>
      <c r="D139" s="179"/>
      <c r="E139" s="179"/>
      <c r="F139" s="318">
        <f>SUM(C139:E139)</f>
        <v>20</v>
      </c>
    </row>
    <row r="140" spans="1:6" s="340" customFormat="1" ht="19.5">
      <c r="A140" s="620">
        <v>133</v>
      </c>
      <c r="B140" s="314" t="s">
        <v>64</v>
      </c>
      <c r="C140" s="315"/>
      <c r="D140" s="315"/>
      <c r="E140" s="315"/>
      <c r="F140" s="319">
        <f>SUM(C140:E140)</f>
        <v>0</v>
      </c>
    </row>
    <row r="141" spans="1:6" s="340" customFormat="1" ht="19.5">
      <c r="A141" s="620">
        <v>134</v>
      </c>
      <c r="B141" s="313" t="s">
        <v>65</v>
      </c>
      <c r="C141" s="178">
        <f>SUM(C139:C140)</f>
        <v>20</v>
      </c>
      <c r="D141" s="178">
        <f>SUM(D139:D140)</f>
        <v>0</v>
      </c>
      <c r="E141" s="178">
        <f>SUM(E139:E140)</f>
        <v>0</v>
      </c>
      <c r="F141" s="320">
        <f>SUM(F139:F140)</f>
        <v>20</v>
      </c>
    </row>
    <row r="142" spans="1:6" s="532" customFormat="1" ht="30" customHeight="1">
      <c r="A142" s="620">
        <v>135</v>
      </c>
      <c r="B142" s="833" t="s">
        <v>456</v>
      </c>
      <c r="C142" s="834"/>
      <c r="D142" s="834"/>
      <c r="E142" s="834"/>
      <c r="F142" s="835"/>
    </row>
    <row r="143" spans="1:6" ht="18">
      <c r="A143" s="620">
        <v>136</v>
      </c>
      <c r="B143" s="181" t="s">
        <v>65</v>
      </c>
      <c r="C143" s="179">
        <v>614</v>
      </c>
      <c r="D143" s="179"/>
      <c r="E143" s="179"/>
      <c r="F143" s="318">
        <f>SUM(C143:E143)</f>
        <v>614</v>
      </c>
    </row>
    <row r="144" spans="1:6" s="340" customFormat="1" ht="19.5">
      <c r="A144" s="620">
        <v>137</v>
      </c>
      <c r="B144" s="314" t="s">
        <v>64</v>
      </c>
      <c r="C144" s="315"/>
      <c r="D144" s="315"/>
      <c r="E144" s="315"/>
      <c r="F144" s="319">
        <f>SUM(C144:E144)</f>
        <v>0</v>
      </c>
    </row>
    <row r="145" spans="1:6" s="340" customFormat="1" ht="19.5">
      <c r="A145" s="620">
        <v>138</v>
      </c>
      <c r="B145" s="313" t="s">
        <v>65</v>
      </c>
      <c r="C145" s="178">
        <f>SUM(C143:C144)</f>
        <v>614</v>
      </c>
      <c r="D145" s="178"/>
      <c r="E145" s="178"/>
      <c r="F145" s="320">
        <f>SUM(C145:E145)</f>
        <v>614</v>
      </c>
    </row>
    <row r="146" spans="1:6" s="532" customFormat="1" ht="27.75" customHeight="1">
      <c r="A146" s="620">
        <v>139</v>
      </c>
      <c r="B146" s="833" t="s">
        <v>466</v>
      </c>
      <c r="C146" s="834"/>
      <c r="D146" s="834"/>
      <c r="E146" s="834"/>
      <c r="F146" s="835"/>
    </row>
    <row r="147" spans="1:6" ht="18">
      <c r="A147" s="620">
        <v>140</v>
      </c>
      <c r="B147" s="181" t="s">
        <v>65</v>
      </c>
      <c r="C147" s="179">
        <v>286594</v>
      </c>
      <c r="D147" s="179"/>
      <c r="E147" s="179"/>
      <c r="F147" s="318">
        <f>SUM(C147:E147)</f>
        <v>286594</v>
      </c>
    </row>
    <row r="148" spans="1:6" s="340" customFormat="1" ht="19.5">
      <c r="A148" s="620">
        <v>141</v>
      </c>
      <c r="B148" s="314" t="s">
        <v>64</v>
      </c>
      <c r="C148" s="315"/>
      <c r="D148" s="315"/>
      <c r="E148" s="315"/>
      <c r="F148" s="319">
        <f>SUM(C148:E148)</f>
        <v>0</v>
      </c>
    </row>
    <row r="149" spans="1:6" s="340" customFormat="1" ht="19.5">
      <c r="A149" s="620">
        <v>142</v>
      </c>
      <c r="B149" s="313" t="s">
        <v>65</v>
      </c>
      <c r="C149" s="178">
        <f>SUM(C147:C148)</f>
        <v>286594</v>
      </c>
      <c r="D149" s="178">
        <f>SUM(D147:D148)</f>
        <v>0</v>
      </c>
      <c r="E149" s="178">
        <f>SUM(E147:E148)</f>
        <v>0</v>
      </c>
      <c r="F149" s="320">
        <f>SUM(F147:F148)</f>
        <v>286594</v>
      </c>
    </row>
    <row r="150" spans="1:6" s="532" customFormat="1" ht="27.75" customHeight="1">
      <c r="A150" s="620">
        <v>143</v>
      </c>
      <c r="B150" s="833" t="s">
        <v>350</v>
      </c>
      <c r="C150" s="834"/>
      <c r="D150" s="834"/>
      <c r="E150" s="834"/>
      <c r="F150" s="835"/>
    </row>
    <row r="151" spans="1:6" ht="18">
      <c r="A151" s="620">
        <v>144</v>
      </c>
      <c r="B151" s="181" t="s">
        <v>65</v>
      </c>
      <c r="C151" s="179">
        <v>6000</v>
      </c>
      <c r="D151" s="179"/>
      <c r="E151" s="179"/>
      <c r="F151" s="318">
        <f>SUM(C151:E151)</f>
        <v>6000</v>
      </c>
    </row>
    <row r="152" spans="1:6" s="340" customFormat="1" ht="19.5">
      <c r="A152" s="620">
        <v>145</v>
      </c>
      <c r="B152" s="314" t="s">
        <v>241</v>
      </c>
      <c r="C152" s="315">
        <v>-1974</v>
      </c>
      <c r="D152" s="315"/>
      <c r="E152" s="315"/>
      <c r="F152" s="319">
        <f>SUM(C152:E152)</f>
        <v>-1974</v>
      </c>
    </row>
    <row r="153" spans="1:6" s="340" customFormat="1" ht="19.5">
      <c r="A153" s="620">
        <v>146</v>
      </c>
      <c r="B153" s="313" t="s">
        <v>65</v>
      </c>
      <c r="C153" s="178">
        <f>SUM(C151:C152)</f>
        <v>4026</v>
      </c>
      <c r="D153" s="178">
        <f>SUM(D151:D152)</f>
        <v>0</v>
      </c>
      <c r="E153" s="178">
        <f>SUM(E151:E152)</f>
        <v>0</v>
      </c>
      <c r="F153" s="320">
        <f>SUM(F151:F152)</f>
        <v>4026</v>
      </c>
    </row>
    <row r="154" spans="1:6" s="532" customFormat="1" ht="27.75" customHeight="1">
      <c r="A154" s="620">
        <v>147</v>
      </c>
      <c r="B154" s="833" t="s">
        <v>486</v>
      </c>
      <c r="C154" s="834"/>
      <c r="D154" s="834"/>
      <c r="E154" s="834"/>
      <c r="F154" s="835"/>
    </row>
    <row r="155" spans="1:6" ht="18">
      <c r="A155" s="620">
        <v>148</v>
      </c>
      <c r="B155" s="181" t="s">
        <v>65</v>
      </c>
      <c r="C155" s="179">
        <v>369</v>
      </c>
      <c r="D155" s="179"/>
      <c r="E155" s="179"/>
      <c r="F155" s="318">
        <f>SUM(C155:E155)</f>
        <v>369</v>
      </c>
    </row>
    <row r="156" spans="1:6" s="340" customFormat="1" ht="19.5">
      <c r="A156" s="620">
        <v>149</v>
      </c>
      <c r="B156" s="314" t="s">
        <v>64</v>
      </c>
      <c r="C156" s="315"/>
      <c r="D156" s="315"/>
      <c r="E156" s="315"/>
      <c r="F156" s="319">
        <f>SUM(C156:E156)</f>
        <v>0</v>
      </c>
    </row>
    <row r="157" spans="1:6" s="340" customFormat="1" ht="19.5">
      <c r="A157" s="620">
        <v>150</v>
      </c>
      <c r="B157" s="313" t="s">
        <v>65</v>
      </c>
      <c r="C157" s="178">
        <f>SUM(C155:C156)</f>
        <v>369</v>
      </c>
      <c r="D157" s="178">
        <f>SUM(D155:D156)</f>
        <v>0</v>
      </c>
      <c r="E157" s="178">
        <f>SUM(E155:E156)</f>
        <v>0</v>
      </c>
      <c r="F157" s="320">
        <f>SUM(F155:F156)</f>
        <v>369</v>
      </c>
    </row>
    <row r="158" spans="1:6" s="532" customFormat="1" ht="27.75" customHeight="1">
      <c r="A158" s="620">
        <v>151</v>
      </c>
      <c r="B158" s="833" t="s">
        <v>487</v>
      </c>
      <c r="C158" s="834"/>
      <c r="D158" s="834"/>
      <c r="E158" s="834"/>
      <c r="F158" s="835"/>
    </row>
    <row r="159" spans="1:6" ht="18">
      <c r="A159" s="620">
        <v>152</v>
      </c>
      <c r="B159" s="181" t="s">
        <v>65</v>
      </c>
      <c r="C159" s="179">
        <v>2878</v>
      </c>
      <c r="D159" s="179"/>
      <c r="E159" s="179"/>
      <c r="F159" s="318">
        <f>SUM(C159:E159)</f>
        <v>2878</v>
      </c>
    </row>
    <row r="160" spans="1:6" s="340" customFormat="1" ht="19.5">
      <c r="A160" s="620">
        <v>153</v>
      </c>
      <c r="B160" s="314" t="s">
        <v>240</v>
      </c>
      <c r="C160" s="315">
        <v>-580</v>
      </c>
      <c r="D160" s="315"/>
      <c r="E160" s="315"/>
      <c r="F160" s="319">
        <f>SUM(C160:E160)</f>
        <v>-580</v>
      </c>
    </row>
    <row r="161" spans="1:6" s="340" customFormat="1" ht="19.5">
      <c r="A161" s="620">
        <v>154</v>
      </c>
      <c r="B161" s="313" t="s">
        <v>65</v>
      </c>
      <c r="C161" s="178">
        <f>SUM(C159:C160)</f>
        <v>2298</v>
      </c>
      <c r="D161" s="178">
        <f>SUM(D159:D160)</f>
        <v>0</v>
      </c>
      <c r="E161" s="178">
        <f>SUM(E159:E160)</f>
        <v>0</v>
      </c>
      <c r="F161" s="320">
        <f>SUM(F159:F160)</f>
        <v>2298</v>
      </c>
    </row>
    <row r="162" spans="1:6" s="532" customFormat="1" ht="45" customHeight="1">
      <c r="A162" s="642">
        <v>155</v>
      </c>
      <c r="B162" s="833" t="s">
        <v>607</v>
      </c>
      <c r="C162" s="834"/>
      <c r="D162" s="834"/>
      <c r="E162" s="834"/>
      <c r="F162" s="835"/>
    </row>
    <row r="163" spans="1:6" ht="18">
      <c r="A163" s="620">
        <v>156</v>
      </c>
      <c r="B163" s="181" t="s">
        <v>65</v>
      </c>
      <c r="C163" s="179">
        <v>3600</v>
      </c>
      <c r="D163" s="179"/>
      <c r="E163" s="179"/>
      <c r="F163" s="318">
        <f>SUM(C163:E163)</f>
        <v>3600</v>
      </c>
    </row>
    <row r="164" spans="1:6" s="340" customFormat="1" ht="19.5">
      <c r="A164" s="620">
        <v>157</v>
      </c>
      <c r="B164" s="314" t="s">
        <v>241</v>
      </c>
      <c r="C164" s="315">
        <v>-1244</v>
      </c>
      <c r="D164" s="315"/>
      <c r="E164" s="315"/>
      <c r="F164" s="319">
        <f>SUM(C164:E164)</f>
        <v>-1244</v>
      </c>
    </row>
    <row r="165" spans="1:6" s="340" customFormat="1" ht="19.5">
      <c r="A165" s="620">
        <v>158</v>
      </c>
      <c r="B165" s="313" t="s">
        <v>65</v>
      </c>
      <c r="C165" s="178">
        <f>SUM(C163:C164)</f>
        <v>2356</v>
      </c>
      <c r="D165" s="178">
        <f>SUM(D163:D164)</f>
        <v>0</v>
      </c>
      <c r="E165" s="178">
        <f>SUM(E163:E164)</f>
        <v>0</v>
      </c>
      <c r="F165" s="320">
        <f>SUM(F163:F164)</f>
        <v>2356</v>
      </c>
    </row>
    <row r="166" spans="1:6" s="532" customFormat="1" ht="45" customHeight="1">
      <c r="A166" s="642">
        <v>159</v>
      </c>
      <c r="B166" s="833" t="s">
        <v>488</v>
      </c>
      <c r="C166" s="834"/>
      <c r="D166" s="834"/>
      <c r="E166" s="834"/>
      <c r="F166" s="835"/>
    </row>
    <row r="167" spans="1:6" ht="18">
      <c r="A167" s="620">
        <v>160</v>
      </c>
      <c r="B167" s="181" t="s">
        <v>65</v>
      </c>
      <c r="C167" s="179">
        <v>667</v>
      </c>
      <c r="D167" s="179"/>
      <c r="E167" s="179"/>
      <c r="F167" s="318">
        <f>SUM(C167:E167)</f>
        <v>667</v>
      </c>
    </row>
    <row r="168" spans="1:6" s="340" customFormat="1" ht="19.5">
      <c r="A168" s="620">
        <v>161</v>
      </c>
      <c r="B168" s="314" t="s">
        <v>64</v>
      </c>
      <c r="C168" s="315"/>
      <c r="D168" s="315"/>
      <c r="E168" s="315"/>
      <c r="F168" s="319">
        <f>SUM(C168:E168)</f>
        <v>0</v>
      </c>
    </row>
    <row r="169" spans="1:6" s="340" customFormat="1" ht="19.5">
      <c r="A169" s="620">
        <v>162</v>
      </c>
      <c r="B169" s="313" t="s">
        <v>65</v>
      </c>
      <c r="C169" s="178">
        <f>SUM(C167:C168)</f>
        <v>667</v>
      </c>
      <c r="D169" s="178">
        <f>SUM(D167:D168)</f>
        <v>0</v>
      </c>
      <c r="E169" s="178">
        <f>SUM(E167:E168)</f>
        <v>0</v>
      </c>
      <c r="F169" s="320">
        <f>SUM(F167:F168)</f>
        <v>667</v>
      </c>
    </row>
    <row r="170" spans="1:6" s="532" customFormat="1" ht="27.75" customHeight="1">
      <c r="A170" s="620">
        <v>163</v>
      </c>
      <c r="B170" s="833" t="s">
        <v>489</v>
      </c>
      <c r="C170" s="834"/>
      <c r="D170" s="834"/>
      <c r="E170" s="834"/>
      <c r="F170" s="835"/>
    </row>
    <row r="171" spans="1:6" ht="18">
      <c r="A171" s="620">
        <v>164</v>
      </c>
      <c r="B171" s="181" t="s">
        <v>65</v>
      </c>
      <c r="C171" s="179">
        <v>1786</v>
      </c>
      <c r="D171" s="179"/>
      <c r="E171" s="179"/>
      <c r="F171" s="318">
        <f>SUM(C171:E171)</f>
        <v>1786</v>
      </c>
    </row>
    <row r="172" spans="1:6" s="340" customFormat="1" ht="19.5">
      <c r="A172" s="620">
        <v>165</v>
      </c>
      <c r="B172" s="314" t="s">
        <v>64</v>
      </c>
      <c r="C172" s="315"/>
      <c r="D172" s="315"/>
      <c r="E172" s="315"/>
      <c r="F172" s="319">
        <f>SUM(C172:E172)</f>
        <v>0</v>
      </c>
    </row>
    <row r="173" spans="1:6" s="340" customFormat="1" ht="19.5">
      <c r="A173" s="620">
        <v>166</v>
      </c>
      <c r="B173" s="313" t="s">
        <v>65</v>
      </c>
      <c r="C173" s="178">
        <f>SUM(C171:C172)</f>
        <v>1786</v>
      </c>
      <c r="D173" s="178">
        <f>SUM(D171:D172)</f>
        <v>0</v>
      </c>
      <c r="E173" s="178">
        <f>SUM(E171:E172)</f>
        <v>0</v>
      </c>
      <c r="F173" s="320">
        <f>SUM(F171:F172)</f>
        <v>1786</v>
      </c>
    </row>
    <row r="174" spans="1:6" s="532" customFormat="1" ht="27.75" customHeight="1">
      <c r="A174" s="620">
        <v>167</v>
      </c>
      <c r="B174" s="833" t="s">
        <v>364</v>
      </c>
      <c r="C174" s="834"/>
      <c r="D174" s="834"/>
      <c r="E174" s="834"/>
      <c r="F174" s="835"/>
    </row>
    <row r="175" spans="1:6" ht="18">
      <c r="A175" s="620">
        <v>168</v>
      </c>
      <c r="B175" s="181" t="s">
        <v>65</v>
      </c>
      <c r="C175" s="179">
        <v>800</v>
      </c>
      <c r="D175" s="179"/>
      <c r="E175" s="179"/>
      <c r="F175" s="318">
        <f>SUM(C175:E175)</f>
        <v>800</v>
      </c>
    </row>
    <row r="176" spans="1:6" s="340" customFormat="1" ht="19.5">
      <c r="A176" s="620">
        <v>169</v>
      </c>
      <c r="B176" s="314" t="s">
        <v>241</v>
      </c>
      <c r="C176" s="315">
        <v>-436</v>
      </c>
      <c r="D176" s="315"/>
      <c r="E176" s="315"/>
      <c r="F176" s="319">
        <f>SUM(C176:E176)</f>
        <v>-436</v>
      </c>
    </row>
    <row r="177" spans="1:6" s="340" customFormat="1" ht="19.5">
      <c r="A177" s="620">
        <v>170</v>
      </c>
      <c r="B177" s="313" t="s">
        <v>65</v>
      </c>
      <c r="C177" s="178">
        <f>SUM(C175:C176)</f>
        <v>364</v>
      </c>
      <c r="D177" s="178">
        <f>SUM(D175:D176)</f>
        <v>0</v>
      </c>
      <c r="E177" s="178">
        <f>SUM(E175:E176)</f>
        <v>0</v>
      </c>
      <c r="F177" s="320">
        <f>SUM(F175:F176)</f>
        <v>364</v>
      </c>
    </row>
    <row r="178" spans="1:6" s="532" customFormat="1" ht="27.75" customHeight="1">
      <c r="A178" s="620">
        <v>171</v>
      </c>
      <c r="B178" s="833" t="s">
        <v>490</v>
      </c>
      <c r="C178" s="834"/>
      <c r="D178" s="834"/>
      <c r="E178" s="834"/>
      <c r="F178" s="835"/>
    </row>
    <row r="179" spans="1:6" ht="18">
      <c r="A179" s="620">
        <v>172</v>
      </c>
      <c r="B179" s="181" t="s">
        <v>65</v>
      </c>
      <c r="C179" s="179">
        <v>2425</v>
      </c>
      <c r="D179" s="179"/>
      <c r="E179" s="179"/>
      <c r="F179" s="318">
        <f>SUM(C179:E179)</f>
        <v>2425</v>
      </c>
    </row>
    <row r="180" spans="1:6" s="340" customFormat="1" ht="19.5">
      <c r="A180" s="620">
        <v>173</v>
      </c>
      <c r="B180" s="314" t="s">
        <v>64</v>
      </c>
      <c r="C180" s="315"/>
      <c r="D180" s="315"/>
      <c r="E180" s="315"/>
      <c r="F180" s="319">
        <f>SUM(C180:E180)</f>
        <v>0</v>
      </c>
    </row>
    <row r="181" spans="1:6" s="340" customFormat="1" ht="19.5">
      <c r="A181" s="620">
        <v>174</v>
      </c>
      <c r="B181" s="313" t="s">
        <v>65</v>
      </c>
      <c r="C181" s="178">
        <f>SUM(C179:C180)</f>
        <v>2425</v>
      </c>
      <c r="D181" s="178">
        <f>SUM(D179:D180)</f>
        <v>0</v>
      </c>
      <c r="E181" s="178">
        <f>SUM(E179:E180)</f>
        <v>0</v>
      </c>
      <c r="F181" s="320">
        <f>SUM(F179:F180)</f>
        <v>2425</v>
      </c>
    </row>
    <row r="182" spans="1:6" s="532" customFormat="1" ht="27.75" customHeight="1">
      <c r="A182" s="620">
        <v>175</v>
      </c>
      <c r="B182" s="833" t="s">
        <v>491</v>
      </c>
      <c r="C182" s="834"/>
      <c r="D182" s="834"/>
      <c r="E182" s="834"/>
      <c r="F182" s="835"/>
    </row>
    <row r="183" spans="1:6" ht="18">
      <c r="A183" s="620">
        <v>176</v>
      </c>
      <c r="B183" s="181" t="s">
        <v>65</v>
      </c>
      <c r="C183" s="179">
        <v>853</v>
      </c>
      <c r="D183" s="179"/>
      <c r="E183" s="179"/>
      <c r="F183" s="318">
        <f>SUM(C183:E183)</f>
        <v>853</v>
      </c>
    </row>
    <row r="184" spans="1:6" s="340" customFormat="1" ht="19.5">
      <c r="A184" s="620">
        <v>177</v>
      </c>
      <c r="B184" s="314" t="s">
        <v>64</v>
      </c>
      <c r="C184" s="315"/>
      <c r="D184" s="315"/>
      <c r="E184" s="315"/>
      <c r="F184" s="319">
        <f>SUM(C184:E184)</f>
        <v>0</v>
      </c>
    </row>
    <row r="185" spans="1:6" s="340" customFormat="1" ht="19.5">
      <c r="A185" s="620">
        <v>178</v>
      </c>
      <c r="B185" s="313" t="s">
        <v>65</v>
      </c>
      <c r="C185" s="178">
        <f>SUM(C183:C184)</f>
        <v>853</v>
      </c>
      <c r="D185" s="178">
        <f>SUM(D183:D184)</f>
        <v>0</v>
      </c>
      <c r="E185" s="178">
        <f>SUM(E183:E184)</f>
        <v>0</v>
      </c>
      <c r="F185" s="320">
        <f>SUM(F183:F184)</f>
        <v>853</v>
      </c>
    </row>
    <row r="186" spans="1:6" s="532" customFormat="1" ht="24.75" customHeight="1">
      <c r="A186" s="620">
        <v>179</v>
      </c>
      <c r="B186" s="833" t="s">
        <v>492</v>
      </c>
      <c r="C186" s="834"/>
      <c r="D186" s="834"/>
      <c r="E186" s="834"/>
      <c r="F186" s="835"/>
    </row>
    <row r="187" spans="1:6" ht="18">
      <c r="A187" s="620">
        <v>180</v>
      </c>
      <c r="B187" s="181" t="s">
        <v>65</v>
      </c>
      <c r="C187" s="179">
        <v>1680</v>
      </c>
      <c r="D187" s="179"/>
      <c r="E187" s="179"/>
      <c r="F187" s="318">
        <f>SUM(C187:E187)</f>
        <v>1680</v>
      </c>
    </row>
    <row r="188" spans="1:6" s="340" customFormat="1" ht="19.5">
      <c r="A188" s="620">
        <v>181</v>
      </c>
      <c r="B188" s="314" t="s">
        <v>64</v>
      </c>
      <c r="C188" s="315"/>
      <c r="D188" s="315"/>
      <c r="E188" s="315"/>
      <c r="F188" s="319">
        <f>SUM(C188:E188)</f>
        <v>0</v>
      </c>
    </row>
    <row r="189" spans="1:6" s="340" customFormat="1" ht="19.5">
      <c r="A189" s="620">
        <v>182</v>
      </c>
      <c r="B189" s="313" t="s">
        <v>65</v>
      </c>
      <c r="C189" s="178">
        <f>SUM(C187:C188)</f>
        <v>1680</v>
      </c>
      <c r="D189" s="178">
        <f>SUM(D187:D188)</f>
        <v>0</v>
      </c>
      <c r="E189" s="178">
        <f>SUM(E187:E188)</f>
        <v>0</v>
      </c>
      <c r="F189" s="320">
        <f>SUM(F187:F188)</f>
        <v>1680</v>
      </c>
    </row>
    <row r="190" spans="1:6" s="532" customFormat="1" ht="24.75" customHeight="1">
      <c r="A190" s="620">
        <v>183</v>
      </c>
      <c r="B190" s="833" t="s">
        <v>493</v>
      </c>
      <c r="C190" s="834"/>
      <c r="D190" s="834"/>
      <c r="E190" s="834"/>
      <c r="F190" s="835"/>
    </row>
    <row r="191" spans="1:6" ht="18">
      <c r="A191" s="620">
        <v>184</v>
      </c>
      <c r="B191" s="181" t="s">
        <v>65</v>
      </c>
      <c r="C191" s="179">
        <v>4199</v>
      </c>
      <c r="D191" s="179"/>
      <c r="E191" s="179"/>
      <c r="F191" s="318">
        <f>SUM(C191:E191)</f>
        <v>4199</v>
      </c>
    </row>
    <row r="192" spans="1:6" s="340" customFormat="1" ht="19.5">
      <c r="A192" s="620">
        <v>185</v>
      </c>
      <c r="B192" s="314" t="s">
        <v>241</v>
      </c>
      <c r="C192" s="315">
        <v>-363</v>
      </c>
      <c r="D192" s="315"/>
      <c r="E192" s="315"/>
      <c r="F192" s="319">
        <f>SUM(C192:E192)</f>
        <v>-363</v>
      </c>
    </row>
    <row r="193" spans="1:6" s="340" customFormat="1" ht="19.5">
      <c r="A193" s="620">
        <v>186</v>
      </c>
      <c r="B193" s="313" t="s">
        <v>65</v>
      </c>
      <c r="C193" s="178">
        <f>SUM(C191:C192)</f>
        <v>3836</v>
      </c>
      <c r="D193" s="178">
        <f>SUM(D191:D192)</f>
        <v>0</v>
      </c>
      <c r="E193" s="178">
        <f>SUM(E191:E192)</f>
        <v>0</v>
      </c>
      <c r="F193" s="320">
        <f>SUM(F191:F192)</f>
        <v>3836</v>
      </c>
    </row>
    <row r="194" spans="1:6" s="532" customFormat="1" ht="24.75" customHeight="1">
      <c r="A194" s="620">
        <v>187</v>
      </c>
      <c r="B194" s="833" t="s">
        <v>309</v>
      </c>
      <c r="C194" s="834"/>
      <c r="D194" s="834"/>
      <c r="E194" s="834"/>
      <c r="F194" s="835"/>
    </row>
    <row r="195" spans="1:6" ht="18">
      <c r="A195" s="620">
        <v>188</v>
      </c>
      <c r="B195" s="181" t="s">
        <v>65</v>
      </c>
      <c r="C195" s="179">
        <v>15000</v>
      </c>
      <c r="D195" s="179"/>
      <c r="E195" s="179"/>
      <c r="F195" s="318">
        <f>SUM(C195:E195)</f>
        <v>15000</v>
      </c>
    </row>
    <row r="196" spans="1:6" s="340" customFormat="1" ht="19.5">
      <c r="A196" s="620">
        <v>189</v>
      </c>
      <c r="B196" s="314" t="s">
        <v>64</v>
      </c>
      <c r="C196" s="315"/>
      <c r="D196" s="315"/>
      <c r="E196" s="315"/>
      <c r="F196" s="319">
        <f>SUM(C196:E196)</f>
        <v>0</v>
      </c>
    </row>
    <row r="197" spans="1:6" s="532" customFormat="1" ht="18">
      <c r="A197" s="620">
        <v>190</v>
      </c>
      <c r="B197" s="313" t="s">
        <v>65</v>
      </c>
      <c r="C197" s="178">
        <f>SUM(C195:C196)</f>
        <v>15000</v>
      </c>
      <c r="D197" s="178">
        <f>SUM(D195:D196)</f>
        <v>0</v>
      </c>
      <c r="E197" s="178">
        <f>SUM(E195:E196)</f>
        <v>0</v>
      </c>
      <c r="F197" s="320">
        <f>SUM(F195:F196)</f>
        <v>15000</v>
      </c>
    </row>
    <row r="198" spans="1:6" s="532" customFormat="1" ht="24.75" customHeight="1">
      <c r="A198" s="620">
        <v>191</v>
      </c>
      <c r="B198" s="833" t="s">
        <v>302</v>
      </c>
      <c r="C198" s="834"/>
      <c r="D198" s="834"/>
      <c r="E198" s="834"/>
      <c r="F198" s="835"/>
    </row>
    <row r="199" spans="1:6" ht="18">
      <c r="A199" s="620">
        <v>192</v>
      </c>
      <c r="B199" s="181" t="s">
        <v>65</v>
      </c>
      <c r="C199" s="179">
        <v>15178</v>
      </c>
      <c r="D199" s="179"/>
      <c r="E199" s="179"/>
      <c r="F199" s="318">
        <f>SUM(C199:E199)</f>
        <v>15178</v>
      </c>
    </row>
    <row r="200" spans="1:6" s="340" customFormat="1" ht="19.5">
      <c r="A200" s="620">
        <v>193</v>
      </c>
      <c r="B200" s="314" t="s">
        <v>241</v>
      </c>
      <c r="C200" s="315">
        <v>-36</v>
      </c>
      <c r="D200" s="315"/>
      <c r="E200" s="315"/>
      <c r="F200" s="319">
        <f>SUM(C200:E200)</f>
        <v>-36</v>
      </c>
    </row>
    <row r="201" spans="1:6" s="533" customFormat="1" ht="18">
      <c r="A201" s="620">
        <v>194</v>
      </c>
      <c r="B201" s="313" t="s">
        <v>65</v>
      </c>
      <c r="C201" s="178">
        <f>SUM(C199:C200)</f>
        <v>15142</v>
      </c>
      <c r="D201" s="178">
        <f>SUM(D199:D200)</f>
        <v>0</v>
      </c>
      <c r="E201" s="178">
        <f>SUM(E199:E200)</f>
        <v>0</v>
      </c>
      <c r="F201" s="320">
        <f>SUM(F199:F200)</f>
        <v>15142</v>
      </c>
    </row>
    <row r="202" spans="1:6" s="532" customFormat="1" ht="24.75" customHeight="1">
      <c r="A202" s="620">
        <v>195</v>
      </c>
      <c r="B202" s="833" t="s">
        <v>472</v>
      </c>
      <c r="C202" s="834"/>
      <c r="D202" s="834"/>
      <c r="E202" s="834"/>
      <c r="F202" s="835"/>
    </row>
    <row r="203" spans="1:6" ht="18">
      <c r="A203" s="620">
        <v>196</v>
      </c>
      <c r="B203" s="181" t="s">
        <v>65</v>
      </c>
      <c r="C203" s="179">
        <v>200</v>
      </c>
      <c r="D203" s="179"/>
      <c r="E203" s="179"/>
      <c r="F203" s="318">
        <f>SUM(C203:E203)</f>
        <v>200</v>
      </c>
    </row>
    <row r="204" spans="1:6" s="340" customFormat="1" ht="19.5">
      <c r="A204" s="620">
        <v>197</v>
      </c>
      <c r="B204" s="314" t="s">
        <v>64</v>
      </c>
      <c r="C204" s="315"/>
      <c r="D204" s="315"/>
      <c r="E204" s="315"/>
      <c r="F204" s="319">
        <f>SUM(C204:E204)</f>
        <v>0</v>
      </c>
    </row>
    <row r="205" spans="1:6" s="340" customFormat="1" ht="19.5">
      <c r="A205" s="620">
        <v>198</v>
      </c>
      <c r="B205" s="313" t="s">
        <v>473</v>
      </c>
      <c r="C205" s="178">
        <f>SUM(C203:C204)</f>
        <v>200</v>
      </c>
      <c r="D205" s="178">
        <f>SUM(D203:D204)</f>
        <v>0</v>
      </c>
      <c r="E205" s="178">
        <f>SUM(E203:E204)</f>
        <v>0</v>
      </c>
      <c r="F205" s="320">
        <f>SUM(F203:F204)</f>
        <v>200</v>
      </c>
    </row>
    <row r="206" spans="1:6" s="532" customFormat="1" ht="24.75" customHeight="1">
      <c r="A206" s="620">
        <v>199</v>
      </c>
      <c r="B206" s="833" t="s">
        <v>474</v>
      </c>
      <c r="C206" s="834"/>
      <c r="D206" s="834"/>
      <c r="E206" s="834"/>
      <c r="F206" s="835"/>
    </row>
    <row r="207" spans="1:6" ht="18">
      <c r="A207" s="620">
        <v>200</v>
      </c>
      <c r="B207" s="181" t="s">
        <v>65</v>
      </c>
      <c r="C207" s="179">
        <v>900</v>
      </c>
      <c r="D207" s="179"/>
      <c r="E207" s="179"/>
      <c r="F207" s="318">
        <f>SUM(C207:E207)</f>
        <v>900</v>
      </c>
    </row>
    <row r="208" spans="1:6" s="340" customFormat="1" ht="19.5">
      <c r="A208" s="620">
        <v>201</v>
      </c>
      <c r="B208" s="314" t="s">
        <v>64</v>
      </c>
      <c r="C208" s="315"/>
      <c r="D208" s="315"/>
      <c r="E208" s="315"/>
      <c r="F208" s="319">
        <f>SUM(C208:E208)</f>
        <v>0</v>
      </c>
    </row>
    <row r="209" spans="1:6" s="340" customFormat="1" ht="19.5">
      <c r="A209" s="620">
        <v>202</v>
      </c>
      <c r="B209" s="313" t="s">
        <v>65</v>
      </c>
      <c r="C209" s="178">
        <f>SUM(C207:C208)</f>
        <v>900</v>
      </c>
      <c r="D209" s="178">
        <f>SUM(D207:D208)</f>
        <v>0</v>
      </c>
      <c r="E209" s="178">
        <f>SUM(E207:E208)</f>
        <v>0</v>
      </c>
      <c r="F209" s="320">
        <f>SUM(F207:F208)</f>
        <v>900</v>
      </c>
    </row>
    <row r="210" spans="1:6" s="532" customFormat="1" ht="24" customHeight="1">
      <c r="A210" s="620">
        <v>203</v>
      </c>
      <c r="B210" s="833" t="s">
        <v>360</v>
      </c>
      <c r="C210" s="834"/>
      <c r="D210" s="834"/>
      <c r="E210" s="834"/>
      <c r="F210" s="835"/>
    </row>
    <row r="211" spans="1:6" ht="18">
      <c r="A211" s="620">
        <v>204</v>
      </c>
      <c r="B211" s="181" t="s">
        <v>65</v>
      </c>
      <c r="C211" s="179">
        <v>600</v>
      </c>
      <c r="D211" s="179"/>
      <c r="E211" s="179"/>
      <c r="F211" s="318">
        <f>SUM(C211:E211)</f>
        <v>600</v>
      </c>
    </row>
    <row r="212" spans="1:6" s="340" customFormat="1" ht="19.5">
      <c r="A212" s="620">
        <v>205</v>
      </c>
      <c r="B212" s="314" t="s">
        <v>613</v>
      </c>
      <c r="C212" s="315"/>
      <c r="D212" s="315"/>
      <c r="E212" s="315"/>
      <c r="F212" s="319">
        <f>SUM(C212:E212)</f>
        <v>0</v>
      </c>
    </row>
    <row r="213" spans="1:6" s="340" customFormat="1" ht="19.5">
      <c r="A213" s="620">
        <v>206</v>
      </c>
      <c r="B213" s="313" t="s">
        <v>65</v>
      </c>
      <c r="C213" s="178">
        <f>SUM(C211:C212)</f>
        <v>600</v>
      </c>
      <c r="D213" s="178">
        <f>SUM(D211:D212)</f>
        <v>0</v>
      </c>
      <c r="E213" s="178">
        <f>SUM(E211:E212)</f>
        <v>0</v>
      </c>
      <c r="F213" s="320">
        <f>SUM(F211:F212)</f>
        <v>600</v>
      </c>
    </row>
    <row r="214" spans="1:6" s="532" customFormat="1" ht="24" customHeight="1">
      <c r="A214" s="620">
        <v>207</v>
      </c>
      <c r="B214" s="833" t="s">
        <v>290</v>
      </c>
      <c r="C214" s="834"/>
      <c r="D214" s="834"/>
      <c r="E214" s="834"/>
      <c r="F214" s="835"/>
    </row>
    <row r="215" spans="1:6" ht="18">
      <c r="A215" s="620">
        <v>208</v>
      </c>
      <c r="B215" s="181" t="s">
        <v>65</v>
      </c>
      <c r="C215" s="179">
        <v>109268</v>
      </c>
      <c r="D215" s="179"/>
      <c r="E215" s="179"/>
      <c r="F215" s="318">
        <f>SUM(C215:E215)</f>
        <v>109268</v>
      </c>
    </row>
    <row r="216" spans="1:6" s="340" customFormat="1" ht="19.5">
      <c r="A216" s="620">
        <v>209</v>
      </c>
      <c r="B216" s="314" t="s">
        <v>525</v>
      </c>
      <c r="C216" s="315">
        <v>61</v>
      </c>
      <c r="D216" s="315"/>
      <c r="E216" s="315"/>
      <c r="F216" s="319">
        <f>SUM(C216:E216)</f>
        <v>61</v>
      </c>
    </row>
    <row r="217" spans="1:6" s="340" customFormat="1" ht="19.5">
      <c r="A217" s="620">
        <v>210</v>
      </c>
      <c r="B217" s="313" t="s">
        <v>65</v>
      </c>
      <c r="C217" s="178">
        <f>SUM(C215:C216)</f>
        <v>109329</v>
      </c>
      <c r="D217" s="178">
        <f>SUM(D215:D216)</f>
        <v>0</v>
      </c>
      <c r="E217" s="178">
        <f>SUM(E215:E216)</f>
        <v>0</v>
      </c>
      <c r="F217" s="320">
        <f>SUM(F215:F216)</f>
        <v>109329</v>
      </c>
    </row>
    <row r="218" spans="1:6" s="532" customFormat="1" ht="24" customHeight="1">
      <c r="A218" s="620">
        <v>211</v>
      </c>
      <c r="B218" s="833" t="s">
        <v>96</v>
      </c>
      <c r="C218" s="834"/>
      <c r="D218" s="834"/>
      <c r="E218" s="834"/>
      <c r="F218" s="835"/>
    </row>
    <row r="219" spans="1:6" ht="18">
      <c r="A219" s="620">
        <v>212</v>
      </c>
      <c r="B219" s="181" t="s">
        <v>65</v>
      </c>
      <c r="C219" s="179">
        <v>72525</v>
      </c>
      <c r="D219" s="179"/>
      <c r="E219" s="179"/>
      <c r="F219" s="318">
        <f>SUM(C219:E219)</f>
        <v>72525</v>
      </c>
    </row>
    <row r="220" spans="1:6" s="340" customFormat="1" ht="19.5">
      <c r="A220" s="620">
        <v>213</v>
      </c>
      <c r="B220" s="314" t="s">
        <v>64</v>
      </c>
      <c r="C220" s="315"/>
      <c r="D220" s="315"/>
      <c r="E220" s="315"/>
      <c r="F220" s="319">
        <f>SUM(C220:E220)</f>
        <v>0</v>
      </c>
    </row>
    <row r="221" spans="1:6" s="340" customFormat="1" ht="19.5">
      <c r="A221" s="620">
        <v>214</v>
      </c>
      <c r="B221" s="313" t="s">
        <v>65</v>
      </c>
      <c r="C221" s="178">
        <f>SUM(C219:C220)</f>
        <v>72525</v>
      </c>
      <c r="D221" s="178">
        <f>SUM(D219:D220)</f>
        <v>0</v>
      </c>
      <c r="E221" s="178">
        <f>SUM(E219:E220)</f>
        <v>0</v>
      </c>
      <c r="F221" s="320">
        <f>SUM(F219:F220)</f>
        <v>72525</v>
      </c>
    </row>
    <row r="222" spans="1:6" s="532" customFormat="1" ht="24" customHeight="1">
      <c r="A222" s="620">
        <v>215</v>
      </c>
      <c r="B222" s="833" t="s">
        <v>77</v>
      </c>
      <c r="C222" s="834"/>
      <c r="D222" s="834"/>
      <c r="E222" s="834"/>
      <c r="F222" s="835"/>
    </row>
    <row r="223" spans="1:6" ht="18">
      <c r="A223" s="620">
        <v>216</v>
      </c>
      <c r="B223" s="181" t="s">
        <v>65</v>
      </c>
      <c r="C223" s="179"/>
      <c r="D223" s="179">
        <v>1483</v>
      </c>
      <c r="E223" s="179"/>
      <c r="F223" s="318">
        <f>SUM(C223:E223)</f>
        <v>1483</v>
      </c>
    </row>
    <row r="224" spans="1:6" s="340" customFormat="1" ht="19.5">
      <c r="A224" s="620">
        <v>217</v>
      </c>
      <c r="B224" s="314" t="s">
        <v>559</v>
      </c>
      <c r="C224" s="315"/>
      <c r="D224" s="315">
        <v>343</v>
      </c>
      <c r="E224" s="315"/>
      <c r="F224" s="319">
        <f>SUM(C224:E224)</f>
        <v>343</v>
      </c>
    </row>
    <row r="225" spans="1:6" s="340" customFormat="1" ht="19.5">
      <c r="A225" s="620">
        <v>218</v>
      </c>
      <c r="B225" s="313" t="s">
        <v>65</v>
      </c>
      <c r="C225" s="178">
        <f>SUM(C223:C224)</f>
        <v>0</v>
      </c>
      <c r="D225" s="178">
        <f>SUM(D223:D224)</f>
        <v>1826</v>
      </c>
      <c r="E225" s="178">
        <f>SUM(E223:E224)</f>
        <v>0</v>
      </c>
      <c r="F225" s="320">
        <f>SUM(F223:F224)</f>
        <v>1826</v>
      </c>
    </row>
    <row r="226" spans="1:6" s="532" customFormat="1" ht="24" customHeight="1">
      <c r="A226" s="620">
        <v>219</v>
      </c>
      <c r="B226" s="833" t="s">
        <v>99</v>
      </c>
      <c r="C226" s="834"/>
      <c r="D226" s="834"/>
      <c r="E226" s="834"/>
      <c r="F226" s="835"/>
    </row>
    <row r="227" spans="1:6" ht="18">
      <c r="A227" s="620">
        <v>220</v>
      </c>
      <c r="B227" s="181" t="s">
        <v>65</v>
      </c>
      <c r="C227" s="179">
        <v>21894</v>
      </c>
      <c r="D227" s="179"/>
      <c r="E227" s="179"/>
      <c r="F227" s="318">
        <f>SUM(C227:E227)</f>
        <v>21894</v>
      </c>
    </row>
    <row r="228" spans="1:6" s="340" customFormat="1" ht="19.5">
      <c r="A228" s="620">
        <v>221</v>
      </c>
      <c r="B228" s="314" t="s">
        <v>241</v>
      </c>
      <c r="C228" s="315">
        <v>-740</v>
      </c>
      <c r="D228" s="315"/>
      <c r="E228" s="315"/>
      <c r="F228" s="319">
        <f>SUM(C228:E228)</f>
        <v>-740</v>
      </c>
    </row>
    <row r="229" spans="1:6" s="340" customFormat="1" ht="19.5">
      <c r="A229" s="620">
        <v>222</v>
      </c>
      <c r="B229" s="313" t="s">
        <v>65</v>
      </c>
      <c r="C229" s="178">
        <f>SUM(C227:C228)</f>
        <v>21154</v>
      </c>
      <c r="D229" s="178">
        <f>SUM(D227:D228)</f>
        <v>0</v>
      </c>
      <c r="E229" s="178">
        <f>SUM(E227:E228)</f>
        <v>0</v>
      </c>
      <c r="F229" s="320">
        <f>SUM(F227:F228)</f>
        <v>21154</v>
      </c>
    </row>
    <row r="230" spans="1:6" s="532" customFormat="1" ht="24" customHeight="1">
      <c r="A230" s="620">
        <v>223</v>
      </c>
      <c r="B230" s="833" t="s">
        <v>296</v>
      </c>
      <c r="C230" s="834"/>
      <c r="D230" s="834"/>
      <c r="E230" s="834"/>
      <c r="F230" s="835"/>
    </row>
    <row r="231" spans="1:6" ht="18">
      <c r="A231" s="620">
        <v>224</v>
      </c>
      <c r="B231" s="181" t="s">
        <v>65</v>
      </c>
      <c r="C231" s="179">
        <v>311</v>
      </c>
      <c r="D231" s="179"/>
      <c r="E231" s="179"/>
      <c r="F231" s="318">
        <f>SUM(C231:E231)</f>
        <v>311</v>
      </c>
    </row>
    <row r="232" spans="1:6" s="340" customFormat="1" ht="19.5">
      <c r="A232" s="620">
        <v>225</v>
      </c>
      <c r="B232" s="314" t="s">
        <v>241</v>
      </c>
      <c r="C232" s="315">
        <v>-311</v>
      </c>
      <c r="D232" s="315"/>
      <c r="E232" s="315"/>
      <c r="F232" s="319">
        <f>SUM(C232:E232)</f>
        <v>-311</v>
      </c>
    </row>
    <row r="233" spans="1:6" s="340" customFormat="1" ht="19.5">
      <c r="A233" s="620">
        <v>226</v>
      </c>
      <c r="B233" s="313" t="s">
        <v>65</v>
      </c>
      <c r="C233" s="178">
        <f>SUM(C231:C232)</f>
        <v>0</v>
      </c>
      <c r="D233" s="178">
        <f>SUM(D231:D232)</f>
        <v>0</v>
      </c>
      <c r="E233" s="178">
        <f>SUM(E231:E232)</f>
        <v>0</v>
      </c>
      <c r="F233" s="320">
        <f>SUM(F231:F232)</f>
        <v>0</v>
      </c>
    </row>
    <row r="234" spans="1:6" s="532" customFormat="1" ht="24" customHeight="1">
      <c r="A234" s="620">
        <v>227</v>
      </c>
      <c r="B234" s="833" t="s">
        <v>471</v>
      </c>
      <c r="C234" s="834"/>
      <c r="D234" s="834"/>
      <c r="E234" s="834"/>
      <c r="F234" s="835"/>
    </row>
    <row r="235" spans="1:6" ht="18">
      <c r="A235" s="620">
        <v>228</v>
      </c>
      <c r="B235" s="181" t="s">
        <v>65</v>
      </c>
      <c r="C235" s="179">
        <v>1500</v>
      </c>
      <c r="D235" s="179"/>
      <c r="E235" s="179"/>
      <c r="F235" s="318">
        <f>SUM(C235:E235)</f>
        <v>1500</v>
      </c>
    </row>
    <row r="236" spans="1:6" s="340" customFormat="1" ht="19.5">
      <c r="A236" s="620">
        <v>229</v>
      </c>
      <c r="B236" s="314" t="s">
        <v>241</v>
      </c>
      <c r="C236" s="315">
        <v>-1500</v>
      </c>
      <c r="D236" s="315"/>
      <c r="E236" s="315"/>
      <c r="F236" s="319">
        <f>SUM(C236:E236)</f>
        <v>-1500</v>
      </c>
    </row>
    <row r="237" spans="1:6" s="340" customFormat="1" ht="19.5">
      <c r="A237" s="620">
        <v>230</v>
      </c>
      <c r="B237" s="313" t="s">
        <v>65</v>
      </c>
      <c r="C237" s="178">
        <f>SUM(C235:C236)</f>
        <v>0</v>
      </c>
      <c r="D237" s="178">
        <f>SUM(D235:D236)</f>
        <v>0</v>
      </c>
      <c r="E237" s="178">
        <f>SUM(E235:E236)</f>
        <v>0</v>
      </c>
      <c r="F237" s="320">
        <f>SUM(F235:F236)</f>
        <v>0</v>
      </c>
    </row>
    <row r="238" spans="1:6" s="532" customFormat="1" ht="24" customHeight="1">
      <c r="A238" s="620">
        <v>231</v>
      </c>
      <c r="B238" s="833" t="s">
        <v>469</v>
      </c>
      <c r="C238" s="834"/>
      <c r="D238" s="834"/>
      <c r="E238" s="834"/>
      <c r="F238" s="835"/>
    </row>
    <row r="239" spans="1:6" ht="18">
      <c r="A239" s="620">
        <v>232</v>
      </c>
      <c r="B239" s="181" t="s">
        <v>65</v>
      </c>
      <c r="C239" s="179">
        <v>1500</v>
      </c>
      <c r="D239" s="179"/>
      <c r="E239" s="179"/>
      <c r="F239" s="318">
        <f>SUM(C239:E239)</f>
        <v>1500</v>
      </c>
    </row>
    <row r="240" spans="1:6" s="340" customFormat="1" ht="19.5">
      <c r="A240" s="620">
        <v>233</v>
      </c>
      <c r="B240" s="314" t="s">
        <v>240</v>
      </c>
      <c r="C240" s="315">
        <v>-1500</v>
      </c>
      <c r="D240" s="315"/>
      <c r="E240" s="315"/>
      <c r="F240" s="319">
        <f>SUM(C240:E240)</f>
        <v>-1500</v>
      </c>
    </row>
    <row r="241" spans="1:6" s="340" customFormat="1" ht="19.5">
      <c r="A241" s="620">
        <v>234</v>
      </c>
      <c r="B241" s="313" t="s">
        <v>65</v>
      </c>
      <c r="C241" s="178">
        <f>SUM(C239:C240)</f>
        <v>0</v>
      </c>
      <c r="D241" s="178">
        <f>SUM(D239:D240)</f>
        <v>0</v>
      </c>
      <c r="E241" s="178">
        <f>SUM(E239:E240)</f>
        <v>0</v>
      </c>
      <c r="F241" s="320">
        <f>SUM(F239:F240)</f>
        <v>0</v>
      </c>
    </row>
    <row r="242" spans="1:6" s="532" customFormat="1" ht="31.5" customHeight="1">
      <c r="A242" s="620">
        <v>235</v>
      </c>
      <c r="B242" s="833" t="s">
        <v>470</v>
      </c>
      <c r="C242" s="834"/>
      <c r="D242" s="834"/>
      <c r="E242" s="834"/>
      <c r="F242" s="835"/>
    </row>
    <row r="243" spans="1:6" ht="18">
      <c r="A243" s="620">
        <v>236</v>
      </c>
      <c r="B243" s="181" t="s">
        <v>65</v>
      </c>
      <c r="C243" s="179">
        <v>381</v>
      </c>
      <c r="D243" s="179"/>
      <c r="E243" s="179"/>
      <c r="F243" s="318">
        <f>SUM(C243:E243)</f>
        <v>381</v>
      </c>
    </row>
    <row r="244" spans="1:6" s="340" customFormat="1" ht="19.5">
      <c r="A244" s="620">
        <v>237</v>
      </c>
      <c r="B244" s="314" t="s">
        <v>241</v>
      </c>
      <c r="C244" s="315">
        <v>-381</v>
      </c>
      <c r="D244" s="315"/>
      <c r="E244" s="315"/>
      <c r="F244" s="319">
        <f>SUM(C244:E244)</f>
        <v>-381</v>
      </c>
    </row>
    <row r="245" spans="1:6" s="340" customFormat="1" ht="19.5">
      <c r="A245" s="620">
        <v>238</v>
      </c>
      <c r="B245" s="313" t="s">
        <v>65</v>
      </c>
      <c r="C245" s="178">
        <f>SUM(C243:C244)</f>
        <v>0</v>
      </c>
      <c r="D245" s="178">
        <f>SUM(D243:D244)</f>
        <v>0</v>
      </c>
      <c r="E245" s="178">
        <f>SUM(E243:E244)</f>
        <v>0</v>
      </c>
      <c r="F245" s="320">
        <f>SUM(F243:F244)</f>
        <v>0</v>
      </c>
    </row>
    <row r="246" spans="1:6" s="532" customFormat="1" ht="25.5" customHeight="1">
      <c r="A246" s="620">
        <v>239</v>
      </c>
      <c r="B246" s="833" t="s">
        <v>672</v>
      </c>
      <c r="C246" s="834"/>
      <c r="D246" s="834"/>
      <c r="E246" s="834"/>
      <c r="F246" s="835"/>
    </row>
    <row r="247" spans="1:6" ht="18">
      <c r="A247" s="620">
        <v>240</v>
      </c>
      <c r="B247" s="181" t="s">
        <v>65</v>
      </c>
      <c r="C247" s="179"/>
      <c r="D247" s="179">
        <v>150</v>
      </c>
      <c r="E247" s="179"/>
      <c r="F247" s="318">
        <f>SUM(C247:E247)</f>
        <v>150</v>
      </c>
    </row>
    <row r="248" spans="1:6" s="340" customFormat="1" ht="19.5">
      <c r="A248" s="620">
        <v>241</v>
      </c>
      <c r="B248" s="314" t="s">
        <v>64</v>
      </c>
      <c r="C248" s="315"/>
      <c r="D248" s="315"/>
      <c r="E248" s="315"/>
      <c r="F248" s="319">
        <f>SUM(C248:E248)</f>
        <v>0</v>
      </c>
    </row>
    <row r="249" spans="1:6" s="340" customFormat="1" ht="19.5">
      <c r="A249" s="620">
        <v>242</v>
      </c>
      <c r="B249" s="313" t="s">
        <v>65</v>
      </c>
      <c r="C249" s="178">
        <f>SUM(C247:C248)</f>
        <v>0</v>
      </c>
      <c r="D249" s="178">
        <f>SUM(D247:D248)</f>
        <v>150</v>
      </c>
      <c r="E249" s="178">
        <f>SUM(E247:E248)</f>
        <v>0</v>
      </c>
      <c r="F249" s="320">
        <f>SUM(F247:F248)</f>
        <v>150</v>
      </c>
    </row>
    <row r="250" spans="1:6" s="532" customFormat="1" ht="25.5" customHeight="1">
      <c r="A250" s="620">
        <v>243</v>
      </c>
      <c r="B250" s="833" t="s">
        <v>755</v>
      </c>
      <c r="C250" s="834"/>
      <c r="D250" s="834"/>
      <c r="E250" s="834"/>
      <c r="F250" s="835"/>
    </row>
    <row r="251" spans="1:6" ht="18">
      <c r="A251" s="620">
        <v>244</v>
      </c>
      <c r="B251" s="181" t="s">
        <v>65</v>
      </c>
      <c r="C251" s="179">
        <v>16000</v>
      </c>
      <c r="D251" s="179"/>
      <c r="E251" s="179"/>
      <c r="F251" s="318">
        <f>SUM(C251:E251)</f>
        <v>16000</v>
      </c>
    </row>
    <row r="252" spans="1:6" s="340" customFormat="1" ht="19.5">
      <c r="A252" s="620">
        <v>245</v>
      </c>
      <c r="B252" s="314" t="s">
        <v>64</v>
      </c>
      <c r="C252" s="315"/>
      <c r="D252" s="315"/>
      <c r="E252" s="315"/>
      <c r="F252" s="319">
        <f>SUM(C252:E252)</f>
        <v>0</v>
      </c>
    </row>
    <row r="253" spans="1:6" s="340" customFormat="1" ht="19.5">
      <c r="A253" s="620">
        <v>246</v>
      </c>
      <c r="B253" s="313" t="s">
        <v>65</v>
      </c>
      <c r="C253" s="178">
        <f>SUM(C251:C252)</f>
        <v>16000</v>
      </c>
      <c r="D253" s="178">
        <f>SUM(D251:D252)</f>
        <v>0</v>
      </c>
      <c r="E253" s="178">
        <f>SUM(E251:E252)</f>
        <v>0</v>
      </c>
      <c r="F253" s="320">
        <f>SUM(F251:F252)</f>
        <v>16000</v>
      </c>
    </row>
    <row r="254" spans="1:6" s="532" customFormat="1" ht="25.5" customHeight="1">
      <c r="A254" s="620">
        <v>247</v>
      </c>
      <c r="B254" s="833" t="s">
        <v>322</v>
      </c>
      <c r="C254" s="834"/>
      <c r="D254" s="834"/>
      <c r="E254" s="834"/>
      <c r="F254" s="835"/>
    </row>
    <row r="255" spans="1:6" ht="18">
      <c r="A255" s="620">
        <v>248</v>
      </c>
      <c r="B255" s="181" t="s">
        <v>65</v>
      </c>
      <c r="C255" s="179">
        <v>514</v>
      </c>
      <c r="D255" s="179"/>
      <c r="E255" s="179"/>
      <c r="F255" s="318">
        <f>SUM(C255:E255)</f>
        <v>514</v>
      </c>
    </row>
    <row r="256" spans="1:6" s="340" customFormat="1" ht="19.5">
      <c r="A256" s="620">
        <v>249</v>
      </c>
      <c r="B256" s="314" t="s">
        <v>64</v>
      </c>
      <c r="C256" s="315"/>
      <c r="D256" s="315"/>
      <c r="E256" s="315"/>
      <c r="F256" s="319">
        <f>SUM(C256:E256)</f>
        <v>0</v>
      </c>
    </row>
    <row r="257" spans="1:6" s="340" customFormat="1" ht="19.5">
      <c r="A257" s="620">
        <v>250</v>
      </c>
      <c r="B257" s="313" t="s">
        <v>65</v>
      </c>
      <c r="C257" s="178">
        <f>SUM(C255:C256)</f>
        <v>514</v>
      </c>
      <c r="D257" s="178">
        <f>SUM(D255:D256)</f>
        <v>0</v>
      </c>
      <c r="E257" s="178">
        <f>SUM(E255:E256)</f>
        <v>0</v>
      </c>
      <c r="F257" s="320">
        <f>SUM(F255:F256)</f>
        <v>514</v>
      </c>
    </row>
    <row r="258" spans="1:6" s="532" customFormat="1" ht="25.5" customHeight="1">
      <c r="A258" s="620">
        <v>251</v>
      </c>
      <c r="B258" s="833" t="s">
        <v>779</v>
      </c>
      <c r="C258" s="834"/>
      <c r="D258" s="834"/>
      <c r="E258" s="834"/>
      <c r="F258" s="835"/>
    </row>
    <row r="259" spans="1:6" s="340" customFormat="1" ht="19.5">
      <c r="A259" s="620">
        <v>252</v>
      </c>
      <c r="B259" s="314" t="s">
        <v>780</v>
      </c>
      <c r="C259" s="315">
        <v>3810</v>
      </c>
      <c r="D259" s="315"/>
      <c r="E259" s="315"/>
      <c r="F259" s="319">
        <v>3810</v>
      </c>
    </row>
    <row r="260" spans="1:6" s="340" customFormat="1" ht="19.5">
      <c r="A260" s="620">
        <v>253</v>
      </c>
      <c r="B260" s="313" t="s">
        <v>65</v>
      </c>
      <c r="C260" s="178">
        <v>3810</v>
      </c>
      <c r="D260" s="178"/>
      <c r="E260" s="178"/>
      <c r="F260" s="320">
        <v>3810</v>
      </c>
    </row>
    <row r="261" spans="1:6" s="532" customFormat="1" ht="25.5" customHeight="1">
      <c r="A261" s="620">
        <v>254</v>
      </c>
      <c r="B261" s="833" t="s">
        <v>637</v>
      </c>
      <c r="C261" s="834"/>
      <c r="D261" s="834"/>
      <c r="E261" s="834"/>
      <c r="F261" s="835"/>
    </row>
    <row r="262" spans="1:6" ht="18">
      <c r="A262" s="620">
        <v>255</v>
      </c>
      <c r="B262" s="181" t="s">
        <v>65</v>
      </c>
      <c r="C262" s="179">
        <v>6250</v>
      </c>
      <c r="D262" s="179">
        <v>4000</v>
      </c>
      <c r="E262" s="179"/>
      <c r="F262" s="318">
        <f>SUM(C262:E262)</f>
        <v>10250</v>
      </c>
    </row>
    <row r="263" spans="1:6" s="340" customFormat="1" ht="19.5">
      <c r="A263" s="620">
        <v>256</v>
      </c>
      <c r="B263" s="314" t="s">
        <v>769</v>
      </c>
      <c r="C263" s="315"/>
      <c r="D263" s="315">
        <v>-208</v>
      </c>
      <c r="E263" s="315"/>
      <c r="F263" s="319">
        <f>SUM(C263:E263)</f>
        <v>-208</v>
      </c>
    </row>
    <row r="264" spans="1:6" s="340" customFormat="1" ht="19.5">
      <c r="A264" s="620">
        <v>257</v>
      </c>
      <c r="B264" s="313" t="s">
        <v>65</v>
      </c>
      <c r="C264" s="178">
        <f>SUM(C262:C263)</f>
        <v>6250</v>
      </c>
      <c r="D264" s="178">
        <f>SUM(D262:D263)</f>
        <v>3792</v>
      </c>
      <c r="E264" s="178">
        <f>SUM(E262:E263)</f>
        <v>0</v>
      </c>
      <c r="F264" s="320">
        <f>SUM(F262:F263)</f>
        <v>10042</v>
      </c>
    </row>
    <row r="265" spans="1:6" s="532" customFormat="1" ht="25.5" customHeight="1">
      <c r="A265" s="620">
        <v>258</v>
      </c>
      <c r="B265" s="833" t="s">
        <v>457</v>
      </c>
      <c r="C265" s="834"/>
      <c r="D265" s="834"/>
      <c r="E265" s="834"/>
      <c r="F265" s="835"/>
    </row>
    <row r="266" spans="1:6" ht="18">
      <c r="A266" s="620">
        <v>259</v>
      </c>
      <c r="B266" s="181" t="s">
        <v>65</v>
      </c>
      <c r="C266" s="179"/>
      <c r="D266" s="179">
        <v>215</v>
      </c>
      <c r="E266" s="179"/>
      <c r="F266" s="318">
        <f>SUM(C266:E266)</f>
        <v>215</v>
      </c>
    </row>
    <row r="267" spans="1:6" s="340" customFormat="1" ht="19.5">
      <c r="A267" s="620">
        <v>260</v>
      </c>
      <c r="B267" s="314" t="s">
        <v>533</v>
      </c>
      <c r="C267" s="315"/>
      <c r="D267" s="315">
        <v>58</v>
      </c>
      <c r="E267" s="315"/>
      <c r="F267" s="319">
        <v>58</v>
      </c>
    </row>
    <row r="268" spans="1:6" s="340" customFormat="1" ht="19.5">
      <c r="A268" s="620">
        <v>261</v>
      </c>
      <c r="B268" s="313" t="s">
        <v>65</v>
      </c>
      <c r="C268" s="178">
        <f>SUM(C266:C267)</f>
        <v>0</v>
      </c>
      <c r="D268" s="178">
        <f>SUM(D266:D267)</f>
        <v>273</v>
      </c>
      <c r="E268" s="178">
        <f>SUM(E266:E267)</f>
        <v>0</v>
      </c>
      <c r="F268" s="320">
        <f>SUM(F266:F267)</f>
        <v>273</v>
      </c>
    </row>
    <row r="269" spans="1:6" s="532" customFormat="1" ht="24.75" customHeight="1">
      <c r="A269" s="620">
        <v>262</v>
      </c>
      <c r="B269" s="833" t="s">
        <v>444</v>
      </c>
      <c r="C269" s="834"/>
      <c r="D269" s="834"/>
      <c r="E269" s="834"/>
      <c r="F269" s="835"/>
    </row>
    <row r="270" spans="1:6" ht="18">
      <c r="A270" s="620">
        <v>263</v>
      </c>
      <c r="B270" s="181" t="s">
        <v>65</v>
      </c>
      <c r="C270" s="179"/>
      <c r="D270" s="179">
        <v>220</v>
      </c>
      <c r="E270" s="179"/>
      <c r="F270" s="318">
        <f>SUM(C270:E270)</f>
        <v>220</v>
      </c>
    </row>
    <row r="271" spans="1:6" s="340" customFormat="1" ht="19.5">
      <c r="A271" s="620">
        <v>264</v>
      </c>
      <c r="B271" s="314" t="s">
        <v>525</v>
      </c>
      <c r="C271" s="315"/>
      <c r="D271" s="315">
        <v>-7</v>
      </c>
      <c r="E271" s="315"/>
      <c r="F271" s="319">
        <f>SUM(C271:E271)</f>
        <v>-7</v>
      </c>
    </row>
    <row r="272" spans="1:6" s="340" customFormat="1" ht="19.5">
      <c r="A272" s="620">
        <v>265</v>
      </c>
      <c r="B272" s="313" t="s">
        <v>65</v>
      </c>
      <c r="C272" s="178"/>
      <c r="D272" s="178">
        <f>SUM(D270:D271)</f>
        <v>213</v>
      </c>
      <c r="E272" s="178">
        <f>SUM(E270:E271)</f>
        <v>0</v>
      </c>
      <c r="F272" s="320">
        <f>SUM(F270:F271)</f>
        <v>213</v>
      </c>
    </row>
    <row r="273" spans="1:6" s="532" customFormat="1" ht="24.75" customHeight="1">
      <c r="A273" s="620">
        <v>266</v>
      </c>
      <c r="B273" s="833" t="s">
        <v>522</v>
      </c>
      <c r="C273" s="834"/>
      <c r="D273" s="834"/>
      <c r="E273" s="834"/>
      <c r="F273" s="835"/>
    </row>
    <row r="274" spans="1:6" s="340" customFormat="1" ht="19.5">
      <c r="A274" s="620">
        <v>267</v>
      </c>
      <c r="B274" s="314" t="s">
        <v>521</v>
      </c>
      <c r="C274" s="315"/>
      <c r="D274" s="315">
        <v>322</v>
      </c>
      <c r="E274" s="315"/>
      <c r="F274" s="319">
        <v>322</v>
      </c>
    </row>
    <row r="275" spans="1:6" s="340" customFormat="1" ht="19.5">
      <c r="A275" s="620">
        <v>268</v>
      </c>
      <c r="B275" s="313" t="s">
        <v>65</v>
      </c>
      <c r="C275" s="178"/>
      <c r="D275" s="178">
        <v>322</v>
      </c>
      <c r="E275" s="178"/>
      <c r="F275" s="320">
        <v>322</v>
      </c>
    </row>
    <row r="276" spans="1:6" s="532" customFormat="1" ht="24.75" customHeight="1">
      <c r="A276" s="620">
        <v>269</v>
      </c>
      <c r="B276" s="833" t="s">
        <v>458</v>
      </c>
      <c r="C276" s="834"/>
      <c r="D276" s="834"/>
      <c r="E276" s="834"/>
      <c r="F276" s="835"/>
    </row>
    <row r="277" spans="1:6" ht="18">
      <c r="A277" s="620">
        <v>270</v>
      </c>
      <c r="B277" s="181" t="s">
        <v>65</v>
      </c>
      <c r="C277" s="179"/>
      <c r="D277" s="179">
        <v>230</v>
      </c>
      <c r="E277" s="179"/>
      <c r="F277" s="318">
        <f>SUM(C277:E277)</f>
        <v>230</v>
      </c>
    </row>
    <row r="278" spans="1:6" s="340" customFormat="1" ht="19.5">
      <c r="A278" s="620">
        <v>271</v>
      </c>
      <c r="B278" s="314" t="s">
        <v>64</v>
      </c>
      <c r="C278" s="315"/>
      <c r="D278" s="315"/>
      <c r="E278" s="315"/>
      <c r="F278" s="319">
        <f>SUM(C278:E278)</f>
        <v>0</v>
      </c>
    </row>
    <row r="279" spans="1:6" s="534" customFormat="1" ht="19.5">
      <c r="A279" s="620">
        <v>272</v>
      </c>
      <c r="B279" s="471" t="s">
        <v>65</v>
      </c>
      <c r="C279" s="472">
        <f>SUM(C277:C278)</f>
        <v>0</v>
      </c>
      <c r="D279" s="472">
        <f>SUM(D277:D278)</f>
        <v>230</v>
      </c>
      <c r="E279" s="472">
        <f>SUM(E277:E278)</f>
        <v>0</v>
      </c>
      <c r="F279" s="473">
        <f>SUM(F277:F278)</f>
        <v>230</v>
      </c>
    </row>
    <row r="280" spans="1:6" s="532" customFormat="1" ht="24.75" customHeight="1">
      <c r="A280" s="620">
        <v>273</v>
      </c>
      <c r="B280" s="833" t="s">
        <v>461</v>
      </c>
      <c r="C280" s="834"/>
      <c r="D280" s="834"/>
      <c r="E280" s="834"/>
      <c r="F280" s="835"/>
    </row>
    <row r="281" spans="1:6" ht="18">
      <c r="A281" s="620">
        <v>274</v>
      </c>
      <c r="B281" s="181" t="s">
        <v>65</v>
      </c>
      <c r="C281" s="179"/>
      <c r="D281" s="179">
        <v>365</v>
      </c>
      <c r="E281" s="179"/>
      <c r="F281" s="318">
        <f>SUM(C281:E281)</f>
        <v>365</v>
      </c>
    </row>
    <row r="282" spans="1:6" s="340" customFormat="1" ht="19.5">
      <c r="A282" s="620">
        <v>275</v>
      </c>
      <c r="B282" s="314" t="s">
        <v>64</v>
      </c>
      <c r="C282" s="315"/>
      <c r="D282" s="315"/>
      <c r="E282" s="315"/>
      <c r="F282" s="319">
        <f>SUM(C282:E282)</f>
        <v>0</v>
      </c>
    </row>
    <row r="283" spans="1:6" s="534" customFormat="1" ht="19.5">
      <c r="A283" s="620">
        <v>276</v>
      </c>
      <c r="B283" s="471" t="s">
        <v>65</v>
      </c>
      <c r="C283" s="472">
        <f>SUM(C281:C282)</f>
        <v>0</v>
      </c>
      <c r="D283" s="472">
        <f>SUM(D281:D282)</f>
        <v>365</v>
      </c>
      <c r="E283" s="472">
        <f>SUM(E281:E282)</f>
        <v>0</v>
      </c>
      <c r="F283" s="473">
        <f>SUM(F281:F282)</f>
        <v>365</v>
      </c>
    </row>
    <row r="284" spans="1:6" s="532" customFormat="1" ht="27.75" customHeight="1">
      <c r="A284" s="620">
        <v>277</v>
      </c>
      <c r="B284" s="833" t="s">
        <v>121</v>
      </c>
      <c r="C284" s="834"/>
      <c r="D284" s="834"/>
      <c r="E284" s="834"/>
      <c r="F284" s="835"/>
    </row>
    <row r="285" spans="1:6" ht="18">
      <c r="A285" s="620">
        <v>278</v>
      </c>
      <c r="B285" s="181" t="s">
        <v>65</v>
      </c>
      <c r="C285" s="179"/>
      <c r="D285" s="179">
        <v>100</v>
      </c>
      <c r="E285" s="179"/>
      <c r="F285" s="318">
        <f>SUM(C285:E285)</f>
        <v>100</v>
      </c>
    </row>
    <row r="286" spans="1:6" s="340" customFormat="1" ht="19.5">
      <c r="A286" s="620">
        <v>279</v>
      </c>
      <c r="B286" s="314" t="s">
        <v>64</v>
      </c>
      <c r="C286" s="315"/>
      <c r="D286" s="315"/>
      <c r="E286" s="315"/>
      <c r="F286" s="319">
        <f>SUM(C286:E286)</f>
        <v>0</v>
      </c>
    </row>
    <row r="287" spans="1:6" s="534" customFormat="1" ht="19.5">
      <c r="A287" s="620">
        <v>280</v>
      </c>
      <c r="B287" s="471" t="s">
        <v>65</v>
      </c>
      <c r="C287" s="472">
        <f>SUM(C285:C286)</f>
        <v>0</v>
      </c>
      <c r="D287" s="472">
        <f>SUM(D285:D286)</f>
        <v>100</v>
      </c>
      <c r="E287" s="472">
        <f>SUM(E285:E286)</f>
        <v>0</v>
      </c>
      <c r="F287" s="473">
        <f>SUM(F285:F286)</f>
        <v>100</v>
      </c>
    </row>
    <row r="288" spans="1:6" s="532" customFormat="1" ht="27.75" customHeight="1">
      <c r="A288" s="620">
        <v>281</v>
      </c>
      <c r="B288" s="833" t="s">
        <v>540</v>
      </c>
      <c r="C288" s="834"/>
      <c r="D288" s="834"/>
      <c r="E288" s="834"/>
      <c r="F288" s="835"/>
    </row>
    <row r="289" spans="1:6" s="340" customFormat="1" ht="19.5">
      <c r="A289" s="620">
        <v>282</v>
      </c>
      <c r="B289" s="314" t="s">
        <v>541</v>
      </c>
      <c r="C289" s="315"/>
      <c r="D289" s="315">
        <v>61</v>
      </c>
      <c r="E289" s="315"/>
      <c r="F289" s="319">
        <v>61</v>
      </c>
    </row>
    <row r="290" spans="1:6" s="340" customFormat="1" ht="19.5">
      <c r="A290" s="620">
        <v>283</v>
      </c>
      <c r="B290" s="313" t="s">
        <v>65</v>
      </c>
      <c r="C290" s="178"/>
      <c r="D290" s="178">
        <v>61</v>
      </c>
      <c r="E290" s="178"/>
      <c r="F290" s="320">
        <v>61</v>
      </c>
    </row>
    <row r="291" spans="1:6" s="532" customFormat="1" ht="27.75" customHeight="1">
      <c r="A291" s="620">
        <v>284</v>
      </c>
      <c r="B291" s="833" t="s">
        <v>638</v>
      </c>
      <c r="C291" s="834"/>
      <c r="D291" s="834"/>
      <c r="E291" s="834"/>
      <c r="F291" s="835"/>
    </row>
    <row r="292" spans="1:6" ht="18">
      <c r="A292" s="620">
        <v>285</v>
      </c>
      <c r="B292" s="181" t="s">
        <v>65</v>
      </c>
      <c r="C292" s="179"/>
      <c r="D292" s="179">
        <v>951</v>
      </c>
      <c r="E292" s="179"/>
      <c r="F292" s="318">
        <f>SUM(C292:E292)</f>
        <v>951</v>
      </c>
    </row>
    <row r="293" spans="1:6" s="340" customFormat="1" ht="19.5">
      <c r="A293" s="620">
        <v>286</v>
      </c>
      <c r="B293" s="314" t="s">
        <v>64</v>
      </c>
      <c r="C293" s="315"/>
      <c r="D293" s="315">
        <v>3020</v>
      </c>
      <c r="E293" s="315"/>
      <c r="F293" s="319">
        <f>SUM(C293:E293)</f>
        <v>3020</v>
      </c>
    </row>
    <row r="294" spans="1:6" s="534" customFormat="1" ht="19.5">
      <c r="A294" s="620">
        <v>287</v>
      </c>
      <c r="B294" s="471" t="s">
        <v>65</v>
      </c>
      <c r="C294" s="472">
        <f>SUM(C292:C293)</f>
        <v>0</v>
      </c>
      <c r="D294" s="472">
        <f>SUM(D292:D293)</f>
        <v>3971</v>
      </c>
      <c r="E294" s="472">
        <f>SUM(E292:E293)</f>
        <v>0</v>
      </c>
      <c r="F294" s="473">
        <f>SUM(F292:F293)</f>
        <v>3971</v>
      </c>
    </row>
    <row r="295" spans="1:6" s="532" customFormat="1" ht="27.75" customHeight="1">
      <c r="A295" s="620">
        <v>288</v>
      </c>
      <c r="B295" s="833" t="s">
        <v>478</v>
      </c>
      <c r="C295" s="834"/>
      <c r="D295" s="834"/>
      <c r="E295" s="834"/>
      <c r="F295" s="835"/>
    </row>
    <row r="296" spans="1:6" ht="18">
      <c r="A296" s="620">
        <v>289</v>
      </c>
      <c r="B296" s="181" t="s">
        <v>65</v>
      </c>
      <c r="C296" s="179">
        <v>554</v>
      </c>
      <c r="D296" s="179"/>
      <c r="E296" s="179"/>
      <c r="F296" s="318">
        <f>SUM(C296:E296)</f>
        <v>554</v>
      </c>
    </row>
    <row r="297" spans="1:6" s="340" customFormat="1" ht="19.5">
      <c r="A297" s="620">
        <v>290</v>
      </c>
      <c r="B297" s="314" t="s">
        <v>613</v>
      </c>
      <c r="C297" s="315">
        <v>55</v>
      </c>
      <c r="D297" s="315"/>
      <c r="E297" s="315"/>
      <c r="F297" s="319">
        <f>SUM(C297:E297)</f>
        <v>55</v>
      </c>
    </row>
    <row r="298" spans="1:6" s="534" customFormat="1" ht="19.5">
      <c r="A298" s="620">
        <v>291</v>
      </c>
      <c r="B298" s="471" t="s">
        <v>65</v>
      </c>
      <c r="C298" s="472">
        <f>SUM(C296:C297)</f>
        <v>609</v>
      </c>
      <c r="D298" s="472">
        <f>SUM(D296:D297)</f>
        <v>0</v>
      </c>
      <c r="E298" s="472">
        <f>SUM(E296:E297)</f>
        <v>0</v>
      </c>
      <c r="F298" s="473">
        <f>SUM(F296:F297)</f>
        <v>609</v>
      </c>
    </row>
    <row r="299" spans="1:6" s="532" customFormat="1" ht="27.75" customHeight="1">
      <c r="A299" s="620">
        <v>292</v>
      </c>
      <c r="B299" s="833" t="s">
        <v>329</v>
      </c>
      <c r="C299" s="834"/>
      <c r="D299" s="834"/>
      <c r="E299" s="834"/>
      <c r="F299" s="835"/>
    </row>
    <row r="300" spans="1:6" ht="18">
      <c r="A300" s="620">
        <v>293</v>
      </c>
      <c r="B300" s="181" t="s">
        <v>65</v>
      </c>
      <c r="C300" s="179"/>
      <c r="D300" s="179">
        <v>4906</v>
      </c>
      <c r="E300" s="179"/>
      <c r="F300" s="318">
        <f>SUM(C300:E300)</f>
        <v>4906</v>
      </c>
    </row>
    <row r="301" spans="1:6" s="340" customFormat="1" ht="19.5">
      <c r="A301" s="620">
        <v>294</v>
      </c>
      <c r="B301" s="314" t="s">
        <v>64</v>
      </c>
      <c r="C301" s="315"/>
      <c r="D301" s="315"/>
      <c r="E301" s="315"/>
      <c r="F301" s="319">
        <f>SUM(C301:E301)</f>
        <v>0</v>
      </c>
    </row>
    <row r="302" spans="1:6" s="534" customFormat="1" ht="19.5">
      <c r="A302" s="620">
        <v>295</v>
      </c>
      <c r="B302" s="471" t="s">
        <v>65</v>
      </c>
      <c r="C302" s="472">
        <f>SUM(C300:C301)</f>
        <v>0</v>
      </c>
      <c r="D302" s="472">
        <f>SUM(D300:D301)</f>
        <v>4906</v>
      </c>
      <c r="E302" s="472">
        <f>SUM(E300:E301)</f>
        <v>0</v>
      </c>
      <c r="F302" s="473">
        <f>SUM(F300:F301)</f>
        <v>4906</v>
      </c>
    </row>
    <row r="303" spans="1:6" s="532" customFormat="1" ht="27.75" customHeight="1">
      <c r="A303" s="620">
        <v>296</v>
      </c>
      <c r="B303" s="833" t="s">
        <v>421</v>
      </c>
      <c r="C303" s="834"/>
      <c r="D303" s="834"/>
      <c r="E303" s="834"/>
      <c r="F303" s="835"/>
    </row>
    <row r="304" spans="1:6" ht="18">
      <c r="A304" s="620">
        <v>297</v>
      </c>
      <c r="B304" s="181" t="s">
        <v>65</v>
      </c>
      <c r="C304" s="179"/>
      <c r="D304" s="179">
        <v>3000</v>
      </c>
      <c r="E304" s="179"/>
      <c r="F304" s="318">
        <f>SUM(C304:E304)</f>
        <v>3000</v>
      </c>
    </row>
    <row r="305" spans="1:6" s="340" customFormat="1" ht="19.5">
      <c r="A305" s="620">
        <v>298</v>
      </c>
      <c r="B305" s="314" t="s">
        <v>420</v>
      </c>
      <c r="C305" s="315"/>
      <c r="D305" s="315"/>
      <c r="E305" s="315"/>
      <c r="F305" s="319">
        <f>SUM(C305:E305)</f>
        <v>0</v>
      </c>
    </row>
    <row r="306" spans="1:6" s="534" customFormat="1" ht="19.5">
      <c r="A306" s="620">
        <v>299</v>
      </c>
      <c r="B306" s="471" t="s">
        <v>65</v>
      </c>
      <c r="C306" s="472">
        <f>SUM(C304:C305)</f>
        <v>0</v>
      </c>
      <c r="D306" s="472">
        <f>SUM(D304:D305)</f>
        <v>3000</v>
      </c>
      <c r="E306" s="472">
        <f>SUM(E304:E305)</f>
        <v>0</v>
      </c>
      <c r="F306" s="473">
        <f>SUM(F304:F305)</f>
        <v>3000</v>
      </c>
    </row>
    <row r="307" spans="1:6" s="532" customFormat="1" ht="27.75" customHeight="1">
      <c r="A307" s="620">
        <v>300</v>
      </c>
      <c r="B307" s="833" t="s">
        <v>621</v>
      </c>
      <c r="C307" s="834"/>
      <c r="D307" s="834"/>
      <c r="E307" s="834"/>
      <c r="F307" s="835"/>
    </row>
    <row r="308" spans="1:6" s="340" customFormat="1" ht="19.5">
      <c r="A308" s="620">
        <v>301</v>
      </c>
      <c r="B308" s="314" t="s">
        <v>622</v>
      </c>
      <c r="C308" s="315"/>
      <c r="D308" s="315">
        <v>832</v>
      </c>
      <c r="E308" s="315"/>
      <c r="F308" s="319">
        <v>832</v>
      </c>
    </row>
    <row r="309" spans="1:6" s="340" customFormat="1" ht="19.5">
      <c r="A309" s="620">
        <v>302</v>
      </c>
      <c r="B309" s="313" t="s">
        <v>65</v>
      </c>
      <c r="C309" s="178"/>
      <c r="D309" s="178">
        <v>832</v>
      </c>
      <c r="E309" s="178"/>
      <c r="F309" s="320">
        <v>832</v>
      </c>
    </row>
    <row r="310" spans="1:6" s="532" customFormat="1" ht="27.75" customHeight="1">
      <c r="A310" s="620">
        <v>303</v>
      </c>
      <c r="B310" s="833" t="s">
        <v>293</v>
      </c>
      <c r="C310" s="834"/>
      <c r="D310" s="834"/>
      <c r="E310" s="834"/>
      <c r="F310" s="835"/>
    </row>
    <row r="311" spans="1:6" ht="18">
      <c r="A311" s="620">
        <v>304</v>
      </c>
      <c r="B311" s="181" t="s">
        <v>65</v>
      </c>
      <c r="C311" s="179"/>
      <c r="D311" s="179">
        <v>4270</v>
      </c>
      <c r="E311" s="179"/>
      <c r="F311" s="318">
        <f>SUM(C311:E311)</f>
        <v>4270</v>
      </c>
    </row>
    <row r="312" spans="1:6" s="340" customFormat="1" ht="19.5">
      <c r="A312" s="620">
        <v>305</v>
      </c>
      <c r="B312" s="314" t="s">
        <v>64</v>
      </c>
      <c r="C312" s="315"/>
      <c r="D312" s="315"/>
      <c r="E312" s="315"/>
      <c r="F312" s="319">
        <f>SUM(C312:E312)</f>
        <v>0</v>
      </c>
    </row>
    <row r="313" spans="1:6" s="534" customFormat="1" ht="19.5">
      <c r="A313" s="620">
        <v>306</v>
      </c>
      <c r="B313" s="471" t="s">
        <v>65</v>
      </c>
      <c r="C313" s="472">
        <f>SUM(C311:C312)</f>
        <v>0</v>
      </c>
      <c r="D313" s="472">
        <f>SUM(D311:D312)</f>
        <v>4270</v>
      </c>
      <c r="E313" s="472">
        <f>SUM(E311:E312)</f>
        <v>0</v>
      </c>
      <c r="F313" s="473">
        <f>SUM(F311:F312)</f>
        <v>4270</v>
      </c>
    </row>
    <row r="314" spans="1:6" s="532" customFormat="1" ht="27.75" customHeight="1">
      <c r="A314" s="620">
        <v>307</v>
      </c>
      <c r="B314" s="833" t="s">
        <v>674</v>
      </c>
      <c r="C314" s="834"/>
      <c r="D314" s="834"/>
      <c r="E314" s="834"/>
      <c r="F314" s="835"/>
    </row>
    <row r="315" spans="1:6" ht="18">
      <c r="A315" s="620">
        <v>308</v>
      </c>
      <c r="B315" s="181" t="s">
        <v>65</v>
      </c>
      <c r="C315" s="179">
        <v>1266</v>
      </c>
      <c r="D315" s="179"/>
      <c r="E315" s="179"/>
      <c r="F315" s="318">
        <f>SUM(C315:E315)</f>
        <v>1266</v>
      </c>
    </row>
    <row r="316" spans="1:6" s="340" customFormat="1" ht="19.5">
      <c r="A316" s="620">
        <v>309</v>
      </c>
      <c r="B316" s="314" t="s">
        <v>64</v>
      </c>
      <c r="C316" s="315"/>
      <c r="D316" s="315"/>
      <c r="E316" s="315"/>
      <c r="F316" s="319">
        <f>SUM(C316:E316)</f>
        <v>0</v>
      </c>
    </row>
    <row r="317" spans="1:6" s="340" customFormat="1" ht="19.5">
      <c r="A317" s="620">
        <v>310</v>
      </c>
      <c r="B317" s="313" t="s">
        <v>65</v>
      </c>
      <c r="C317" s="178">
        <f>SUM(C315:C316)</f>
        <v>1266</v>
      </c>
      <c r="D317" s="178">
        <f>SUM(D315:D316)</f>
        <v>0</v>
      </c>
      <c r="E317" s="178">
        <f>SUM(E315:E316)</f>
        <v>0</v>
      </c>
      <c r="F317" s="320">
        <f>SUM(F315:F316)</f>
        <v>1266</v>
      </c>
    </row>
    <row r="318" spans="1:6" s="532" customFormat="1" ht="27.75" customHeight="1">
      <c r="A318" s="620">
        <v>311</v>
      </c>
      <c r="B318" s="833" t="s">
        <v>673</v>
      </c>
      <c r="C318" s="834"/>
      <c r="D318" s="834"/>
      <c r="E318" s="834"/>
      <c r="F318" s="835"/>
    </row>
    <row r="319" spans="1:6" ht="18">
      <c r="A319" s="620">
        <v>312</v>
      </c>
      <c r="B319" s="181" t="s">
        <v>65</v>
      </c>
      <c r="C319" s="179">
        <v>0</v>
      </c>
      <c r="D319" s="179">
        <v>24460</v>
      </c>
      <c r="E319" s="179"/>
      <c r="F319" s="318">
        <f>SUM(C319:E319)</f>
        <v>24460</v>
      </c>
    </row>
    <row r="320" spans="1:6" s="340" customFormat="1" ht="19.5">
      <c r="A320" s="620">
        <v>313</v>
      </c>
      <c r="B320" s="314" t="s">
        <v>485</v>
      </c>
      <c r="C320" s="315"/>
      <c r="D320" s="315"/>
      <c r="E320" s="315"/>
      <c r="F320" s="319">
        <f>SUM(C320:E320)</f>
        <v>0</v>
      </c>
    </row>
    <row r="321" spans="1:6" s="340" customFormat="1" ht="19.5">
      <c r="A321" s="620">
        <v>314</v>
      </c>
      <c r="B321" s="313" t="s">
        <v>65</v>
      </c>
      <c r="C321" s="178">
        <f>SUM(C319:C320)</f>
        <v>0</v>
      </c>
      <c r="D321" s="178">
        <f>SUM(D319:D320)</f>
        <v>24460</v>
      </c>
      <c r="E321" s="178">
        <f>SUM(E319:E320)</f>
        <v>0</v>
      </c>
      <c r="F321" s="320">
        <f>SUM(F319:F320)</f>
        <v>24460</v>
      </c>
    </row>
    <row r="322" spans="1:6" s="532" customFormat="1" ht="36" customHeight="1">
      <c r="A322" s="642">
        <v>315</v>
      </c>
      <c r="B322" s="839" t="s">
        <v>426</v>
      </c>
      <c r="C322" s="840"/>
      <c r="D322" s="840"/>
      <c r="E322" s="840"/>
      <c r="F322" s="841"/>
    </row>
    <row r="323" spans="1:6" s="340" customFormat="1" ht="19.5">
      <c r="A323" s="620">
        <v>316</v>
      </c>
      <c r="B323" s="314" t="s">
        <v>422</v>
      </c>
      <c r="C323" s="315"/>
      <c r="D323" s="315">
        <v>190</v>
      </c>
      <c r="E323" s="315"/>
      <c r="F323" s="319">
        <v>190</v>
      </c>
    </row>
    <row r="324" spans="1:6" s="340" customFormat="1" ht="19.5">
      <c r="A324" s="620">
        <v>317</v>
      </c>
      <c r="B324" s="313" t="s">
        <v>65</v>
      </c>
      <c r="C324" s="178"/>
      <c r="D324" s="178">
        <v>190</v>
      </c>
      <c r="E324" s="178"/>
      <c r="F324" s="320">
        <v>190</v>
      </c>
    </row>
    <row r="325" spans="1:6" s="532" customFormat="1" ht="24" customHeight="1">
      <c r="A325" s="620">
        <v>318</v>
      </c>
      <c r="B325" s="833" t="s">
        <v>468</v>
      </c>
      <c r="C325" s="834"/>
      <c r="D325" s="834"/>
      <c r="E325" s="834"/>
      <c r="F325" s="835"/>
    </row>
    <row r="326" spans="1:6" ht="18">
      <c r="A326" s="620">
        <v>319</v>
      </c>
      <c r="B326" s="181" t="s">
        <v>65</v>
      </c>
      <c r="C326" s="179"/>
      <c r="D326" s="179">
        <v>300</v>
      </c>
      <c r="E326" s="179"/>
      <c r="F326" s="318">
        <f>SUM(D326:E326)</f>
        <v>300</v>
      </c>
    </row>
    <row r="327" spans="1:6" s="340" customFormat="1" ht="19.5">
      <c r="A327" s="620">
        <v>320</v>
      </c>
      <c r="B327" s="314" t="s">
        <v>64</v>
      </c>
      <c r="C327" s="315"/>
      <c r="D327" s="315"/>
      <c r="E327" s="315"/>
      <c r="F327" s="319">
        <f>SUM(D327:E327)</f>
        <v>0</v>
      </c>
    </row>
    <row r="328" spans="1:6" s="340" customFormat="1" ht="19.5">
      <c r="A328" s="620">
        <v>321</v>
      </c>
      <c r="B328" s="313" t="s">
        <v>65</v>
      </c>
      <c r="C328" s="178">
        <f>SUM(C326:C327)</f>
        <v>0</v>
      </c>
      <c r="D328" s="178">
        <f>SUM(D326:D327)</f>
        <v>300</v>
      </c>
      <c r="E328" s="178">
        <f>SUM(E326:E327)</f>
        <v>0</v>
      </c>
      <c r="F328" s="320">
        <f>SUM(F326:F327)</f>
        <v>300</v>
      </c>
    </row>
    <row r="329" spans="1:6" s="175" customFormat="1" ht="24.75" customHeight="1">
      <c r="A329" s="620">
        <v>322</v>
      </c>
      <c r="B329" s="836" t="s">
        <v>323</v>
      </c>
      <c r="C329" s="837"/>
      <c r="D329" s="837"/>
      <c r="E329" s="837"/>
      <c r="F329" s="838"/>
    </row>
    <row r="330" spans="1:6" ht="18">
      <c r="A330" s="620">
        <v>323</v>
      </c>
      <c r="B330" s="181" t="s">
        <v>65</v>
      </c>
      <c r="C330" s="179"/>
      <c r="D330" s="179">
        <v>13789</v>
      </c>
      <c r="E330" s="179"/>
      <c r="F330" s="318">
        <f>SUM(C330:E330)</f>
        <v>13789</v>
      </c>
    </row>
    <row r="331" spans="1:6" s="340" customFormat="1" ht="19.5">
      <c r="A331" s="620">
        <v>324</v>
      </c>
      <c r="B331" s="314" t="s">
        <v>525</v>
      </c>
      <c r="C331" s="315"/>
      <c r="D331" s="315">
        <v>408</v>
      </c>
      <c r="E331" s="315"/>
      <c r="F331" s="319">
        <f>SUM(C331:E331)</f>
        <v>408</v>
      </c>
    </row>
    <row r="332" spans="1:6" s="340" customFormat="1" ht="19.5">
      <c r="A332" s="620">
        <v>325</v>
      </c>
      <c r="B332" s="313" t="s">
        <v>65</v>
      </c>
      <c r="C332" s="178">
        <f>SUM(C330:C331)</f>
        <v>0</v>
      </c>
      <c r="D332" s="178">
        <f>SUM(D330:D331)</f>
        <v>14197</v>
      </c>
      <c r="E332" s="178">
        <f>SUM(E330:E331)</f>
        <v>0</v>
      </c>
      <c r="F332" s="320">
        <f>SUM(F330:F331)</f>
        <v>14197</v>
      </c>
    </row>
    <row r="333" spans="1:6" s="532" customFormat="1" ht="24" customHeight="1">
      <c r="A333" s="620">
        <v>326</v>
      </c>
      <c r="B333" s="833" t="s">
        <v>321</v>
      </c>
      <c r="C333" s="834"/>
      <c r="D333" s="834"/>
      <c r="E333" s="834"/>
      <c r="F333" s="835"/>
    </row>
    <row r="334" spans="1:6" ht="18">
      <c r="A334" s="620">
        <v>327</v>
      </c>
      <c r="B334" s="181" t="s">
        <v>65</v>
      </c>
      <c r="C334" s="179">
        <v>1410</v>
      </c>
      <c r="D334" s="179"/>
      <c r="E334" s="179"/>
      <c r="F334" s="318">
        <f>SUM(C334:E334)</f>
        <v>1410</v>
      </c>
    </row>
    <row r="335" spans="1:6" s="340" customFormat="1" ht="19.5">
      <c r="A335" s="620">
        <v>328</v>
      </c>
      <c r="B335" s="314" t="s">
        <v>64</v>
      </c>
      <c r="C335" s="315"/>
      <c r="D335" s="315"/>
      <c r="E335" s="315"/>
      <c r="F335" s="319">
        <f>SUM(C335:E335)</f>
        <v>0</v>
      </c>
    </row>
    <row r="336" spans="1:6" s="534" customFormat="1" ht="19.5">
      <c r="A336" s="620">
        <v>329</v>
      </c>
      <c r="B336" s="527" t="s">
        <v>65</v>
      </c>
      <c r="C336" s="528">
        <f>SUM(C334:C335)</f>
        <v>1410</v>
      </c>
      <c r="D336" s="528">
        <f>SUM(D334:D335)</f>
        <v>0</v>
      </c>
      <c r="E336" s="528">
        <f>SUM(E334:E335)</f>
        <v>0</v>
      </c>
      <c r="F336" s="606">
        <f>SUM(F334:F335)</f>
        <v>1410</v>
      </c>
    </row>
    <row r="337" spans="1:6" s="532" customFormat="1" ht="24" customHeight="1">
      <c r="A337" s="620">
        <v>330</v>
      </c>
      <c r="B337" s="833" t="s">
        <v>414</v>
      </c>
      <c r="C337" s="834"/>
      <c r="D337" s="834"/>
      <c r="E337" s="834"/>
      <c r="F337" s="835"/>
    </row>
    <row r="338" spans="1:6" ht="18">
      <c r="A338" s="620">
        <v>331</v>
      </c>
      <c r="B338" s="181" t="s">
        <v>65</v>
      </c>
      <c r="C338" s="179">
        <v>10000</v>
      </c>
      <c r="D338" s="179"/>
      <c r="E338" s="179"/>
      <c r="F338" s="318">
        <f>SUM(C338:E338)</f>
        <v>10000</v>
      </c>
    </row>
    <row r="339" spans="1:6" s="340" customFormat="1" ht="19.5">
      <c r="A339" s="620">
        <v>332</v>
      </c>
      <c r="B339" s="314" t="s">
        <v>64</v>
      </c>
      <c r="C339" s="315"/>
      <c r="D339" s="315"/>
      <c r="E339" s="315"/>
      <c r="F339" s="319">
        <f>SUM(C339:E339)</f>
        <v>0</v>
      </c>
    </row>
    <row r="340" spans="1:6" s="533" customFormat="1" ht="18">
      <c r="A340" s="620">
        <v>333</v>
      </c>
      <c r="B340" s="313" t="s">
        <v>65</v>
      </c>
      <c r="C340" s="178">
        <f>SUM(C338:C339)</f>
        <v>10000</v>
      </c>
      <c r="D340" s="178">
        <f>SUM(D338:D339)</f>
        <v>0</v>
      </c>
      <c r="E340" s="178">
        <f>SUM(E338:E339)</f>
        <v>0</v>
      </c>
      <c r="F340" s="320">
        <f>SUM(F338:F339)</f>
        <v>10000</v>
      </c>
    </row>
    <row r="341" spans="1:6" s="532" customFormat="1" ht="24" customHeight="1">
      <c r="A341" s="620">
        <v>334</v>
      </c>
      <c r="B341" s="833" t="s">
        <v>89</v>
      </c>
      <c r="C341" s="834"/>
      <c r="D341" s="834"/>
      <c r="E341" s="834"/>
      <c r="F341" s="835"/>
    </row>
    <row r="342" spans="1:6" ht="18">
      <c r="A342" s="620">
        <v>335</v>
      </c>
      <c r="B342" s="181" t="s">
        <v>65</v>
      </c>
      <c r="C342" s="179">
        <v>10000</v>
      </c>
      <c r="D342" s="179"/>
      <c r="E342" s="179"/>
      <c r="F342" s="318">
        <f>SUM(C342:E342)</f>
        <v>10000</v>
      </c>
    </row>
    <row r="343" spans="1:6" s="340" customFormat="1" ht="19.5">
      <c r="A343" s="620">
        <v>336</v>
      </c>
      <c r="B343" s="314" t="s">
        <v>64</v>
      </c>
      <c r="C343" s="315"/>
      <c r="D343" s="315"/>
      <c r="E343" s="315"/>
      <c r="F343" s="319">
        <f>SUM(C343:E343)</f>
        <v>0</v>
      </c>
    </row>
    <row r="344" spans="1:6" s="533" customFormat="1" ht="18">
      <c r="A344" s="620">
        <v>337</v>
      </c>
      <c r="B344" s="313" t="s">
        <v>65</v>
      </c>
      <c r="C344" s="178">
        <f>SUM(C342:C343)</f>
        <v>10000</v>
      </c>
      <c r="D344" s="178">
        <f>SUM(D342:D343)</f>
        <v>0</v>
      </c>
      <c r="E344" s="178">
        <f>SUM(E342:E343)</f>
        <v>0</v>
      </c>
      <c r="F344" s="320">
        <f>SUM(F342:F343)</f>
        <v>10000</v>
      </c>
    </row>
    <row r="345" spans="1:6" s="532" customFormat="1" ht="24" customHeight="1">
      <c r="A345" s="620">
        <v>338</v>
      </c>
      <c r="B345" s="833" t="s">
        <v>301</v>
      </c>
      <c r="C345" s="834"/>
      <c r="D345" s="834"/>
      <c r="E345" s="834"/>
      <c r="F345" s="835"/>
    </row>
    <row r="346" spans="1:6" ht="18">
      <c r="A346" s="620">
        <v>339</v>
      </c>
      <c r="B346" s="181" t="s">
        <v>65</v>
      </c>
      <c r="C346" s="179">
        <v>3000</v>
      </c>
      <c r="D346" s="179"/>
      <c r="E346" s="179"/>
      <c r="F346" s="318">
        <f>SUM(C346:E346)</f>
        <v>3000</v>
      </c>
    </row>
    <row r="347" spans="1:6" s="340" customFormat="1" ht="19.5">
      <c r="A347" s="620">
        <v>340</v>
      </c>
      <c r="B347" s="314" t="s">
        <v>64</v>
      </c>
      <c r="C347" s="315"/>
      <c r="D347" s="315"/>
      <c r="E347" s="315"/>
      <c r="F347" s="319">
        <f>SUM(C347:E347)</f>
        <v>0</v>
      </c>
    </row>
    <row r="348" spans="1:6" s="533" customFormat="1" ht="18">
      <c r="A348" s="620">
        <v>341</v>
      </c>
      <c r="B348" s="313" t="s">
        <v>65</v>
      </c>
      <c r="C348" s="178">
        <f>SUM(C346:C347)</f>
        <v>3000</v>
      </c>
      <c r="D348" s="178">
        <f>SUM(D346:D347)</f>
        <v>0</v>
      </c>
      <c r="E348" s="178">
        <f>SUM(E346:E347)</f>
        <v>0</v>
      </c>
      <c r="F348" s="320">
        <f>SUM(F346:F347)</f>
        <v>3000</v>
      </c>
    </row>
    <row r="349" spans="1:6" s="532" customFormat="1" ht="24" customHeight="1">
      <c r="A349" s="620">
        <v>342</v>
      </c>
      <c r="B349" s="833" t="s">
        <v>90</v>
      </c>
      <c r="C349" s="834"/>
      <c r="D349" s="834"/>
      <c r="E349" s="834"/>
      <c r="F349" s="835"/>
    </row>
    <row r="350" spans="1:6" ht="18">
      <c r="A350" s="620">
        <v>343</v>
      </c>
      <c r="B350" s="181" t="s">
        <v>65</v>
      </c>
      <c r="C350" s="179">
        <v>1000</v>
      </c>
      <c r="D350" s="179"/>
      <c r="E350" s="179"/>
      <c r="F350" s="318">
        <f>SUM(C350:E350)</f>
        <v>1000</v>
      </c>
    </row>
    <row r="351" spans="1:6" s="340" customFormat="1" ht="19.5">
      <c r="A351" s="620">
        <v>344</v>
      </c>
      <c r="B351" s="314" t="s">
        <v>64</v>
      </c>
      <c r="C351" s="315"/>
      <c r="D351" s="315"/>
      <c r="E351" s="315"/>
      <c r="F351" s="319">
        <f>SUM(C351:E351)</f>
        <v>0</v>
      </c>
    </row>
    <row r="352" spans="1:6" s="533" customFormat="1" ht="18">
      <c r="A352" s="620">
        <v>345</v>
      </c>
      <c r="B352" s="313" t="s">
        <v>65</v>
      </c>
      <c r="C352" s="178">
        <f>SUM(C350:C351)</f>
        <v>1000</v>
      </c>
      <c r="D352" s="178">
        <f>SUM(D350:D351)</f>
        <v>0</v>
      </c>
      <c r="E352" s="178">
        <f>SUM(E350:E351)</f>
        <v>0</v>
      </c>
      <c r="F352" s="320">
        <f>SUM(F350:F351)</f>
        <v>1000</v>
      </c>
    </row>
    <row r="353" spans="1:6" s="532" customFormat="1" ht="24" customHeight="1">
      <c r="A353" s="620">
        <v>346</v>
      </c>
      <c r="B353" s="833" t="s">
        <v>415</v>
      </c>
      <c r="C353" s="834"/>
      <c r="D353" s="834"/>
      <c r="E353" s="834"/>
      <c r="F353" s="835"/>
    </row>
    <row r="354" spans="1:6" ht="18">
      <c r="A354" s="620">
        <v>347</v>
      </c>
      <c r="B354" s="181" t="s">
        <v>65</v>
      </c>
      <c r="C354" s="179">
        <v>6000</v>
      </c>
      <c r="D354" s="179"/>
      <c r="E354" s="179"/>
      <c r="F354" s="318">
        <f>SUM(C354:E354)</f>
        <v>6000</v>
      </c>
    </row>
    <row r="355" spans="1:6" s="340" customFormat="1" ht="19.5">
      <c r="A355" s="620">
        <v>348</v>
      </c>
      <c r="B355" s="314" t="s">
        <v>64</v>
      </c>
      <c r="C355" s="315"/>
      <c r="D355" s="315"/>
      <c r="E355" s="315"/>
      <c r="F355" s="319">
        <f>SUM(C355:E355)</f>
        <v>0</v>
      </c>
    </row>
    <row r="356" spans="1:6" s="533" customFormat="1" ht="18">
      <c r="A356" s="620">
        <v>349</v>
      </c>
      <c r="B356" s="313" t="s">
        <v>65</v>
      </c>
      <c r="C356" s="178">
        <f>SUM(C354:C355)</f>
        <v>6000</v>
      </c>
      <c r="D356" s="178">
        <f>SUM(D354:D355)</f>
        <v>0</v>
      </c>
      <c r="E356" s="178">
        <f>SUM(E354:E355)</f>
        <v>0</v>
      </c>
      <c r="F356" s="320">
        <f>SUM(F354:F355)</f>
        <v>6000</v>
      </c>
    </row>
    <row r="357" spans="1:6" s="532" customFormat="1" ht="24" customHeight="1">
      <c r="A357" s="620">
        <v>350</v>
      </c>
      <c r="B357" s="833" t="s">
        <v>91</v>
      </c>
      <c r="C357" s="834"/>
      <c r="D357" s="834"/>
      <c r="E357" s="834"/>
      <c r="F357" s="835"/>
    </row>
    <row r="358" spans="1:6" ht="18">
      <c r="A358" s="620">
        <v>351</v>
      </c>
      <c r="B358" s="181" t="s">
        <v>65</v>
      </c>
      <c r="C358" s="179">
        <v>5000</v>
      </c>
      <c r="D358" s="179"/>
      <c r="E358" s="179"/>
      <c r="F358" s="318">
        <f>SUM(C358:E358)</f>
        <v>5000</v>
      </c>
    </row>
    <row r="359" spans="1:6" s="340" customFormat="1" ht="19.5">
      <c r="A359" s="620">
        <v>352</v>
      </c>
      <c r="B359" s="314" t="s">
        <v>64</v>
      </c>
      <c r="C359" s="315"/>
      <c r="D359" s="315"/>
      <c r="E359" s="315"/>
      <c r="F359" s="319">
        <f>SUM(C359:E359)</f>
        <v>0</v>
      </c>
    </row>
    <row r="360" spans="1:6" s="533" customFormat="1" ht="18">
      <c r="A360" s="620">
        <v>353</v>
      </c>
      <c r="B360" s="313" t="s">
        <v>65</v>
      </c>
      <c r="C360" s="178">
        <f>SUM(C358:C359)</f>
        <v>5000</v>
      </c>
      <c r="D360" s="178">
        <f>SUM(D358:D359)</f>
        <v>0</v>
      </c>
      <c r="E360" s="178">
        <f>SUM(E358:E359)</f>
        <v>0</v>
      </c>
      <c r="F360" s="320">
        <f>SUM(F358:F359)</f>
        <v>5000</v>
      </c>
    </row>
    <row r="361" spans="1:6" s="532" customFormat="1" ht="27.75" customHeight="1">
      <c r="A361" s="620">
        <v>354</v>
      </c>
      <c r="B361" s="833" t="s">
        <v>614</v>
      </c>
      <c r="C361" s="834"/>
      <c r="D361" s="834"/>
      <c r="E361" s="834"/>
      <c r="F361" s="835"/>
    </row>
    <row r="362" spans="1:6" ht="18">
      <c r="A362" s="620">
        <v>355</v>
      </c>
      <c r="B362" s="181" t="s">
        <v>65</v>
      </c>
      <c r="C362" s="179"/>
      <c r="D362" s="179">
        <v>350</v>
      </c>
      <c r="E362" s="179"/>
      <c r="F362" s="318">
        <f>SUM(C362:E362)</f>
        <v>350</v>
      </c>
    </row>
    <row r="363" spans="1:6" s="340" customFormat="1" ht="19.5">
      <c r="A363" s="620">
        <v>356</v>
      </c>
      <c r="B363" s="314" t="s">
        <v>64</v>
      </c>
      <c r="C363" s="315"/>
      <c r="D363" s="315"/>
      <c r="E363" s="315"/>
      <c r="F363" s="319">
        <f>SUM(C363:E363)</f>
        <v>0</v>
      </c>
    </row>
    <row r="364" spans="1:6" s="533" customFormat="1" ht="18">
      <c r="A364" s="620">
        <v>357</v>
      </c>
      <c r="B364" s="313" t="s">
        <v>65</v>
      </c>
      <c r="C364" s="178">
        <f>SUM(C362:C363)</f>
        <v>0</v>
      </c>
      <c r="D364" s="178">
        <f>SUM(D362:D363)</f>
        <v>350</v>
      </c>
      <c r="E364" s="178">
        <f>SUM(E362:E363)</f>
        <v>0</v>
      </c>
      <c r="F364" s="320">
        <f>SUM(F362:F363)</f>
        <v>350</v>
      </c>
    </row>
    <row r="365" spans="1:6" s="532" customFormat="1" ht="27.75" customHeight="1">
      <c r="A365" s="620">
        <v>358</v>
      </c>
      <c r="B365" s="833" t="s">
        <v>92</v>
      </c>
      <c r="C365" s="834"/>
      <c r="D365" s="834"/>
      <c r="E365" s="834"/>
      <c r="F365" s="835"/>
    </row>
    <row r="366" spans="1:6" ht="18">
      <c r="A366" s="620">
        <v>359</v>
      </c>
      <c r="B366" s="181" t="s">
        <v>65</v>
      </c>
      <c r="C366" s="179">
        <v>1000</v>
      </c>
      <c r="D366" s="179"/>
      <c r="E366" s="179"/>
      <c r="F366" s="318">
        <f>SUM(C366:E366)</f>
        <v>1000</v>
      </c>
    </row>
    <row r="367" spans="1:6" s="340" customFormat="1" ht="19.5">
      <c r="A367" s="620">
        <v>360</v>
      </c>
      <c r="B367" s="314" t="s">
        <v>64</v>
      </c>
      <c r="C367" s="315"/>
      <c r="D367" s="315"/>
      <c r="E367" s="315"/>
      <c r="F367" s="319">
        <f>SUM(C367:E367)</f>
        <v>0</v>
      </c>
    </row>
    <row r="368" spans="1:6" s="533" customFormat="1" ht="18">
      <c r="A368" s="620">
        <v>361</v>
      </c>
      <c r="B368" s="313" t="s">
        <v>65</v>
      </c>
      <c r="C368" s="178">
        <f>SUM(C366:C367)</f>
        <v>1000</v>
      </c>
      <c r="D368" s="178">
        <f>SUM(D366:D367)</f>
        <v>0</v>
      </c>
      <c r="E368" s="178">
        <f>SUM(E366:E367)</f>
        <v>0</v>
      </c>
      <c r="F368" s="320">
        <f>SUM(F366:F367)</f>
        <v>1000</v>
      </c>
    </row>
    <row r="369" spans="1:6" s="532" customFormat="1" ht="24.75" customHeight="1">
      <c r="A369" s="620">
        <v>362</v>
      </c>
      <c r="B369" s="833" t="s">
        <v>93</v>
      </c>
      <c r="C369" s="834"/>
      <c r="D369" s="834"/>
      <c r="E369" s="834"/>
      <c r="F369" s="835"/>
    </row>
    <row r="370" spans="1:6" ht="18">
      <c r="A370" s="620">
        <v>363</v>
      </c>
      <c r="B370" s="181" t="s">
        <v>65</v>
      </c>
      <c r="C370" s="179">
        <v>128</v>
      </c>
      <c r="D370" s="179"/>
      <c r="E370" s="179"/>
      <c r="F370" s="318">
        <f>SUM(C370:E370)</f>
        <v>128</v>
      </c>
    </row>
    <row r="371" spans="1:6" s="340" customFormat="1" ht="19.5">
      <c r="A371" s="620">
        <v>364</v>
      </c>
      <c r="B371" s="314" t="s">
        <v>64</v>
      </c>
      <c r="C371" s="315"/>
      <c r="D371" s="315"/>
      <c r="E371" s="315"/>
      <c r="F371" s="319">
        <f>SUM(C371:E371)</f>
        <v>0</v>
      </c>
    </row>
    <row r="372" spans="1:6" s="533" customFormat="1" ht="18">
      <c r="A372" s="620">
        <v>365</v>
      </c>
      <c r="B372" s="313" t="s">
        <v>65</v>
      </c>
      <c r="C372" s="178">
        <f>SUM(C370:C371)</f>
        <v>128</v>
      </c>
      <c r="D372" s="178">
        <f>SUM(D370:D371)</f>
        <v>0</v>
      </c>
      <c r="E372" s="178">
        <f>SUM(E370:E371)</f>
        <v>0</v>
      </c>
      <c r="F372" s="320">
        <f>SUM(F370:F371)</f>
        <v>128</v>
      </c>
    </row>
    <row r="373" spans="1:6" s="532" customFormat="1" ht="24.75" customHeight="1">
      <c r="A373" s="620">
        <v>366</v>
      </c>
      <c r="B373" s="833" t="s">
        <v>94</v>
      </c>
      <c r="C373" s="834"/>
      <c r="D373" s="834"/>
      <c r="E373" s="834"/>
      <c r="F373" s="835"/>
    </row>
    <row r="374" spans="1:6" ht="18">
      <c r="A374" s="620">
        <v>367</v>
      </c>
      <c r="B374" s="181" t="s">
        <v>65</v>
      </c>
      <c r="C374" s="179">
        <v>1800</v>
      </c>
      <c r="D374" s="179"/>
      <c r="E374" s="179"/>
      <c r="F374" s="318">
        <f>SUM(C374:E374)</f>
        <v>1800</v>
      </c>
    </row>
    <row r="375" spans="1:6" s="340" customFormat="1" ht="19.5">
      <c r="A375" s="620">
        <v>368</v>
      </c>
      <c r="B375" s="314" t="s">
        <v>64</v>
      </c>
      <c r="C375" s="315"/>
      <c r="D375" s="315"/>
      <c r="E375" s="315"/>
      <c r="F375" s="319">
        <f>SUM(C375:E375)</f>
        <v>0</v>
      </c>
    </row>
    <row r="376" spans="1:6" s="533" customFormat="1" ht="18">
      <c r="A376" s="620">
        <v>369</v>
      </c>
      <c r="B376" s="313" t="s">
        <v>65</v>
      </c>
      <c r="C376" s="178">
        <f>SUM(C374:C375)</f>
        <v>1800</v>
      </c>
      <c r="D376" s="178">
        <f>SUM(D374:D375)</f>
        <v>0</v>
      </c>
      <c r="E376" s="178">
        <f>SUM(E374:E375)</f>
        <v>0</v>
      </c>
      <c r="F376" s="320">
        <f>SUM(F374:F375)</f>
        <v>1800</v>
      </c>
    </row>
    <row r="377" spans="1:6" s="532" customFormat="1" ht="24.75" customHeight="1">
      <c r="A377" s="620">
        <v>370</v>
      </c>
      <c r="B377" s="833" t="s">
        <v>300</v>
      </c>
      <c r="C377" s="834"/>
      <c r="D377" s="834"/>
      <c r="E377" s="834"/>
      <c r="F377" s="835"/>
    </row>
    <row r="378" spans="1:6" ht="18">
      <c r="A378" s="620">
        <v>371</v>
      </c>
      <c r="B378" s="181" t="s">
        <v>65</v>
      </c>
      <c r="C378" s="179">
        <v>356</v>
      </c>
      <c r="D378" s="179"/>
      <c r="E378" s="179"/>
      <c r="F378" s="318">
        <f>SUM(C378:E378)</f>
        <v>356</v>
      </c>
    </row>
    <row r="379" spans="1:6" s="340" customFormat="1" ht="19.5">
      <c r="A379" s="620">
        <v>372</v>
      </c>
      <c r="B379" s="314" t="s">
        <v>64</v>
      </c>
      <c r="C379" s="315"/>
      <c r="D379" s="315"/>
      <c r="E379" s="315"/>
      <c r="F379" s="319">
        <f>SUM(C379:E379)</f>
        <v>0</v>
      </c>
    </row>
    <row r="380" spans="1:6" s="533" customFormat="1" ht="18">
      <c r="A380" s="620">
        <v>373</v>
      </c>
      <c r="B380" s="313" t="s">
        <v>65</v>
      </c>
      <c r="C380" s="178">
        <f>SUM(C378:C379)</f>
        <v>356</v>
      </c>
      <c r="D380" s="178">
        <f>SUM(D378:D379)</f>
        <v>0</v>
      </c>
      <c r="E380" s="178">
        <f>SUM(E378:E379)</f>
        <v>0</v>
      </c>
      <c r="F380" s="320">
        <f>SUM(F378:F379)</f>
        <v>356</v>
      </c>
    </row>
    <row r="381" spans="1:6" s="532" customFormat="1" ht="24.75" customHeight="1">
      <c r="A381" s="620">
        <v>374</v>
      </c>
      <c r="B381" s="833" t="s">
        <v>95</v>
      </c>
      <c r="C381" s="834"/>
      <c r="D381" s="834"/>
      <c r="E381" s="834"/>
      <c r="F381" s="835"/>
    </row>
    <row r="382" spans="1:6" ht="18">
      <c r="A382" s="620">
        <v>375</v>
      </c>
      <c r="B382" s="181" t="s">
        <v>65</v>
      </c>
      <c r="C382" s="179">
        <v>500</v>
      </c>
      <c r="D382" s="179"/>
      <c r="E382" s="179"/>
      <c r="F382" s="318">
        <f>SUM(C382:E382)</f>
        <v>500</v>
      </c>
    </row>
    <row r="383" spans="1:6" s="340" customFormat="1" ht="19.5">
      <c r="A383" s="620">
        <v>376</v>
      </c>
      <c r="B383" s="314" t="s">
        <v>64</v>
      </c>
      <c r="C383" s="315"/>
      <c r="D383" s="315"/>
      <c r="E383" s="315"/>
      <c r="F383" s="319">
        <f>SUM(C383:E383)</f>
        <v>0</v>
      </c>
    </row>
    <row r="384" spans="1:6" s="533" customFormat="1" ht="18">
      <c r="A384" s="620">
        <v>377</v>
      </c>
      <c r="B384" s="313" t="s">
        <v>65</v>
      </c>
      <c r="C384" s="178">
        <f>SUM(C382:C383)</f>
        <v>500</v>
      </c>
      <c r="D384" s="178">
        <f>SUM(D382:D383)</f>
        <v>0</v>
      </c>
      <c r="E384" s="178">
        <f>SUM(E382:E383)</f>
        <v>0</v>
      </c>
      <c r="F384" s="320">
        <f>SUM(F382:F383)</f>
        <v>500</v>
      </c>
    </row>
    <row r="385" spans="1:6" s="532" customFormat="1" ht="24.75" customHeight="1">
      <c r="A385" s="620">
        <v>378</v>
      </c>
      <c r="B385" s="833" t="s">
        <v>289</v>
      </c>
      <c r="C385" s="834"/>
      <c r="D385" s="834"/>
      <c r="E385" s="834"/>
      <c r="F385" s="835"/>
    </row>
    <row r="386" spans="1:6" ht="18">
      <c r="A386" s="620">
        <v>379</v>
      </c>
      <c r="B386" s="181" t="s">
        <v>65</v>
      </c>
      <c r="C386" s="179">
        <v>5000</v>
      </c>
      <c r="D386" s="179"/>
      <c r="E386" s="179"/>
      <c r="F386" s="318">
        <f>SUM(C386:E386)</f>
        <v>5000</v>
      </c>
    </row>
    <row r="387" spans="1:6" s="340" customFormat="1" ht="19.5">
      <c r="A387" s="620">
        <v>380</v>
      </c>
      <c r="B387" s="314" t="s">
        <v>485</v>
      </c>
      <c r="C387" s="315"/>
      <c r="D387" s="315"/>
      <c r="E387" s="315"/>
      <c r="F387" s="319">
        <f>SUM(C387:E387)</f>
        <v>0</v>
      </c>
    </row>
    <row r="388" spans="1:6" s="533" customFormat="1" ht="18">
      <c r="A388" s="620">
        <v>381</v>
      </c>
      <c r="B388" s="313" t="s">
        <v>65</v>
      </c>
      <c r="C388" s="178">
        <f>SUM(C386:C387)</f>
        <v>5000</v>
      </c>
      <c r="D388" s="178">
        <f>SUM(D386:D387)</f>
        <v>0</v>
      </c>
      <c r="E388" s="178">
        <f>SUM(E386:E387)</f>
        <v>0</v>
      </c>
      <c r="F388" s="320">
        <f>SUM(F386:F387)</f>
        <v>5000</v>
      </c>
    </row>
    <row r="389" spans="1:6" s="532" customFormat="1" ht="24.75" customHeight="1">
      <c r="A389" s="620">
        <v>382</v>
      </c>
      <c r="B389" s="833" t="s">
        <v>299</v>
      </c>
      <c r="C389" s="834"/>
      <c r="D389" s="834"/>
      <c r="E389" s="834"/>
      <c r="F389" s="835"/>
    </row>
    <row r="390" spans="1:6" ht="18">
      <c r="A390" s="620">
        <v>383</v>
      </c>
      <c r="B390" s="181" t="s">
        <v>65</v>
      </c>
      <c r="C390" s="179">
        <v>2500</v>
      </c>
      <c r="D390" s="179"/>
      <c r="E390" s="179"/>
      <c r="F390" s="318">
        <f>SUM(C390:E390)</f>
        <v>2500</v>
      </c>
    </row>
    <row r="391" spans="1:6" s="340" customFormat="1" ht="19.5">
      <c r="A391" s="620">
        <v>384</v>
      </c>
      <c r="B391" s="314" t="s">
        <v>64</v>
      </c>
      <c r="C391" s="315"/>
      <c r="D391" s="315"/>
      <c r="E391" s="315"/>
      <c r="F391" s="319">
        <f>SUM(C391:E391)</f>
        <v>0</v>
      </c>
    </row>
    <row r="392" spans="1:6" s="533" customFormat="1" ht="18">
      <c r="A392" s="620">
        <v>385</v>
      </c>
      <c r="B392" s="313" t="s">
        <v>65</v>
      </c>
      <c r="C392" s="178">
        <f>SUM(C390:C391)</f>
        <v>2500</v>
      </c>
      <c r="D392" s="178">
        <f>SUM(D390:D391)</f>
        <v>0</v>
      </c>
      <c r="E392" s="178">
        <f>SUM(E390:E391)</f>
        <v>0</v>
      </c>
      <c r="F392" s="320">
        <f>SUM(F390:F391)</f>
        <v>2500</v>
      </c>
    </row>
    <row r="393" spans="1:6" s="532" customFormat="1" ht="24.75" customHeight="1">
      <c r="A393" s="620">
        <v>386</v>
      </c>
      <c r="B393" s="833" t="s">
        <v>297</v>
      </c>
      <c r="C393" s="834"/>
      <c r="D393" s="834"/>
      <c r="E393" s="834"/>
      <c r="F393" s="835"/>
    </row>
    <row r="394" spans="1:6" ht="18">
      <c r="A394" s="620">
        <v>387</v>
      </c>
      <c r="B394" s="181" t="s">
        <v>65</v>
      </c>
      <c r="C394" s="179">
        <v>641</v>
      </c>
      <c r="D394" s="179"/>
      <c r="E394" s="179"/>
      <c r="F394" s="318">
        <f>SUM(C394:E394)</f>
        <v>641</v>
      </c>
    </row>
    <row r="395" spans="1:6" s="340" customFormat="1" ht="19.5">
      <c r="A395" s="620">
        <v>388</v>
      </c>
      <c r="B395" s="314" t="s">
        <v>241</v>
      </c>
      <c r="C395" s="315">
        <v>-641</v>
      </c>
      <c r="D395" s="315"/>
      <c r="E395" s="315"/>
      <c r="F395" s="319">
        <f>SUM(C395:E395)</f>
        <v>-641</v>
      </c>
    </row>
    <row r="396" spans="1:6" s="533" customFormat="1" ht="18">
      <c r="A396" s="620">
        <v>389</v>
      </c>
      <c r="B396" s="313" t="s">
        <v>65</v>
      </c>
      <c r="C396" s="178">
        <f>SUM(C394:C395)</f>
        <v>0</v>
      </c>
      <c r="D396" s="178">
        <f>SUM(D394:D395)</f>
        <v>0</v>
      </c>
      <c r="E396" s="178">
        <f>SUM(E394:E395)</f>
        <v>0</v>
      </c>
      <c r="F396" s="320">
        <f>SUM(F394:F395)</f>
        <v>0</v>
      </c>
    </row>
    <row r="397" spans="1:6" s="532" customFormat="1" ht="24.75" customHeight="1">
      <c r="A397" s="620">
        <v>390</v>
      </c>
      <c r="B397" s="833" t="s">
        <v>298</v>
      </c>
      <c r="C397" s="834"/>
      <c r="D397" s="834"/>
      <c r="E397" s="834"/>
      <c r="F397" s="835"/>
    </row>
    <row r="398" spans="1:6" ht="18">
      <c r="A398" s="620">
        <v>391</v>
      </c>
      <c r="B398" s="181" t="s">
        <v>65</v>
      </c>
      <c r="C398" s="179">
        <v>641</v>
      </c>
      <c r="D398" s="179"/>
      <c r="E398" s="179"/>
      <c r="F398" s="318">
        <f>SUM(C398:E398)</f>
        <v>641</v>
      </c>
    </row>
    <row r="399" spans="1:6" s="340" customFormat="1" ht="19.5">
      <c r="A399" s="620">
        <v>392</v>
      </c>
      <c r="B399" s="314" t="s">
        <v>64</v>
      </c>
      <c r="C399" s="315">
        <v>-641</v>
      </c>
      <c r="D399" s="315"/>
      <c r="E399" s="315"/>
      <c r="F399" s="319">
        <f>SUM(C399:E399)</f>
        <v>-641</v>
      </c>
    </row>
    <row r="400" spans="1:6" s="533" customFormat="1" ht="18">
      <c r="A400" s="620">
        <v>393</v>
      </c>
      <c r="B400" s="313" t="s">
        <v>65</v>
      </c>
      <c r="C400" s="178">
        <f>SUM(C398:C399)</f>
        <v>0</v>
      </c>
      <c r="D400" s="178">
        <f>SUM(D398:D399)</f>
        <v>0</v>
      </c>
      <c r="E400" s="178">
        <f>SUM(E398:E399)</f>
        <v>0</v>
      </c>
      <c r="F400" s="320">
        <f>SUM(F398:F399)</f>
        <v>0</v>
      </c>
    </row>
    <row r="401" spans="1:6" s="532" customFormat="1" ht="24.75" customHeight="1">
      <c r="A401" s="620">
        <v>394</v>
      </c>
      <c r="B401" s="833" t="s">
        <v>97</v>
      </c>
      <c r="C401" s="834"/>
      <c r="D401" s="834"/>
      <c r="E401" s="834"/>
      <c r="F401" s="835"/>
    </row>
    <row r="402" spans="1:6" ht="18">
      <c r="A402" s="620">
        <v>395</v>
      </c>
      <c r="B402" s="181" t="s">
        <v>65</v>
      </c>
      <c r="C402" s="179">
        <v>6000</v>
      </c>
      <c r="D402" s="179"/>
      <c r="E402" s="179"/>
      <c r="F402" s="318">
        <f>SUM(C402:E402)</f>
        <v>6000</v>
      </c>
    </row>
    <row r="403" spans="1:6" s="340" customFormat="1" ht="19.5">
      <c r="A403" s="620">
        <v>396</v>
      </c>
      <c r="B403" s="314" t="s">
        <v>64</v>
      </c>
      <c r="C403" s="315"/>
      <c r="D403" s="315"/>
      <c r="E403" s="315"/>
      <c r="F403" s="319">
        <f>SUM(C403:E403)</f>
        <v>0</v>
      </c>
    </row>
    <row r="404" spans="1:6" s="533" customFormat="1" ht="18">
      <c r="A404" s="620">
        <v>397</v>
      </c>
      <c r="B404" s="313" t="s">
        <v>65</v>
      </c>
      <c r="C404" s="178">
        <f>SUM(C402:C403)</f>
        <v>6000</v>
      </c>
      <c r="D404" s="178">
        <f>SUM(D402:D403)</f>
        <v>0</v>
      </c>
      <c r="E404" s="178">
        <f>SUM(E402:E403)</f>
        <v>0</v>
      </c>
      <c r="F404" s="320">
        <f>SUM(F402:F403)</f>
        <v>6000</v>
      </c>
    </row>
    <row r="405" spans="1:6" s="532" customFormat="1" ht="30" customHeight="1">
      <c r="A405" s="620">
        <v>398</v>
      </c>
      <c r="B405" s="833" t="s">
        <v>98</v>
      </c>
      <c r="C405" s="834"/>
      <c r="D405" s="834"/>
      <c r="E405" s="834"/>
      <c r="F405" s="835"/>
    </row>
    <row r="406" spans="1:6" ht="18">
      <c r="A406" s="620">
        <v>399</v>
      </c>
      <c r="B406" s="181" t="s">
        <v>65</v>
      </c>
      <c r="C406" s="179">
        <v>6000</v>
      </c>
      <c r="D406" s="179"/>
      <c r="E406" s="179"/>
      <c r="F406" s="318">
        <f>SUM(C406:E406)</f>
        <v>6000</v>
      </c>
    </row>
    <row r="407" spans="1:6" s="340" customFormat="1" ht="19.5">
      <c r="A407" s="620">
        <v>400</v>
      </c>
      <c r="B407" s="314" t="s">
        <v>64</v>
      </c>
      <c r="C407" s="315"/>
      <c r="D407" s="315"/>
      <c r="E407" s="315"/>
      <c r="F407" s="319">
        <f>SUM(C407:E407)</f>
        <v>0</v>
      </c>
    </row>
    <row r="408" spans="1:6" s="533" customFormat="1" ht="18">
      <c r="A408" s="620">
        <v>401</v>
      </c>
      <c r="B408" s="313" t="s">
        <v>65</v>
      </c>
      <c r="C408" s="178">
        <f>SUM(C406:C407)</f>
        <v>6000</v>
      </c>
      <c r="D408" s="178">
        <f>SUM(D406:D407)</f>
        <v>0</v>
      </c>
      <c r="E408" s="178">
        <f>SUM(E406:E407)</f>
        <v>0</v>
      </c>
      <c r="F408" s="320">
        <f>SUM(F406:F407)</f>
        <v>6000</v>
      </c>
    </row>
    <row r="409" spans="1:6" s="532" customFormat="1" ht="30" customHeight="1">
      <c r="A409" s="620">
        <v>402</v>
      </c>
      <c r="B409" s="833" t="s">
        <v>100</v>
      </c>
      <c r="C409" s="834"/>
      <c r="D409" s="834"/>
      <c r="E409" s="834"/>
      <c r="F409" s="835"/>
    </row>
    <row r="410" spans="1:6" ht="18">
      <c r="A410" s="620">
        <v>403</v>
      </c>
      <c r="B410" s="181" t="s">
        <v>65</v>
      </c>
      <c r="C410" s="179">
        <v>4000</v>
      </c>
      <c r="D410" s="179"/>
      <c r="E410" s="179"/>
      <c r="F410" s="318">
        <f>SUM(C410:E410)</f>
        <v>4000</v>
      </c>
    </row>
    <row r="411" spans="1:6" s="340" customFormat="1" ht="19.5">
      <c r="A411" s="620">
        <v>404</v>
      </c>
      <c r="B411" s="314" t="s">
        <v>64</v>
      </c>
      <c r="C411" s="315"/>
      <c r="D411" s="315"/>
      <c r="E411" s="315"/>
      <c r="F411" s="319">
        <f>SUM(C411:E411)</f>
        <v>0</v>
      </c>
    </row>
    <row r="412" spans="1:6" s="541" customFormat="1" ht="27.75" customHeight="1" thickBot="1">
      <c r="A412" s="619">
        <v>405</v>
      </c>
      <c r="B412" s="571" t="s">
        <v>65</v>
      </c>
      <c r="C412" s="572">
        <f>SUM(C410:C411)</f>
        <v>4000</v>
      </c>
      <c r="D412" s="572">
        <f>SUM(D410:D411)</f>
        <v>0</v>
      </c>
      <c r="E412" s="572">
        <f>SUM(E410:E411)</f>
        <v>0</v>
      </c>
      <c r="F412" s="573">
        <f>SUM(F410:F411)</f>
        <v>4000</v>
      </c>
    </row>
    <row r="413" spans="1:6" s="530" customFormat="1" ht="18">
      <c r="A413" s="620">
        <v>406</v>
      </c>
      <c r="B413" s="316" t="s">
        <v>67</v>
      </c>
      <c r="C413" s="322"/>
      <c r="D413" s="322"/>
      <c r="E413" s="322"/>
      <c r="F413" s="535"/>
    </row>
    <row r="414" spans="1:6" s="530" customFormat="1" ht="18">
      <c r="A414" s="620">
        <v>407</v>
      </c>
      <c r="B414" s="183" t="s">
        <v>65</v>
      </c>
      <c r="C414" s="536">
        <f>SUM(C87,C83,C79,C75,C71,C67,C59,C55,C51,C47,C35,C31,C15,C11)+C95+C99+C103+C107+C111+C115+C119+C131+C135+C147+C155+C159+C163+C167+C171+C179+C183+C187+C191+C195+C199+C215+C219+C262+C277+C19+C334+C330+C326+C319+C315+C251+C247+C243+C239+C235+C227+C223+C207+C203+C91+C23+C255+C39+C231+C281+C285+C292+C296+C311+C338+C342+C346+C350+C354+C358+C362+C366+C370+C374+C378+C382+C394+C398+C402+C406+C410+C123+C127+C175+C211+C300+C304+C386+C390+C151+C43+C270+C27+C266+C143+C139+C63</f>
        <v>3654791</v>
      </c>
      <c r="D414" s="536">
        <f>SUM(D87,D83,D79,D75,D71,D67,D59,D55,D51,D47,D35,D31,D15,D11)+D95+D99+D103+D107+D111+D115+D119+D131+D135+D147+D155+D159+D163+D167+D171+D179+D183+D187+D191+D195+D199+D215+D219+D262+D277+D19+D334+D330+D326+D319+D315+D251+D247+D243+D239+D235+D227+D223+D207+D203+D91+D23+D255+D39+D231+D281+D285+D292+D296+D311+D338+D342+D346+D350+D354+D358+D362+D366+D370+D374+D378+D382+D394+D398+D402+D406+D410+D123+D127+D175+D211+D300+D304+D386+D390+D151+D43+D270+D27+D266+D143+D139+D63</f>
        <v>60641</v>
      </c>
      <c r="E414" s="536">
        <f>SUM(E87,E83,E79,E75,E71,E67,E59,E55,E51,E47,E35,E31,E15,E11)+E95+E99+E103+E107+E111+E115+E119+E131+E135+E147+E155+E159+E163+E167+E171+E179+E183+E187+E191+E195+E199+E215+E219+E262+E277+E19+E334+E330+E326+E319+E315+E251+E247+E243+E239+E235+E227+E223+E207+E203+E91+E23+E255+E39+E231+E281+E285+E292+E296+E311+E338+E342+E346+E350+E354+E358+E362+E366+E370+E374+E378+E382+E394+E398+E402+E406+E410+E123+E127+E175+E211+E300+E304+E386+E390+E151+E43+E270+E27+E266+E143+E139+E63</f>
        <v>803426</v>
      </c>
      <c r="F414" s="641">
        <f>SUM(F87,F83,F79,F75,F71,F67,F59,F55,F51,F47,F35,F31,F15,F11)+F95+F99+F103+F107+F111+F115+F119+F131+F135+F147+F155+F159+F163+F167+F171+F179+F183+F187+F191+F195+F199+F215+F219+F262+F277+F19+F334+F330+F326+F319+F315+F251+F247+F243+F239+F235+F227+F223+F207+F203+F91+F23+F255+F39+F231+F281+F285+F292+F296+F311+F338+F342+F346+F350+F354+F358+F362+F366+F370+F374+F378+F382+F394+F398+F402+F406+F410+F123+F127+F175+F211+F300+F304+F386+F390+F151+F43+F270+F27+F266+F143+F139+F63</f>
        <v>4518858</v>
      </c>
    </row>
    <row r="415" spans="1:7" s="530" customFormat="1" ht="19.5">
      <c r="A415" s="620">
        <v>408</v>
      </c>
      <c r="B415" s="323" t="s">
        <v>485</v>
      </c>
      <c r="C415" s="537">
        <f>C411+C407+C403+C399+C395+C391+C387+C383+C379+C375+C371+C367+C363+C359+C355+C351+C347+C343+C339+C335+C331+C327+C320+C316+C312+C305+C301+C297+C293+C286+C282+C278+C271+C263+C256+C252+C248+C244+C240+C236+C232+C228+C224+C220+C216+C212+C208+C204+C200+C196+C192+C188+C184+C180+C176+C172+C168+C164+C160+C156+C152+C148+C144+C140+C136+C132+C128+C124+C120+C116+C112+C108+C104+C100+C96+C92+C88+C84+C80+C76+C72+C68+C60+C56+C52+C48+C44+C40+C36+C32+C28+C24+C20+C16+C12+C267+C64+C274+C289+C323+C259+C308</f>
        <v>88744</v>
      </c>
      <c r="D415" s="537">
        <f>D411+D407+D403+D399+D395+D391+D387+D383+D379+D375+D371+D367+D363+D359+D355+D351+D347+D343+D339+D335+D331+D327+D320+D316+D312+D305+D301+D297+D293+D286+D282+D278+D271+D263+D256+D252+D248+D244+D240+D236+D232+D228+D224+D220+D216+D212+D208+D204+D200+D196+D192+D188+D184+D180+D176+D172+D168+D164+D160+D156+D152+D148+D144+D140+D136+D132+D128+D124+D120+D116+D112+D108+D104+D100+D96+D92+D88+D84+D80+D76+D72+D68+D60+D56+D52+D48+D44+D40+D36+D32+D28+D24+D20+D16+D12+D267+D64+D274+D289+D323+D259+D308</f>
        <v>5019</v>
      </c>
      <c r="E415" s="537">
        <f>E411+E407+E403+E399+E395+E391+E387+E383+E379+E375+E371+E367+E363+E359+E355+E351+E347+E343+E339+E335+E331+E327+E320+E316+E312+E305+E301+E297+E293+E286+E282+E278+E271+E263+E256+E252+E248+E244+E240+E236+E232+E228+E224+E220+E216+E212+E208+E204+E200+E196+E192+E188+E184+E180+E176+E172+E168+E164+E160+E156+E152+E148+E144+E140+E136+E132+E128+E124+E120+E116+E112+E108+E104+E100+E96+E92+E88+E84+E80+E76+E72+E68+E60+E56+E52+E48+E44+E40+E36+E32+E28+E24+E20+E16+E12+E267+E64+E274+E289+E323+E259+E308</f>
        <v>500000</v>
      </c>
      <c r="F415" s="728">
        <f>F411+F407+F403+F399+F395+F391+F387+F383+F379+F375+F371+F367+F363+F359+F355+F351+F347+F343+F339+F335+F331+F327+F320+F316+F312+F305+F301+F297+F293+F286+F282+F278+F271+F263+F256+F252+F248+F244+F240+F236+F232+F228+F224+F220+F216+F212+F208+F204+F200+F196+F192+F188+F184+F180+F176+F172+F168+F164+F160+F156+F152+F148+F144+F140+F136+F132+F128+F124+F120+F116+F112+F108+F104+F100+F96+F92+F88+F84+F80+F76+F72+F68+F60+F56+F52+F48+F44+F40+F36+F32+F28+F24+F20+F16+F12+F267+F64+F274+F289+F323+F259+F308</f>
        <v>593763</v>
      </c>
      <c r="G415" s="538"/>
    </row>
    <row r="416" spans="1:6" s="530" customFormat="1" ht="18.75" thickBot="1">
      <c r="A416" s="620">
        <v>409</v>
      </c>
      <c r="B416" s="324" t="s">
        <v>65</v>
      </c>
      <c r="C416" s="539">
        <f>SUM(C414:C415)</f>
        <v>3743535</v>
      </c>
      <c r="D416" s="539">
        <f>SUM(D414:D415)</f>
        <v>65660</v>
      </c>
      <c r="E416" s="539">
        <f>SUM(E414:E415)</f>
        <v>1303426</v>
      </c>
      <c r="F416" s="540">
        <f>SUM(F414:F415)</f>
        <v>5112621</v>
      </c>
    </row>
  </sheetData>
  <sheetProtection/>
  <mergeCells count="109">
    <mergeCell ref="B194:F194"/>
    <mergeCell ref="B178:F178"/>
    <mergeCell ref="B182:F182"/>
    <mergeCell ref="B134:F134"/>
    <mergeCell ref="B150:F150"/>
    <mergeCell ref="B170:F170"/>
    <mergeCell ref="B186:F186"/>
    <mergeCell ref="B130:F130"/>
    <mergeCell ref="B146:F146"/>
    <mergeCell ref="B142:F142"/>
    <mergeCell ref="B389:F389"/>
    <mergeCell ref="B230:F230"/>
    <mergeCell ref="B377:F377"/>
    <mergeCell ref="B369:F369"/>
    <mergeCell ref="B345:F345"/>
    <mergeCell ref="B138:F138"/>
    <mergeCell ref="B166:F166"/>
    <mergeCell ref="B393:F393"/>
    <mergeCell ref="B250:F250"/>
    <mergeCell ref="B349:F349"/>
    <mergeCell ref="B353:F353"/>
    <mergeCell ref="B357:F357"/>
    <mergeCell ref="B385:F385"/>
    <mergeCell ref="B261:F261"/>
    <mergeCell ref="B341:F341"/>
    <mergeCell ref="B361:F361"/>
    <mergeCell ref="B365:F365"/>
    <mergeCell ref="B114:F114"/>
    <mergeCell ref="B198:F198"/>
    <mergeCell ref="B214:F214"/>
    <mergeCell ref="B202:F202"/>
    <mergeCell ref="B206:F206"/>
    <mergeCell ref="B210:F210"/>
    <mergeCell ref="B122:F122"/>
    <mergeCell ref="B126:F126"/>
    <mergeCell ref="B174:F174"/>
    <mergeCell ref="B162:F162"/>
    <mergeCell ref="E6:E7"/>
    <mergeCell ref="B90:F90"/>
    <mergeCell ref="B58:F58"/>
    <mergeCell ref="B66:F66"/>
    <mergeCell ref="B86:F86"/>
    <mergeCell ref="B70:F70"/>
    <mergeCell ref="B18:F18"/>
    <mergeCell ref="B26:F26"/>
    <mergeCell ref="B74:F74"/>
    <mergeCell ref="B82:F82"/>
    <mergeCell ref="B22:F22"/>
    <mergeCell ref="A1:B1"/>
    <mergeCell ref="B6:B7"/>
    <mergeCell ref="B2:F2"/>
    <mergeCell ref="B10:F10"/>
    <mergeCell ref="B14:F14"/>
    <mergeCell ref="B3:F3"/>
    <mergeCell ref="B8:F8"/>
    <mergeCell ref="F6:F7"/>
    <mergeCell ref="C6:D6"/>
    <mergeCell ref="B30:F30"/>
    <mergeCell ref="B34:F34"/>
    <mergeCell ref="B46:F46"/>
    <mergeCell ref="B226:F226"/>
    <mergeCell ref="B50:F50"/>
    <mergeCell ref="B54:F54"/>
    <mergeCell ref="B38:F38"/>
    <mergeCell ref="B42:F42"/>
    <mergeCell ref="B94:F94"/>
    <mergeCell ref="B110:F110"/>
    <mergeCell ref="B118:F118"/>
    <mergeCell ref="B98:F98"/>
    <mergeCell ref="B276:F276"/>
    <mergeCell ref="B78:F78"/>
    <mergeCell ref="B218:F218"/>
    <mergeCell ref="B269:F269"/>
    <mergeCell ref="B106:F106"/>
    <mergeCell ref="B190:F190"/>
    <mergeCell ref="B154:F154"/>
    <mergeCell ref="B158:F158"/>
    <mergeCell ref="B337:F337"/>
    <mergeCell ref="B325:F325"/>
    <mergeCell ref="B284:F284"/>
    <mergeCell ref="B318:F318"/>
    <mergeCell ref="B299:F299"/>
    <mergeCell ref="B303:F303"/>
    <mergeCell ref="B322:F322"/>
    <mergeCell ref="B409:F409"/>
    <mergeCell ref="B310:F310"/>
    <mergeCell ref="B291:F291"/>
    <mergeCell ref="B280:F280"/>
    <mergeCell ref="B295:F295"/>
    <mergeCell ref="B401:F401"/>
    <mergeCell ref="B405:F405"/>
    <mergeCell ref="B373:F373"/>
    <mergeCell ref="B381:F381"/>
    <mergeCell ref="B329:F329"/>
    <mergeCell ref="B62:F62"/>
    <mergeCell ref="B397:F397"/>
    <mergeCell ref="B246:F246"/>
    <mergeCell ref="B238:F238"/>
    <mergeCell ref="B222:F222"/>
    <mergeCell ref="B234:F234"/>
    <mergeCell ref="B242:F242"/>
    <mergeCell ref="B333:F333"/>
    <mergeCell ref="B254:F254"/>
    <mergeCell ref="B314:F314"/>
    <mergeCell ref="B258:F258"/>
    <mergeCell ref="B273:F273"/>
    <mergeCell ref="B288:F288"/>
    <mergeCell ref="B307:F307"/>
    <mergeCell ref="B265:F265"/>
  </mergeCells>
  <printOptions horizontalCentered="1"/>
  <pageMargins left="0" right="0" top="0.7874015748031497" bottom="0.7874015748031497" header="0.5118110236220472" footer="0.5118110236220472"/>
  <pageSetup fitToHeight="10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3.00390625" style="321" bestFit="1" customWidth="1"/>
    <col min="2" max="2" width="55.75390625" style="74" customWidth="1"/>
    <col min="3" max="3" width="15.75390625" style="159" customWidth="1"/>
    <col min="4" max="4" width="15.75390625" style="329" customWidth="1"/>
    <col min="5" max="5" width="15.75390625" style="567" customWidth="1"/>
    <col min="6" max="7" width="9.125" style="174" customWidth="1"/>
    <col min="8" max="8" width="10.125" style="174" bestFit="1" customWidth="1"/>
    <col min="9" max="16384" width="9.125" style="174" customWidth="1"/>
  </cols>
  <sheetData>
    <row r="1" spans="1:2" ht="15">
      <c r="A1" s="854" t="s">
        <v>170</v>
      </c>
      <c r="B1" s="854"/>
    </row>
    <row r="2" spans="2:5" ht="17.25">
      <c r="B2" s="859" t="s">
        <v>659</v>
      </c>
      <c r="C2" s="859"/>
      <c r="D2" s="859"/>
      <c r="E2" s="859"/>
    </row>
    <row r="3" spans="2:8" ht="17.25">
      <c r="B3" s="859" t="s">
        <v>14</v>
      </c>
      <c r="C3" s="859"/>
      <c r="D3" s="859"/>
      <c r="E3" s="859"/>
      <c r="F3" s="543"/>
      <c r="G3" s="543"/>
      <c r="H3" s="543"/>
    </row>
    <row r="4" spans="4:5" ht="15">
      <c r="D4" s="333"/>
      <c r="E4" s="159" t="s">
        <v>725</v>
      </c>
    </row>
    <row r="5" spans="1:5" s="71" customFormat="1" ht="15.75" thickBot="1">
      <c r="A5" s="321"/>
      <c r="B5" s="147" t="s">
        <v>244</v>
      </c>
      <c r="C5" s="31" t="s">
        <v>245</v>
      </c>
      <c r="D5" s="31" t="s">
        <v>246</v>
      </c>
      <c r="E5" s="31" t="s">
        <v>247</v>
      </c>
    </row>
    <row r="6" spans="1:5" s="71" customFormat="1" ht="16.5">
      <c r="A6" s="321"/>
      <c r="B6" s="857" t="s">
        <v>726</v>
      </c>
      <c r="C6" s="855" t="s">
        <v>419</v>
      </c>
      <c r="D6" s="855"/>
      <c r="E6" s="856"/>
    </row>
    <row r="7" spans="2:5" ht="35.25" thickBot="1">
      <c r="B7" s="858"/>
      <c r="C7" s="325" t="s">
        <v>49</v>
      </c>
      <c r="D7" s="330" t="s">
        <v>120</v>
      </c>
      <c r="E7" s="327" t="s">
        <v>49</v>
      </c>
    </row>
    <row r="8" spans="1:5" s="73" customFormat="1" ht="15">
      <c r="A8" s="321">
        <v>1</v>
      </c>
      <c r="B8" s="544" t="s">
        <v>411</v>
      </c>
      <c r="C8" s="545"/>
      <c r="D8" s="546"/>
      <c r="E8" s="568"/>
    </row>
    <row r="9" spans="1:5" s="73" customFormat="1" ht="19.5" customHeight="1">
      <c r="A9" s="321">
        <v>2</v>
      </c>
      <c r="B9" s="338" t="s">
        <v>424</v>
      </c>
      <c r="C9" s="569">
        <v>386</v>
      </c>
      <c r="D9" s="570"/>
      <c r="E9" s="336">
        <f aca="true" t="shared" si="0" ref="E9:E17">SUM(C9:D9)</f>
        <v>386</v>
      </c>
    </row>
    <row r="10" spans="1:5" ht="30">
      <c r="A10" s="729">
        <v>3</v>
      </c>
      <c r="B10" s="184" t="s">
        <v>205</v>
      </c>
      <c r="C10" s="185">
        <v>5000</v>
      </c>
      <c r="D10" s="331">
        <v>-50</v>
      </c>
      <c r="E10" s="328">
        <f t="shared" si="0"/>
        <v>4950</v>
      </c>
    </row>
    <row r="11" spans="1:5" ht="18" customHeight="1">
      <c r="A11" s="321">
        <v>4</v>
      </c>
      <c r="B11" s="542" t="s">
        <v>331</v>
      </c>
      <c r="C11" s="185">
        <v>4500</v>
      </c>
      <c r="D11" s="331"/>
      <c r="E11" s="328">
        <f t="shared" si="0"/>
        <v>4500</v>
      </c>
    </row>
    <row r="12" spans="1:5" ht="30">
      <c r="A12" s="729">
        <v>5</v>
      </c>
      <c r="B12" s="184" t="s">
        <v>480</v>
      </c>
      <c r="C12" s="185">
        <v>2000</v>
      </c>
      <c r="D12" s="331"/>
      <c r="E12" s="328">
        <f t="shared" si="0"/>
        <v>2000</v>
      </c>
    </row>
    <row r="13" spans="1:5" ht="30">
      <c r="A13" s="729">
        <v>6</v>
      </c>
      <c r="B13" s="547" t="s">
        <v>479</v>
      </c>
      <c r="C13" s="548">
        <v>3000</v>
      </c>
      <c r="D13" s="549"/>
      <c r="E13" s="550">
        <f t="shared" si="0"/>
        <v>3000</v>
      </c>
    </row>
    <row r="14" spans="1:5" s="73" customFormat="1" ht="18" customHeight="1">
      <c r="A14" s="321">
        <v>7</v>
      </c>
      <c r="B14" s="337" t="s">
        <v>361</v>
      </c>
      <c r="C14" s="176">
        <v>23467</v>
      </c>
      <c r="D14" s="332"/>
      <c r="E14" s="336">
        <f>SUM(C14:D14)</f>
        <v>23467</v>
      </c>
    </row>
    <row r="15" spans="1:5" ht="30">
      <c r="A15" s="729">
        <v>8</v>
      </c>
      <c r="B15" s="184" t="s">
        <v>206</v>
      </c>
      <c r="C15" s="185">
        <v>15000</v>
      </c>
      <c r="D15" s="331">
        <v>-663</v>
      </c>
      <c r="E15" s="328">
        <f t="shared" si="0"/>
        <v>14337</v>
      </c>
    </row>
    <row r="16" spans="1:5" ht="30">
      <c r="A16" s="729">
        <v>9</v>
      </c>
      <c r="B16" s="184" t="s">
        <v>475</v>
      </c>
      <c r="C16" s="185">
        <v>30000</v>
      </c>
      <c r="D16" s="331"/>
      <c r="E16" s="328">
        <f t="shared" si="0"/>
        <v>30000</v>
      </c>
    </row>
    <row r="17" spans="1:5" ht="15">
      <c r="A17" s="321">
        <v>10</v>
      </c>
      <c r="B17" s="184" t="s">
        <v>781</v>
      </c>
      <c r="C17" s="185"/>
      <c r="D17" s="331">
        <v>81</v>
      </c>
      <c r="E17" s="328">
        <f t="shared" si="0"/>
        <v>81</v>
      </c>
    </row>
    <row r="18" spans="1:5" s="73" customFormat="1" ht="18" customHeight="1">
      <c r="A18" s="321">
        <v>11</v>
      </c>
      <c r="B18" s="554" t="s">
        <v>660</v>
      </c>
      <c r="C18" s="176"/>
      <c r="D18" s="332"/>
      <c r="E18" s="336"/>
    </row>
    <row r="19" spans="1:5" s="73" customFormat="1" ht="18" customHeight="1">
      <c r="A19" s="321">
        <v>12</v>
      </c>
      <c r="B19" s="555" t="s">
        <v>394</v>
      </c>
      <c r="C19" s="558">
        <v>6000</v>
      </c>
      <c r="D19" s="559"/>
      <c r="E19" s="336">
        <f>SUM(C19:D19)</f>
        <v>6000</v>
      </c>
    </row>
    <row r="20" spans="1:5" s="73" customFormat="1" ht="18" customHeight="1">
      <c r="A20" s="321">
        <v>13</v>
      </c>
      <c r="B20" s="560" t="s">
        <v>262</v>
      </c>
      <c r="C20" s="176"/>
      <c r="D20" s="332"/>
      <c r="E20" s="336"/>
    </row>
    <row r="21" spans="1:5" s="73" customFormat="1" ht="30">
      <c r="A21" s="729">
        <v>14</v>
      </c>
      <c r="B21" s="555" t="s">
        <v>639</v>
      </c>
      <c r="C21" s="556">
        <v>3745</v>
      </c>
      <c r="D21" s="557"/>
      <c r="E21" s="336">
        <f>SUM(C21:D21)</f>
        <v>3745</v>
      </c>
    </row>
    <row r="22" spans="1:5" s="73" customFormat="1" ht="18" customHeight="1">
      <c r="A22" s="321">
        <v>15</v>
      </c>
      <c r="B22" s="554" t="s">
        <v>42</v>
      </c>
      <c r="C22" s="176"/>
      <c r="D22" s="332"/>
      <c r="E22" s="336"/>
    </row>
    <row r="23" spans="1:5" s="73" customFormat="1" ht="18" customHeight="1">
      <c r="A23" s="321">
        <v>16</v>
      </c>
      <c r="B23" s="555" t="s">
        <v>390</v>
      </c>
      <c r="C23" s="558">
        <v>34348</v>
      </c>
      <c r="D23" s="559"/>
      <c r="E23" s="336">
        <f>SUM(C23:D23)</f>
        <v>34348</v>
      </c>
    </row>
    <row r="24" spans="1:5" s="73" customFormat="1" ht="30">
      <c r="A24" s="729">
        <v>17</v>
      </c>
      <c r="B24" s="555" t="s">
        <v>499</v>
      </c>
      <c r="C24" s="558">
        <v>7800</v>
      </c>
      <c r="D24" s="559"/>
      <c r="E24" s="336">
        <f>SUM(C24:D24)</f>
        <v>7800</v>
      </c>
    </row>
    <row r="25" spans="1:5" s="73" customFormat="1" ht="18" customHeight="1">
      <c r="A25" s="321">
        <v>18</v>
      </c>
      <c r="B25" s="554" t="s">
        <v>640</v>
      </c>
      <c r="C25" s="558"/>
      <c r="D25" s="559"/>
      <c r="E25" s="336"/>
    </row>
    <row r="26" spans="1:5" s="73" customFormat="1" ht="18" customHeight="1">
      <c r="A26" s="321">
        <v>19</v>
      </c>
      <c r="B26" s="555" t="s">
        <v>422</v>
      </c>
      <c r="C26" s="558">
        <v>408</v>
      </c>
      <c r="D26" s="559"/>
      <c r="E26" s="336">
        <f>SUM(C26:D26)</f>
        <v>408</v>
      </c>
    </row>
    <row r="27" spans="1:5" s="73" customFormat="1" ht="18" customHeight="1">
      <c r="A27" s="321">
        <v>20</v>
      </c>
      <c r="B27" s="555" t="s">
        <v>327</v>
      </c>
      <c r="C27" s="558">
        <v>0</v>
      </c>
      <c r="D27" s="559"/>
      <c r="E27" s="336">
        <f>SUM(C27:D27)</f>
        <v>0</v>
      </c>
    </row>
    <row r="28" spans="1:5" s="73" customFormat="1" ht="18" customHeight="1">
      <c r="A28" s="321">
        <v>21</v>
      </c>
      <c r="B28" s="555" t="s">
        <v>328</v>
      </c>
      <c r="C28" s="558">
        <v>0</v>
      </c>
      <c r="D28" s="559"/>
      <c r="E28" s="336">
        <f>SUM(C28:D28)</f>
        <v>0</v>
      </c>
    </row>
    <row r="29" spans="1:5" s="73" customFormat="1" ht="18" customHeight="1">
      <c r="A29" s="321">
        <v>22</v>
      </c>
      <c r="B29" s="561" t="s">
        <v>102</v>
      </c>
      <c r="C29" s="176">
        <v>25000</v>
      </c>
      <c r="D29" s="332"/>
      <c r="E29" s="336">
        <f aca="true" t="shared" si="1" ref="E29:E37">SUM(C29:D29)</f>
        <v>25000</v>
      </c>
    </row>
    <row r="30" spans="1:5" s="73" customFormat="1" ht="18" customHeight="1">
      <c r="A30" s="321">
        <v>23</v>
      </c>
      <c r="B30" s="562" t="s">
        <v>413</v>
      </c>
      <c r="C30" s="176">
        <v>5000</v>
      </c>
      <c r="D30" s="332"/>
      <c r="E30" s="336">
        <f t="shared" si="1"/>
        <v>5000</v>
      </c>
    </row>
    <row r="31" spans="1:5" s="73" customFormat="1" ht="18" customHeight="1">
      <c r="A31" s="321">
        <v>24</v>
      </c>
      <c r="B31" s="339" t="s">
        <v>412</v>
      </c>
      <c r="C31" s="176">
        <v>5000</v>
      </c>
      <c r="D31" s="332"/>
      <c r="E31" s="336">
        <f t="shared" si="1"/>
        <v>5000</v>
      </c>
    </row>
    <row r="32" spans="1:5" s="73" customFormat="1" ht="18" customHeight="1">
      <c r="A32" s="321">
        <v>25</v>
      </c>
      <c r="B32" s="339" t="s">
        <v>330</v>
      </c>
      <c r="C32" s="176">
        <v>3000</v>
      </c>
      <c r="D32" s="332"/>
      <c r="E32" s="336">
        <f t="shared" si="1"/>
        <v>3000</v>
      </c>
    </row>
    <row r="33" spans="1:5" s="73" customFormat="1" ht="45">
      <c r="A33" s="729">
        <v>26</v>
      </c>
      <c r="B33" s="184" t="s">
        <v>389</v>
      </c>
      <c r="C33" s="609">
        <v>5000</v>
      </c>
      <c r="D33" s="610"/>
      <c r="E33" s="611">
        <f>SUM(C33:D33)</f>
        <v>5000</v>
      </c>
    </row>
    <row r="34" spans="1:5" s="73" customFormat="1" ht="18" customHeight="1">
      <c r="A34" s="321">
        <v>27</v>
      </c>
      <c r="B34" s="337" t="s">
        <v>615</v>
      </c>
      <c r="C34" s="609">
        <v>10000</v>
      </c>
      <c r="D34" s="610"/>
      <c r="E34" s="611">
        <f>SUM(C34:D34)</f>
        <v>10000</v>
      </c>
    </row>
    <row r="35" spans="1:5" s="73" customFormat="1" ht="18" customHeight="1">
      <c r="A35" s="321">
        <v>28</v>
      </c>
      <c r="B35" s="339" t="s">
        <v>272</v>
      </c>
      <c r="C35" s="609">
        <v>95000</v>
      </c>
      <c r="D35" s="610"/>
      <c r="E35" s="611">
        <f>SUM(C35:D35)</f>
        <v>95000</v>
      </c>
    </row>
    <row r="36" spans="1:5" s="73" customFormat="1" ht="29.25" customHeight="1">
      <c r="A36" s="729">
        <v>29</v>
      </c>
      <c r="B36" s="643" t="s">
        <v>443</v>
      </c>
      <c r="C36" s="609">
        <v>1100</v>
      </c>
      <c r="D36" s="610"/>
      <c r="E36" s="611">
        <f>SUM(C36:D36)</f>
        <v>1100</v>
      </c>
    </row>
    <row r="37" spans="1:5" s="73" customFormat="1" ht="18" customHeight="1" thickBot="1">
      <c r="A37" s="321">
        <v>30</v>
      </c>
      <c r="B37" s="563" t="s">
        <v>332</v>
      </c>
      <c r="C37" s="564">
        <v>900</v>
      </c>
      <c r="D37" s="565"/>
      <c r="E37" s="566">
        <f t="shared" si="1"/>
        <v>900</v>
      </c>
    </row>
    <row r="38" spans="1:5" s="326" customFormat="1" ht="18" customHeight="1" thickBot="1">
      <c r="A38" s="321">
        <v>31</v>
      </c>
      <c r="B38" s="551" t="s">
        <v>773</v>
      </c>
      <c r="C38" s="552">
        <f>SUM(C8:C37)</f>
        <v>285654</v>
      </c>
      <c r="D38" s="552">
        <f>SUM(D8:D37)</f>
        <v>-632</v>
      </c>
      <c r="E38" s="553">
        <f>SUM(E8:E37)</f>
        <v>285022</v>
      </c>
    </row>
    <row r="39" ht="15.75" thickTop="1"/>
  </sheetData>
  <sheetProtection/>
  <mergeCells count="5">
    <mergeCell ref="A1:B1"/>
    <mergeCell ref="C6:E6"/>
    <mergeCell ref="B6:B7"/>
    <mergeCell ref="B2:E2"/>
    <mergeCell ref="B3:E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31.25390625" defaultRowHeight="12.75"/>
  <cols>
    <col min="1" max="1" width="3.25390625" style="645" bestFit="1" customWidth="1"/>
    <col min="2" max="2" width="39.125" style="111" customWidth="1"/>
    <col min="3" max="3" width="14.625" style="648" bestFit="1" customWidth="1"/>
    <col min="4" max="4" width="10.75390625" style="648" bestFit="1" customWidth="1"/>
    <col min="5" max="5" width="14.00390625" style="648" bestFit="1" customWidth="1"/>
    <col min="6" max="6" width="28.75390625" style="649" customWidth="1"/>
    <col min="7" max="7" width="12.125" style="111" customWidth="1"/>
    <col min="8" max="8" width="12.875" style="111" customWidth="1"/>
    <col min="9" max="16384" width="31.25390625" style="111" customWidth="1"/>
  </cols>
  <sheetData>
    <row r="1" spans="2:4" ht="16.5">
      <c r="B1" s="860" t="s">
        <v>171</v>
      </c>
      <c r="C1" s="860"/>
      <c r="D1" s="647"/>
    </row>
    <row r="2" spans="2:6" ht="17.25">
      <c r="B2" s="749" t="s">
        <v>702</v>
      </c>
      <c r="C2" s="749"/>
      <c r="D2" s="749"/>
      <c r="E2" s="749"/>
      <c r="F2" s="749"/>
    </row>
    <row r="3" spans="2:6" ht="17.25">
      <c r="B3" s="749" t="s">
        <v>703</v>
      </c>
      <c r="C3" s="749"/>
      <c r="D3" s="749"/>
      <c r="E3" s="749"/>
      <c r="F3" s="749"/>
    </row>
    <row r="4" spans="2:6" ht="17.25" thickBot="1">
      <c r="B4" s="645" t="s">
        <v>244</v>
      </c>
      <c r="C4" s="650" t="s">
        <v>245</v>
      </c>
      <c r="D4" s="650" t="s">
        <v>246</v>
      </c>
      <c r="E4" s="650" t="s">
        <v>247</v>
      </c>
      <c r="F4" s="645" t="s">
        <v>248</v>
      </c>
    </row>
    <row r="5" spans="2:6" ht="50.25" thickBot="1">
      <c r="B5" s="651" t="s">
        <v>726</v>
      </c>
      <c r="C5" s="652" t="s">
        <v>704</v>
      </c>
      <c r="D5" s="652" t="s">
        <v>120</v>
      </c>
      <c r="E5" s="652" t="s">
        <v>704</v>
      </c>
      <c r="F5" s="653" t="s">
        <v>705</v>
      </c>
    </row>
    <row r="6" spans="1:6" ht="24.75" customHeight="1">
      <c r="A6" s="645">
        <v>1</v>
      </c>
      <c r="B6" s="861" t="s">
        <v>340</v>
      </c>
      <c r="C6" s="862"/>
      <c r="D6" s="654"/>
      <c r="E6" s="654"/>
      <c r="F6" s="655"/>
    </row>
    <row r="7" spans="1:6" ht="24.75" customHeight="1">
      <c r="A7" s="645">
        <v>2</v>
      </c>
      <c r="B7" s="656" t="s">
        <v>706</v>
      </c>
      <c r="C7" s="659">
        <v>37</v>
      </c>
      <c r="D7" s="654"/>
      <c r="E7" s="659">
        <v>37</v>
      </c>
      <c r="F7" s="655"/>
    </row>
    <row r="8" spans="1:6" ht="24.75" customHeight="1">
      <c r="A8" s="645">
        <v>3</v>
      </c>
      <c r="B8" s="656" t="s">
        <v>448</v>
      </c>
      <c r="C8" s="659">
        <v>69</v>
      </c>
      <c r="D8" s="654"/>
      <c r="E8" s="659">
        <v>69</v>
      </c>
      <c r="F8" s="655"/>
    </row>
    <row r="9" spans="1:6" s="112" customFormat="1" ht="24.75" customHeight="1">
      <c r="A9" s="645">
        <v>4</v>
      </c>
      <c r="B9" s="656" t="s">
        <v>449</v>
      </c>
      <c r="C9" s="659">
        <v>82.5</v>
      </c>
      <c r="D9" s="654"/>
      <c r="E9" s="659">
        <v>82.5</v>
      </c>
      <c r="F9" s="655"/>
    </row>
    <row r="10" spans="1:6" ht="24.75" customHeight="1">
      <c r="A10" s="645">
        <v>5</v>
      </c>
      <c r="B10" s="656" t="s">
        <v>707</v>
      </c>
      <c r="C10" s="659">
        <v>59</v>
      </c>
      <c r="D10" s="654"/>
      <c r="E10" s="659">
        <v>59</v>
      </c>
      <c r="F10" s="655"/>
    </row>
    <row r="11" spans="1:6" ht="24.75" customHeight="1">
      <c r="A11" s="645">
        <v>6</v>
      </c>
      <c r="B11" s="656" t="s">
        <v>708</v>
      </c>
      <c r="C11" s="659">
        <v>60.5</v>
      </c>
      <c r="D11" s="654"/>
      <c r="E11" s="659">
        <v>60.5</v>
      </c>
      <c r="F11" s="655"/>
    </row>
    <row r="12" spans="1:6" s="112" customFormat="1" ht="24.75" customHeight="1">
      <c r="A12" s="645">
        <v>7</v>
      </c>
      <c r="B12" s="656" t="s">
        <v>121</v>
      </c>
      <c r="C12" s="659">
        <v>30</v>
      </c>
      <c r="D12" s="654"/>
      <c r="E12" s="659">
        <v>30</v>
      </c>
      <c r="F12" s="655"/>
    </row>
    <row r="13" spans="1:6" ht="24.75" customHeight="1">
      <c r="A13" s="645">
        <v>8</v>
      </c>
      <c r="B13" s="657" t="s">
        <v>124</v>
      </c>
      <c r="C13" s="659">
        <v>59</v>
      </c>
      <c r="D13" s="654"/>
      <c r="E13" s="659">
        <f aca="true" t="shared" si="0" ref="E13:E24">C13+D13</f>
        <v>59</v>
      </c>
      <c r="F13" s="655"/>
    </row>
    <row r="14" spans="1:6" ht="24.75" customHeight="1">
      <c r="A14" s="645">
        <v>9</v>
      </c>
      <c r="B14" s="657" t="s">
        <v>125</v>
      </c>
      <c r="C14" s="659">
        <v>170</v>
      </c>
      <c r="D14" s="654"/>
      <c r="E14" s="659">
        <f t="shared" si="0"/>
        <v>170</v>
      </c>
      <c r="F14" s="655"/>
    </row>
    <row r="15" spans="1:6" ht="31.5" customHeight="1">
      <c r="A15" s="129">
        <v>10</v>
      </c>
      <c r="B15" s="658" t="s">
        <v>127</v>
      </c>
      <c r="C15" s="659">
        <v>47.5</v>
      </c>
      <c r="D15" s="654">
        <v>-47.5</v>
      </c>
      <c r="E15" s="659">
        <f t="shared" si="0"/>
        <v>0</v>
      </c>
      <c r="F15" s="680" t="s">
        <v>589</v>
      </c>
    </row>
    <row r="16" spans="1:6" ht="33">
      <c r="A16" s="129">
        <v>11</v>
      </c>
      <c r="B16" s="658" t="s">
        <v>341</v>
      </c>
      <c r="C16" s="659">
        <v>12.25</v>
      </c>
      <c r="D16" s="654"/>
      <c r="E16" s="659">
        <f t="shared" si="0"/>
        <v>12.25</v>
      </c>
      <c r="F16" s="655"/>
    </row>
    <row r="17" spans="1:6" ht="24.75" customHeight="1">
      <c r="A17" s="645">
        <v>12</v>
      </c>
      <c r="B17" s="657" t="s">
        <v>129</v>
      </c>
      <c r="C17" s="659">
        <v>26.25</v>
      </c>
      <c r="D17" s="654">
        <v>-2</v>
      </c>
      <c r="E17" s="659">
        <f t="shared" si="0"/>
        <v>24.25</v>
      </c>
      <c r="F17" s="655" t="s">
        <v>590</v>
      </c>
    </row>
    <row r="18" spans="1:6" ht="24.75" customHeight="1">
      <c r="A18" s="645">
        <v>13</v>
      </c>
      <c r="B18" s="657" t="s">
        <v>790</v>
      </c>
      <c r="C18" s="659">
        <v>20</v>
      </c>
      <c r="D18" s="654"/>
      <c r="E18" s="659">
        <f t="shared" si="0"/>
        <v>20</v>
      </c>
      <c r="F18" s="655"/>
    </row>
    <row r="19" spans="1:6" ht="33">
      <c r="A19" s="129">
        <v>14</v>
      </c>
      <c r="B19" s="658" t="s">
        <v>130</v>
      </c>
      <c r="C19" s="659">
        <v>20</v>
      </c>
      <c r="D19" s="654"/>
      <c r="E19" s="659">
        <f t="shared" si="0"/>
        <v>20</v>
      </c>
      <c r="F19" s="655"/>
    </row>
    <row r="20" spans="1:6" ht="24.75" customHeight="1">
      <c r="A20" s="645">
        <v>15</v>
      </c>
      <c r="B20" s="658" t="s">
        <v>342</v>
      </c>
      <c r="C20" s="659">
        <v>134</v>
      </c>
      <c r="D20" s="659"/>
      <c r="E20" s="659">
        <f t="shared" si="0"/>
        <v>134</v>
      </c>
      <c r="F20" s="655"/>
    </row>
    <row r="21" spans="1:6" ht="24.75" customHeight="1">
      <c r="A21" s="645">
        <v>16</v>
      </c>
      <c r="B21" s="658" t="s">
        <v>343</v>
      </c>
      <c r="C21" s="659">
        <v>50</v>
      </c>
      <c r="D21" s="654"/>
      <c r="E21" s="659">
        <f t="shared" si="0"/>
        <v>50</v>
      </c>
      <c r="F21" s="655"/>
    </row>
    <row r="22" spans="1:6" ht="24.75" customHeight="1">
      <c r="A22" s="645">
        <v>17</v>
      </c>
      <c r="B22" s="658" t="s">
        <v>344</v>
      </c>
      <c r="C22" s="659">
        <v>47.6</v>
      </c>
      <c r="D22" s="654"/>
      <c r="E22" s="659">
        <f t="shared" si="0"/>
        <v>47.6</v>
      </c>
      <c r="F22" s="655"/>
    </row>
    <row r="23" spans="1:6" ht="49.5">
      <c r="A23" s="129">
        <v>18</v>
      </c>
      <c r="B23" s="658" t="s">
        <v>709</v>
      </c>
      <c r="C23" s="659">
        <v>6.75</v>
      </c>
      <c r="D23" s="654"/>
      <c r="E23" s="659">
        <f t="shared" si="0"/>
        <v>6.75</v>
      </c>
      <c r="F23" s="660"/>
    </row>
    <row r="24" spans="1:6" ht="24.75" customHeight="1" thickBot="1">
      <c r="A24" s="645">
        <v>19</v>
      </c>
      <c r="B24" s="658" t="s">
        <v>710</v>
      </c>
      <c r="C24" s="659">
        <v>102</v>
      </c>
      <c r="D24" s="654"/>
      <c r="E24" s="659">
        <f t="shared" si="0"/>
        <v>102</v>
      </c>
      <c r="F24" s="655"/>
    </row>
    <row r="25" spans="1:6" ht="18" thickBot="1">
      <c r="A25" s="645">
        <v>20</v>
      </c>
      <c r="B25" s="661" t="s">
        <v>345</v>
      </c>
      <c r="C25" s="662">
        <f>SUM(C7:C24)</f>
        <v>1033.35</v>
      </c>
      <c r="D25" s="662">
        <f>SUM(D7:D24)</f>
        <v>-49.5</v>
      </c>
      <c r="E25" s="662">
        <f>SUM(E7:E24)</f>
        <v>983.85</v>
      </c>
      <c r="F25" s="663"/>
    </row>
    <row r="26" spans="1:6" ht="24.75" customHeight="1">
      <c r="A26" s="645">
        <v>21</v>
      </c>
      <c r="B26" s="664" t="s">
        <v>391</v>
      </c>
      <c r="C26" s="676">
        <v>201</v>
      </c>
      <c r="D26" s="665"/>
      <c r="E26" s="665">
        <f>C26+D26</f>
        <v>201</v>
      </c>
      <c r="F26" s="666"/>
    </row>
    <row r="27" spans="1:6" ht="49.5">
      <c r="A27" s="129">
        <v>22</v>
      </c>
      <c r="B27" s="658" t="s">
        <v>711</v>
      </c>
      <c r="C27" s="659">
        <v>12.125</v>
      </c>
      <c r="D27" s="659"/>
      <c r="E27" s="659">
        <f>C27+D27</f>
        <v>12.125</v>
      </c>
      <c r="F27" s="660"/>
    </row>
    <row r="28" spans="1:6" ht="33.75" thickBot="1">
      <c r="A28" s="129">
        <v>23</v>
      </c>
      <c r="B28" s="658" t="s">
        <v>712</v>
      </c>
      <c r="C28" s="659">
        <v>66</v>
      </c>
      <c r="D28" s="659"/>
      <c r="E28" s="659">
        <f>C28+D28</f>
        <v>66</v>
      </c>
      <c r="F28" s="672"/>
    </row>
    <row r="29" spans="1:6" ht="18" thickBot="1">
      <c r="A29" s="645">
        <v>24</v>
      </c>
      <c r="B29" s="661" t="s">
        <v>35</v>
      </c>
      <c r="C29" s="662">
        <f>SUM(C25:C28)</f>
        <v>1312.475</v>
      </c>
      <c r="D29" s="662">
        <f>SUM(D25:D28)</f>
        <v>-49.5</v>
      </c>
      <c r="E29" s="662">
        <f>SUM(E25:E28)</f>
        <v>1262.975</v>
      </c>
      <c r="F29" s="663"/>
    </row>
    <row r="33" ht="16.5">
      <c r="F33" s="645"/>
    </row>
    <row r="34" spans="2:6" ht="16.5">
      <c r="B34" s="469"/>
      <c r="C34" s="654"/>
      <c r="D34" s="654"/>
      <c r="E34" s="654"/>
      <c r="F34" s="667"/>
    </row>
    <row r="35" spans="2:6" ht="16.5">
      <c r="B35" s="668"/>
      <c r="C35" s="669"/>
      <c r="D35" s="669"/>
      <c r="E35" s="669"/>
      <c r="F35" s="667"/>
    </row>
    <row r="36" spans="2:6" ht="16.5">
      <c r="B36" s="668"/>
      <c r="C36" s="669"/>
      <c r="D36" s="669"/>
      <c r="E36" s="669"/>
      <c r="F36" s="667"/>
    </row>
    <row r="37" spans="2:6" ht="16.5">
      <c r="B37" s="668"/>
      <c r="C37" s="669"/>
      <c r="D37" s="669"/>
      <c r="E37" s="669"/>
      <c r="F37" s="668"/>
    </row>
    <row r="38" spans="2:6" ht="16.5">
      <c r="B38" s="469"/>
      <c r="C38" s="654"/>
      <c r="D38" s="654"/>
      <c r="E38" s="654"/>
      <c r="F38" s="667"/>
    </row>
    <row r="39" spans="2:6" ht="16.5">
      <c r="B39" s="469"/>
      <c r="C39" s="654"/>
      <c r="D39" s="654"/>
      <c r="E39" s="654"/>
      <c r="F39" s="667"/>
    </row>
    <row r="40" spans="2:6" ht="16.5">
      <c r="B40" s="469"/>
      <c r="C40" s="654"/>
      <c r="D40" s="654"/>
      <c r="E40" s="654"/>
      <c r="F40" s="668"/>
    </row>
    <row r="42" ht="16.5">
      <c r="F42" s="645"/>
    </row>
    <row r="43" spans="1:6" s="112" customFormat="1" ht="17.25">
      <c r="A43" s="644"/>
      <c r="C43" s="670"/>
      <c r="D43" s="670"/>
      <c r="E43" s="670"/>
      <c r="F43" s="644"/>
    </row>
    <row r="44" ht="16.5">
      <c r="F44" s="645"/>
    </row>
    <row r="45" spans="1:6" s="112" customFormat="1" ht="17.25">
      <c r="A45" s="644"/>
      <c r="C45" s="670"/>
      <c r="D45" s="670"/>
      <c r="E45" s="670"/>
      <c r="F45" s="644"/>
    </row>
    <row r="46" ht="16.5">
      <c r="F46" s="645"/>
    </row>
    <row r="47" ht="16.5">
      <c r="F47" s="645"/>
    </row>
    <row r="48" spans="1:6" s="112" customFormat="1" ht="17.25">
      <c r="A48" s="644"/>
      <c r="C48" s="670"/>
      <c r="D48" s="670"/>
      <c r="E48" s="670"/>
      <c r="F48" s="644"/>
    </row>
    <row r="49" ht="16.5">
      <c r="F49" s="645"/>
    </row>
    <row r="50" ht="16.5">
      <c r="F50" s="645"/>
    </row>
    <row r="51" ht="16.5">
      <c r="F51" s="645"/>
    </row>
    <row r="52" ht="16.5">
      <c r="F52" s="645"/>
    </row>
    <row r="53" ht="16.5">
      <c r="F53" s="645"/>
    </row>
    <row r="56" ht="16.5">
      <c r="F56" s="645"/>
    </row>
    <row r="57" ht="16.5">
      <c r="F57" s="645"/>
    </row>
    <row r="58" ht="16.5">
      <c r="F58" s="645"/>
    </row>
    <row r="59" ht="16.5">
      <c r="F59" s="645"/>
    </row>
    <row r="60" ht="16.5">
      <c r="F60" s="645"/>
    </row>
    <row r="61" ht="16.5">
      <c r="F61" s="645"/>
    </row>
    <row r="62" ht="16.5">
      <c r="F62" s="645"/>
    </row>
    <row r="63" ht="16.5">
      <c r="F63" s="645"/>
    </row>
    <row r="64" ht="16.5">
      <c r="F64" s="645"/>
    </row>
    <row r="65" ht="16.5">
      <c r="F65" s="645"/>
    </row>
    <row r="66" spans="1:6" s="112" customFormat="1" ht="17.25">
      <c r="A66" s="644"/>
      <c r="C66" s="670"/>
      <c r="D66" s="670"/>
      <c r="E66" s="670"/>
      <c r="F66" s="644"/>
    </row>
    <row r="67" ht="16.5">
      <c r="F67" s="645"/>
    </row>
    <row r="68" ht="16.5">
      <c r="F68" s="645"/>
    </row>
    <row r="69" ht="16.5">
      <c r="F69" s="645"/>
    </row>
    <row r="70" ht="16.5">
      <c r="F70" s="645"/>
    </row>
    <row r="71" ht="16.5">
      <c r="F71" s="645"/>
    </row>
    <row r="75" ht="16.5">
      <c r="C75" s="671"/>
    </row>
    <row r="76" ht="16.5">
      <c r="C76" s="671"/>
    </row>
    <row r="77" ht="16.5">
      <c r="C77" s="671"/>
    </row>
    <row r="78" ht="16.5">
      <c r="C78" s="671"/>
    </row>
    <row r="79" ht="16.5">
      <c r="C79" s="671"/>
    </row>
    <row r="80" ht="16.5">
      <c r="C80" s="671"/>
    </row>
    <row r="81" ht="16.5">
      <c r="C81" s="671"/>
    </row>
    <row r="82" ht="16.5">
      <c r="C82" s="671"/>
    </row>
  </sheetData>
  <sheetProtection/>
  <mergeCells count="4">
    <mergeCell ref="B1:C1"/>
    <mergeCell ref="B6:C6"/>
    <mergeCell ref="B2:F2"/>
    <mergeCell ref="B3:F3"/>
  </mergeCells>
  <printOptions horizontalCentered="1" verticalCentered="1"/>
  <pageMargins left="0" right="0" top="0.7874015748031497" bottom="0.3937007874015748" header="0.5118110236220472" footer="0.5118110236220472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bszabo</cp:lastModifiedBy>
  <cp:lastPrinted>2014-02-13T10:06:11Z</cp:lastPrinted>
  <dcterms:created xsi:type="dcterms:W3CDTF">1999-09-13T08:01:55Z</dcterms:created>
  <dcterms:modified xsi:type="dcterms:W3CDTF">2014-03-03T08:52:03Z</dcterms:modified>
  <cp:category/>
  <cp:version/>
  <cp:contentType/>
  <cp:contentStatus/>
</cp:coreProperties>
</file>