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8" yWindow="65416" windowWidth="13368" windowHeight="10548" tabRatio="825" activeTab="0"/>
  </bookViews>
  <sheets>
    <sheet name="1.Onbe" sheetId="1" r:id="rId1"/>
    <sheet name="2.Onki" sheetId="2" r:id="rId2"/>
    <sheet name="3.Inbe" sheetId="3" r:id="rId3"/>
    <sheet name="4.Inki" sheetId="4" r:id="rId4"/>
    <sheet name="5.Önk.műk." sheetId="5" r:id="rId5"/>
    <sheet name="6.Beruh." sheetId="6" r:id="rId6"/>
    <sheet name="7.Felúj." sheetId="7" r:id="rId7"/>
    <sheet name="8. Képvis." sheetId="8" r:id="rId8"/>
    <sheet name="9.Mérleg" sheetId="9" r:id="rId9"/>
    <sheet name="10.Hitel" sheetId="10" r:id="rId10"/>
  </sheets>
  <externalReferences>
    <externalReference r:id="rId13"/>
  </externalReferences>
  <definedNames>
    <definedName name="_4._sz._sor_részletezése">#REF!</definedName>
    <definedName name="_xlnm.Print_Titles" localSheetId="0">'1.Onbe'!$4:$6</definedName>
    <definedName name="_xlnm.Print_Titles" localSheetId="1">'2.Onki'!$4:$6</definedName>
    <definedName name="_xlnm.Print_Titles" localSheetId="2">'3.Inbe'!$4:$7</definedName>
    <definedName name="_xlnm.Print_Titles" localSheetId="3">'4.Inki'!$4:$7</definedName>
    <definedName name="_xlnm.Print_Titles" localSheetId="4">'5.Önk.műk.'!$3:$6</definedName>
    <definedName name="_xlnm.Print_Titles" localSheetId="5">'6.Beruh.'!$4:$7</definedName>
    <definedName name="_xlnm.Print_Titles" localSheetId="6">'7.Felúj.'!$4:$6</definedName>
    <definedName name="_xlnm.Print_Titles" localSheetId="7">'8. Képvis.'!$4:$7</definedName>
    <definedName name="_xlnm.Print_Area" localSheetId="0">'1.Onbe'!$A$1:$I$77</definedName>
    <definedName name="_xlnm.Print_Area" localSheetId="1">'2.Onki'!$A$1:$I$40</definedName>
    <definedName name="_xlnm.Print_Area" localSheetId="2">'3.Inbe'!$A$1:$N$172</definedName>
    <definedName name="_xlnm.Print_Area" localSheetId="3">'4.Inki'!$A$1:$Q$336</definedName>
    <definedName name="_xlnm.Print_Area" localSheetId="4">'5.Önk.műk.'!$A$1:$N$622</definedName>
    <definedName name="_xlnm.Print_Area" localSheetId="5">'6.Beruh.'!$A$1:$M$798</definedName>
    <definedName name="_xlnm.Print_Area" localSheetId="6">'7.Felúj.'!$A$1:$H$121</definedName>
    <definedName name="_xlnm.Print_Area" localSheetId="8">'9.Mérleg'!$A$1:$J$33</definedName>
  </definedNames>
  <calcPr fullCalcOnLoad="1"/>
</workbook>
</file>

<file path=xl/sharedStrings.xml><?xml version="1.0" encoding="utf-8"?>
<sst xmlns="http://schemas.openxmlformats.org/spreadsheetml/2006/main" count="3065" uniqueCount="909">
  <si>
    <t>Egyéb eszköz, bútor, telefon</t>
  </si>
  <si>
    <t>Műtárgy vásárlás</t>
  </si>
  <si>
    <t>Beruházási kiadások mindösszesen:</t>
  </si>
  <si>
    <t>Felülvilágító kupolák cseréje</t>
  </si>
  <si>
    <t>Nyílászáró csere</t>
  </si>
  <si>
    <r>
      <rPr>
        <b/>
        <u val="single"/>
        <sz val="10"/>
        <rFont val="Palatino Linotype"/>
        <family val="1"/>
      </rPr>
      <t>Cserhát ltp-i központi orvosi ügyelet</t>
    </r>
    <r>
      <rPr>
        <sz val="10"/>
        <rFont val="Palatino Linotype"/>
        <family val="1"/>
      </rPr>
      <t xml:space="preserve"> felújítása, átalakítása házi orvosi rendelőkké</t>
    </r>
  </si>
  <si>
    <t>Kolostorok és Kertek villamos mérőhely áthelyezése</t>
  </si>
  <si>
    <t xml:space="preserve">Veszprém- Csopak kerékpárút I. területét érintő településrendezési eszközök módosítása a 266/2013.(X.31.)VMJVÖK határozatban foglaltak szerint </t>
  </si>
  <si>
    <t>Viola köz rekonstrukció I. ütem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</si>
  <si>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</si>
  <si>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</si>
  <si>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</si>
  <si>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</si>
  <si>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KÖLTSÉGVETÉSI BEVÉTELEI ÉS KIADÁSAI 2014. ÉVBEN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</si>
  <si>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</si>
  <si>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</si>
  <si>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</si>
  <si>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</si>
  <si>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</si>
  <si>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</si>
  <si>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</si>
  <si>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</si>
  <si>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3. melléklet a ……/2014. (……) Önkormányzati rendelethez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</si>
  <si>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</si>
  <si>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</si>
  <si>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</si>
  <si>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</si>
  <si>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</si>
  <si>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</si>
  <si>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1. melléklet a ……/2014. (……) Önkormányzati rendelethez</t>
  </si>
  <si>
    <t>Cholnoky szobor</t>
  </si>
  <si>
    <t>Köztéri szobrok, emléktáblák, lektorátus</t>
  </si>
  <si>
    <t>Kiadványok, folyóiratok támogatása</t>
  </si>
  <si>
    <t>Hulladéklerakó utógondozása</t>
  </si>
  <si>
    <t>Aluljárók csapadékvíz átemelőinek üzemeltetése</t>
  </si>
  <si>
    <t>VMJV Egészségügyi Alapellátási Intézmény</t>
  </si>
  <si>
    <t>Árkok felújítása (Látóhegyi árok) III. ütem</t>
  </si>
  <si>
    <t>TÁMOP 3.1.3.10/2-2010-0002 (Vetési A. Gimnázium Természettud. Labor)</t>
  </si>
  <si>
    <t>TIOP-1.1.1-07/1-2008-0986. számú Korszerű IKT eszközökkel a színvonalas oktatásért</t>
  </si>
  <si>
    <t>Göllesz Viktor Fogyatékos Személyek Nappali Intézmények</t>
  </si>
  <si>
    <t>H</t>
  </si>
  <si>
    <t>I</t>
  </si>
  <si>
    <t>VMJV Önkormányzata</t>
  </si>
  <si>
    <t>ebből: - Veszprémi Ünnepi Játékok</t>
  </si>
  <si>
    <t>Turisztikai feladatok Gizella Múzeum</t>
  </si>
  <si>
    <t>ebből: - Mendelssohn Kamarazenekar</t>
  </si>
  <si>
    <t>Sziveri János Intézet működtetése</t>
  </si>
  <si>
    <t>Közutak, hidak fenntart.</t>
  </si>
  <si>
    <t>Bérleményekkel, haszonbérletekkel kapcs. feladatok</t>
  </si>
  <si>
    <t>Nemzetiségi önkormányzatok kiadásai:</t>
  </si>
  <si>
    <t>Német Nemzetiségi Önkormányzat</t>
  </si>
  <si>
    <t>Örmény Nemzetiségi Önkormányzat</t>
  </si>
  <si>
    <t>Lengyel Nemzetiségi Önkormányzat</t>
  </si>
  <si>
    <t>Ukrán Nemzetiségi Önkormányzat</t>
  </si>
  <si>
    <t>Kittenberger K. Növény- és Vadaspark KHT működéséhez hozzájárulás</t>
  </si>
  <si>
    <t>TDM Irodától szolgáltatás vásárlása</t>
  </si>
  <si>
    <t xml:space="preserve">          - Vivace</t>
  </si>
  <si>
    <t>Filharmónia koncertek támogatás</t>
  </si>
  <si>
    <t>TÁMOP 3.1.3.10/2-2010-0002 (Vetési G. Természettud.Labor)</t>
  </si>
  <si>
    <t>Előir. csop. szám</t>
  </si>
  <si>
    <t>Kie-melt előir. szám</t>
  </si>
  <si>
    <t>Vis maior</t>
  </si>
  <si>
    <t>Közhatalmi bevételek</t>
  </si>
  <si>
    <t>Iparűzési adó</t>
  </si>
  <si>
    <t>ÁFA befizetés</t>
  </si>
  <si>
    <t>Közüzemi Zrt. jutaléka</t>
  </si>
  <si>
    <t>Kölcsönök visszatérülése</t>
  </si>
  <si>
    <t>Önkormányzat (Vetési A. G. Természett.Labor)</t>
  </si>
  <si>
    <t>Likvid hitelfelvétel</t>
  </si>
  <si>
    <t>Helyi Önkormányzatok általános működéséhez és ágazati feladataihoz kapcsolódó támogatás</t>
  </si>
  <si>
    <t>Építményadó</t>
  </si>
  <si>
    <t>Idegenforgalmi adó</t>
  </si>
  <si>
    <t>Kommunális adó</t>
  </si>
  <si>
    <t>Telekadó</t>
  </si>
  <si>
    <t>Egyéb pótlékok, bírságok</t>
  </si>
  <si>
    <t>SZJA helyben maradó része</t>
  </si>
  <si>
    <t>Egyéb sajátos bevételek</t>
  </si>
  <si>
    <t>Befektetésösztönzési kiadványok (részvétel a Renexpo ingatlanfejlesztési vásáron, marketingakciók)</t>
  </si>
  <si>
    <t xml:space="preserve">előző évi pénzmaradvány </t>
  </si>
  <si>
    <t>2012. évi tény</t>
  </si>
  <si>
    <t>Méz Rádió támogatása</t>
  </si>
  <si>
    <t>Intézményüzemeltetési szolgáltatások díja (karbantartók, portások bére)</t>
  </si>
  <si>
    <t>Működési célú átvett pénzeszköz</t>
  </si>
  <si>
    <t>Vertikális közösségi Integrációs Program TÁMOP-5.3.6-11/1-2012-0004</t>
  </si>
  <si>
    <t>TÁMOP-2.4.5-12/7-2012-0474 Rugalmas foglalkoztatási lehetőségek megvalósítása Veszprém Megyei Jogú Város Polgármesteri Hivatalában</t>
  </si>
  <si>
    <t>KIMUTATÁS</t>
  </si>
  <si>
    <t>Nemzeti ünnepek kiadásaira</t>
  </si>
  <si>
    <t xml:space="preserve">          - Gizella Napok</t>
  </si>
  <si>
    <t xml:space="preserve">          - Veszprémi Utcazene Fesztivál</t>
  </si>
  <si>
    <t>Veszprém Város Vegyeskar utánpótlás</t>
  </si>
  <si>
    <t>Eseti rendezvények</t>
  </si>
  <si>
    <t>Közművelődési szolgált.</t>
  </si>
  <si>
    <t>Kiemelt művészeti együttesek tám.</t>
  </si>
  <si>
    <t xml:space="preserve"> - Veszprém Város Vegyeskara</t>
  </si>
  <si>
    <t xml:space="preserve"> - Veszprémi Táncegyüttesért Alapítvány</t>
  </si>
  <si>
    <t xml:space="preserve"> - Liszt F. Kórus</t>
  </si>
  <si>
    <t>Szaléziánum támogatása</t>
  </si>
  <si>
    <t>Gyermektartásdíj megelőlegezése</t>
  </si>
  <si>
    <t>Otthonteremtési támogatás</t>
  </si>
  <si>
    <t>Rendsz. gyermekvéd. tám. (Kieg. csal. pótlék)</t>
  </si>
  <si>
    <t>Óvodáztatási támogatás</t>
  </si>
  <si>
    <t>Rendszeres szoc. segély</t>
  </si>
  <si>
    <t>Foglalkoztatást helyettesítő támogatás</t>
  </si>
  <si>
    <t>Időskorúak járadéka (rendszeres szoc. segély)</t>
  </si>
  <si>
    <t>Lelkisegély szolgálat</t>
  </si>
  <si>
    <t>Ápolási díj</t>
  </si>
  <si>
    <t>Közgyógyellátási igazolv.</t>
  </si>
  <si>
    <t>Bursa Hungarica</t>
  </si>
  <si>
    <t>Szenvedélybetegek működési kiadása</t>
  </si>
  <si>
    <t>Lakásfenntartási támogatás</t>
  </si>
  <si>
    <t xml:space="preserve">Közcélú és közhasznú foglalkoztatás </t>
  </si>
  <si>
    <t>Adósságkezelés</t>
  </si>
  <si>
    <t>Fészekrakó program</t>
  </si>
  <si>
    <t>Máltai Szeretetszolgálatnak pénzeszköz átadás (ellátási szerződés)</t>
  </si>
  <si>
    <t>Veszprémi Kistérségi Társulásnak pénzeszköz átadás(Egyesített Szoc.)</t>
  </si>
  <si>
    <t>Gyermekvédelmi szakellátás (ellátási szerződés)</t>
  </si>
  <si>
    <t>Méhnyakrák elleni védőoltás</t>
  </si>
  <si>
    <t>Családi ünnepek szervezése</t>
  </si>
  <si>
    <t>Oktatási szolgáltatás</t>
  </si>
  <si>
    <t>Veszprém város ösztöndíjasa</t>
  </si>
  <si>
    <t>Munkavédelmi feladatok</t>
  </si>
  <si>
    <t>Verseny és élsport</t>
  </si>
  <si>
    <t>Sportpálya fenntartás, ill. fenntartói tám.</t>
  </si>
  <si>
    <t>Sportcélok és feladatok (sportigazgatás)</t>
  </si>
  <si>
    <t>Szabadidő- és diáksport</t>
  </si>
  <si>
    <t>Városi TV közszolgálati műsorok támogatása</t>
  </si>
  <si>
    <t>Településfejlesztési feladatok</t>
  </si>
  <si>
    <t>Közüzemi Zrt. által ellátott feladatok</t>
  </si>
  <si>
    <t>Települési hulladék</t>
  </si>
  <si>
    <t>Városgazdálkodási szolg.</t>
  </si>
  <si>
    <t>Közmű nyilvántartás</t>
  </si>
  <si>
    <t>Közvilágítás</t>
  </si>
  <si>
    <t>Díszkivilágítás törlesztés</t>
  </si>
  <si>
    <t>Közműalagút működtetése</t>
  </si>
  <si>
    <t>Közterület Felügyelet, gyepmesteri telep</t>
  </si>
  <si>
    <t>Városépítészeti feladatok</t>
  </si>
  <si>
    <t>Polgárvédelem</t>
  </si>
  <si>
    <t>Polgármesteri keret</t>
  </si>
  <si>
    <t>Hittudományi Főiskola támogatása</t>
  </si>
  <si>
    <t>Városi civil keret</t>
  </si>
  <si>
    <t xml:space="preserve"> - Normatíva elszámolás</t>
  </si>
  <si>
    <t xml:space="preserve"> - Pénzmaradványból képzett tartalék:átszervezéssel megszűnt int.pénzmaradványa</t>
  </si>
  <si>
    <t>Önkormányzatok felhalmozási célú támogatása - adósságkonszolidáció</t>
  </si>
  <si>
    <t>Beruházási kiadások</t>
  </si>
  <si>
    <t>Felújítási kiadások</t>
  </si>
  <si>
    <t>Kulturális szakemberek továbbképzése a szolgálat-fejlesztés érdekében TÁMOP-3.2.12-12/1-2012-0021</t>
  </si>
  <si>
    <t>Egységben az erő! - Óvodafejlesztés Veszprémben          TÁMOP-3.1.11-12/2-2012-0026</t>
  </si>
  <si>
    <t xml:space="preserve">Természettudományos közoktatási laboratórium kialakítása a veszprémi Ipari Szakközépiskola és Gimnáziumban TÁMOP-3.1.3-11/2-2012-0061      </t>
  </si>
  <si>
    <t>Kulturális és közművelődési int. Összesen</t>
  </si>
  <si>
    <r>
      <t>Ebből</t>
    </r>
    <r>
      <rPr>
        <i/>
        <sz val="10"/>
        <rFont val="Palatino Linotype"/>
        <family val="1"/>
      </rPr>
      <t>: normatív állami támogatás</t>
    </r>
  </si>
  <si>
    <t>Ingatlanok értékesítése</t>
  </si>
  <si>
    <t>Önkormányzati Intézmények  működési célú támogatások Áht-on belülről</t>
  </si>
  <si>
    <t>Intézményi egyéb sajátos bevételek</t>
  </si>
  <si>
    <t>Önkormányzati Intézmények működési bevételek</t>
  </si>
  <si>
    <t>Önkormányzati Intézmények felhalmozási célú átvett pénzeszközök</t>
  </si>
  <si>
    <t>Önkormányzati Intézmények felhalmozási bevételei</t>
  </si>
  <si>
    <t>Önkormányzati Intézmények felhalmozási célú támogatások Áht-on belülről</t>
  </si>
  <si>
    <t>Önkormányzati Intézmények működési célú átvett pénzeszközök</t>
  </si>
  <si>
    <t>Egyéb közhatalmi bevételek (bírságok, igazgatási szolgáltatási díjak)</t>
  </si>
  <si>
    <t>ebből: Szolgáltatások ellenértéke</t>
  </si>
  <si>
    <t>ebből: Tulajdonosi bevételek</t>
  </si>
  <si>
    <t>Összesen</t>
  </si>
  <si>
    <t>adatok eFt-ban</t>
  </si>
  <si>
    <t>Megnevezés</t>
  </si>
  <si>
    <t>Ingatlanhasznosítással összefügő hatósági és igazgatási díjak (Földhivatali eljárások)</t>
  </si>
  <si>
    <t>Lakásalap</t>
  </si>
  <si>
    <t xml:space="preserve">Cím  </t>
  </si>
  <si>
    <t>Általános tartalék</t>
  </si>
  <si>
    <t>Lakásalap kiadása</t>
  </si>
  <si>
    <t xml:space="preserve"> - Hiteltörlesztés</t>
  </si>
  <si>
    <t xml:space="preserve"> - Lakásalap hiteltörlesztése</t>
  </si>
  <si>
    <t>A</t>
  </si>
  <si>
    <t>B</t>
  </si>
  <si>
    <t>C</t>
  </si>
  <si>
    <t>D</t>
  </si>
  <si>
    <t>E</t>
  </si>
  <si>
    <t>F</t>
  </si>
  <si>
    <t>G</t>
  </si>
  <si>
    <t>2014. évi előirányzat</t>
  </si>
  <si>
    <t>Veszprém TV Kft. Pályázathoz fejlesztési önrész</t>
  </si>
  <si>
    <t>Panaszkezelő online rendszer éves  jogdíja IBM</t>
  </si>
  <si>
    <t>Programiroda szolgáltatás vásárlás</t>
  </si>
  <si>
    <t>TÁMOP-3.2.4.A-11/1-2012-0035. Okt. kapcs. szövegért. fejl. pr. digitális írástudás jegyében</t>
  </si>
  <si>
    <t>TÁMOP-3.2.13.12/1-2012-0121. Tanórán kívüli nevelés, szakkörök és témahét megvalósítása</t>
  </si>
  <si>
    <t>TÁMOP-3.2.1.12-12/1-2012-0037. Kulturális szakemberek továbbképzése</t>
  </si>
  <si>
    <t>TÁMOP-3.2.12-12/1-2012-0002. Virtualitás és többnyelvűség a megújuló múzeumpedagógiában</t>
  </si>
  <si>
    <t>TÁMOP-3.2.13-12/1-2012-0130. Történelmi, irodalmi, néprajzi értékeink nyomában</t>
  </si>
  <si>
    <t>TÁMOP-3.2.13-12/1. Ünnepek és hétköznapok a Bakonyi Házban</t>
  </si>
  <si>
    <t>Kulturális Kínálat bővítése</t>
  </si>
  <si>
    <t>"Ne Felejts" Közhasznú Alapítvány Gyulafirátót</t>
  </si>
  <si>
    <t>Kövirózsa Alapítvány Gyulafirátót</t>
  </si>
  <si>
    <t>Közösség Kádártáért Egyesület</t>
  </si>
  <si>
    <t>Ficánka Alapítvány Kádárta</t>
  </si>
  <si>
    <t>KEOP-6.1.0/A/11-2012-0114 "Zöld kisokos" projekt</t>
  </si>
  <si>
    <t>Fűtéskorszerűsítés Szociális Gondozási Központ</t>
  </si>
  <si>
    <t>Veszprém Városi TV Somody Séd film</t>
  </si>
  <si>
    <t>Választókerületi keretből díjak, kitüntetések</t>
  </si>
  <si>
    <t>Média Szolgáltató</t>
  </si>
  <si>
    <t>Választókerületi keretből civil szervezetek támogatása</t>
  </si>
  <si>
    <t>Szennyvíz és Hulladék Társulás, Tűzoltóság</t>
  </si>
  <si>
    <t>Családi pótlék természetbeni juttatása</t>
  </si>
  <si>
    <t>Autómentes Nap</t>
  </si>
  <si>
    <t>Vis Maior támogatás visszafizetése</t>
  </si>
  <si>
    <t>Csapadékcsatornák üzemeltetési szolgáltatásai (eddig Bakonykarszt)</t>
  </si>
  <si>
    <t>Környezetvédelmi feladat (városüzemeltetés feladatai)</t>
  </si>
  <si>
    <t>Környezetvédelmi feladat (Közigazgatási Iroda feladatai)</t>
  </si>
  <si>
    <t>VKSZ Zrt. Intézményüzemeltetés járulékos költségei</t>
  </si>
  <si>
    <t>Nem lakáscélú helyiségek üzemeltetési költségei</t>
  </si>
  <si>
    <t>Bérlakások üzemeltetési költségeihez hozzájárulás</t>
  </si>
  <si>
    <t>2012. évi pénzmaradvány</t>
  </si>
  <si>
    <t>Veszprém Város Közlekedésfejlesztéséért Közalapítvány támogatása (nyugdíjas bérletek)</t>
  </si>
  <si>
    <t>Peres ügyek, Kártérítési díjak kifizetése ingatlantulajdonosok részére</t>
  </si>
  <si>
    <t>Vagyonkezelői díj fizetése az MNV Zrt-nek a 6438/2, 6438/4. hrsz-ú ingatlanok után (Kolostorok és Kertek projekt)</t>
  </si>
  <si>
    <t>Jutasi úti műfüves pálya fenntartása (LUC)</t>
  </si>
  <si>
    <t>Veszprémi Hősi Kapu Rekonstrukciója turisztikai vonzerő fejlesztés céljából KDOP-2.1.1/B-09-2011-0024.</t>
  </si>
  <si>
    <t>Vertikális Közösségi Integrációs Program TÁMOP-5.3.6-11/1-2012-0004</t>
  </si>
  <si>
    <t>Óvodafejlesztés, az óvodapedagógia strukturális feltételrendszerének továbbfejlesztése TIOP-3.1.11-12/2-2012-0026</t>
  </si>
  <si>
    <t>ebből: Társadalombizt. Alapból származó támogatás</t>
  </si>
  <si>
    <t>Természettudományos közoktatatási laboratórium kialakítása a veszprémi Ipari Szakközépiskola és Gimnáziumban TÁMOP-3.1.3-11/2-2012-0061</t>
  </si>
  <si>
    <t>Kulturális szakemberek továbbképzése a szolgálatfejlesztés érdekében TÁMOP-3.2.12-12/1-2012-0021</t>
  </si>
  <si>
    <t>Műhelyház felújítása</t>
  </si>
  <si>
    <t>Működési bevételek</t>
  </si>
  <si>
    <t>Ellátottak pénzbeli juttatásai</t>
  </si>
  <si>
    <t>Műhelyház gépköltözés</t>
  </si>
  <si>
    <t xml:space="preserve"> ebből: Roma Nemzetiségi Önkormányzat</t>
  </si>
  <si>
    <t xml:space="preserve"> ebből : - Nyugdíjas szervezetek számára pályázati keret</t>
  </si>
  <si>
    <t>Települési szilárdhulladék szállítás ártámogatás</t>
  </si>
  <si>
    <t>Pannon TISZK működtetése</t>
  </si>
  <si>
    <t>Mozgáskorl. közlekedési támogatása</t>
  </si>
  <si>
    <t>Erdő- és mezőgazdasági feladatok</t>
  </si>
  <si>
    <t>Művészetek Háza</t>
  </si>
  <si>
    <t>Kabóca Bábszínház és Gyermek Közművelődési Intézmény</t>
  </si>
  <si>
    <t>INTÉZMÉNYEK ÖSSZESEN:</t>
  </si>
  <si>
    <t>Nemzetközi kapcsolatok</t>
  </si>
  <si>
    <t>Városi rendezvények, kitüntetések</t>
  </si>
  <si>
    <t>Mihály-napi Búcsú</t>
  </si>
  <si>
    <t>Marketing tevékenység, marketing stratégia</t>
  </si>
  <si>
    <t>Felhalmozási bevételek</t>
  </si>
  <si>
    <t>Pénzügyi befektetések bevétele</t>
  </si>
  <si>
    <t>Tárgyi eszközök, immateriális javak értékesítése</t>
  </si>
  <si>
    <t>Önkormányzati sajátos felhalmozási és tőkebevételek</t>
  </si>
  <si>
    <t>Működési célú átvett pénzeszközök</t>
  </si>
  <si>
    <t>Felhalmozási célú átvett pénzeszközök</t>
  </si>
  <si>
    <t>Családsegítő és Gyermekjóléti Alapszolgáltatási Intézményfenntartó Társulás</t>
  </si>
  <si>
    <t>Költségvetési bevételek összesen</t>
  </si>
  <si>
    <t>Költségvetési egyenleg összege:</t>
  </si>
  <si>
    <t>Finanszírozási bevételek</t>
  </si>
  <si>
    <t>Működési célú Pénzmaradvány igénybevétele</t>
  </si>
  <si>
    <t>Intézmények</t>
  </si>
  <si>
    <t>Felhalmozási célú Pénzmaradvány igénybevétele</t>
  </si>
  <si>
    <t>Működési célú hitelfelvétel</t>
  </si>
  <si>
    <t>Beruházási hitelfelvétel</t>
  </si>
  <si>
    <t>Előző évi hitelszerződéseken alapuló felvétel</t>
  </si>
  <si>
    <t>Bevételi főösszeg</t>
  </si>
  <si>
    <t>VMJV Polgármesteri Hivatala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</si>
  <si>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</si>
  <si>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</si>
  <si>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</si>
  <si>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</si>
  <si>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</si>
  <si>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Veszprémi Petőfi Színház</t>
  </si>
  <si>
    <t>VMJV Polgármesteri Hivatal</t>
  </si>
  <si>
    <t>Alsófokú oktatási intézmények összesen:</t>
  </si>
  <si>
    <t>Ipari Szakközépiskola és Gimnázium</t>
  </si>
  <si>
    <t>ISO 9001 minőségbiztosítás karbantartás</t>
  </si>
  <si>
    <t xml:space="preserve"> - Beruházások</t>
  </si>
  <si>
    <t xml:space="preserve"> - Felmentési idő, jub.jut., végkielégítés</t>
  </si>
  <si>
    <t>Telefonközpont csere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</si>
  <si>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</si>
  <si>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</si>
  <si>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</si>
  <si>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</si>
  <si>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VMJV Önkormányzata és VMJV Polgármesteri Hiv.</t>
  </si>
  <si>
    <t>Balaton Volán fejlesztési támogatása</t>
  </si>
  <si>
    <t>Foglalkoztatás eü. szolg.</t>
  </si>
  <si>
    <t>Városi Közbiztonság Keret</t>
  </si>
  <si>
    <t>Közbeszerzési eljárások költségei</t>
  </si>
  <si>
    <t>Igazgatás - Állam felé befizetési kötelezettség</t>
  </si>
  <si>
    <t>Többfunkciós csarnok szolgált. vásárlás</t>
  </si>
  <si>
    <t>INTENSE pályázat</t>
  </si>
  <si>
    <t>Forrás SQL fejlesztése</t>
  </si>
  <si>
    <t>Eredeti előirányzat</t>
  </si>
  <si>
    <t>Bevételeinek 2014. I. félévi teljesítése</t>
  </si>
  <si>
    <t>Módosított előirányzat</t>
  </si>
  <si>
    <t>Teljesítés</t>
  </si>
  <si>
    <t>2. melléklet a ……/2014. (……) Önkormányzati rendelethez</t>
  </si>
  <si>
    <t>Kiadásainak I. félévi teljesítése</t>
  </si>
  <si>
    <t>Vadvirág Körzeti Óvoda (Csillagvár Waldorf Tagóvoda, Vadvirág Óvoda)</t>
  </si>
  <si>
    <t>eredeti előirányzat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</si>
  <si>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</si>
  <si>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</si>
  <si>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</si>
  <si>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</si>
  <si>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</si>
  <si>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2014. évi országgyűlési képviselő választások</t>
  </si>
  <si>
    <t>2014. Európa parlamenti választások</t>
  </si>
  <si>
    <t>módosított előirányzat</t>
  </si>
  <si>
    <t>4. melléklet a ……/2014. (……) Önkormányzati rendelethez</t>
  </si>
  <si>
    <t>Kiadásainak 2014. I. félévi teljesítése</t>
  </si>
  <si>
    <t>2013. évi tény</t>
  </si>
  <si>
    <t xml:space="preserve">Vadvirág Körzeti Óvoda </t>
  </si>
  <si>
    <t xml:space="preserve">Városi Művelődési Központ </t>
  </si>
  <si>
    <t>2014. Európa parlamenti képviselő választások</t>
  </si>
  <si>
    <t>Fenntartható városfejlesztés Veszprémben KDOP-3.1.1/E-13-002</t>
  </si>
  <si>
    <t>I. Világháborús Centenárumi Emlékezés költségei</t>
  </si>
  <si>
    <t xml:space="preserve">  - Pályázati keret</t>
  </si>
  <si>
    <t xml:space="preserve">  - Civil -iroda működési költsége</t>
  </si>
  <si>
    <t xml:space="preserve">  - Civil-díj, Civil nap költségei</t>
  </si>
  <si>
    <t xml:space="preserve"> - Ifjúsági információs feladatok</t>
  </si>
  <si>
    <t>Rekultivációt megelőző telephely fenntartási költségek</t>
  </si>
  <si>
    <t>DAT térképfrissítés, közműnyilvántartás</t>
  </si>
  <si>
    <t>Informatikai szolgáltatások</t>
  </si>
  <si>
    <t>Rendőrségi körzeti megbízotti iroda kialakítására a Stromfeld u. 9.sz. alatti önkormányzati helyiségekben  vk.</t>
  </si>
  <si>
    <t>ÁROP-1.A.6-2013-2013-0050 Bízzunk az új nemzedékben</t>
  </si>
  <si>
    <t>Veszprémi Futball Club Utánpótlás Sportegyesület fejlesztéseihez hozzájárulás</t>
  </si>
  <si>
    <t>Veszprém Virágváros verseny</t>
  </si>
  <si>
    <t>Veszprémi Szemle Közhasznú Alapítvány</t>
  </si>
  <si>
    <t xml:space="preserve">Veszprém Megyei Levéltár </t>
  </si>
  <si>
    <t>Veszprémi Tiszti Kaszinó Hagyományőrző Egyesület</t>
  </si>
  <si>
    <t>Önkormányzati feladatok és egyéb kötelezettségek 2014. I. félévi teljesítése</t>
  </si>
  <si>
    <t>Belváros komplett gazdasági, szociális, épített örökségvédelmi rehabilitációja és városfejlesztési stratégia elkészítése KDOP-3.1.1/D-2010-0001</t>
  </si>
  <si>
    <t xml:space="preserve">A veszprémi Hősi kapu rekonstrukciója turisztikai vonzerőfejlesztés céljából KDOP 2.1.1/B-09-2010-0024 </t>
  </si>
  <si>
    <t>Nemesvámos-Veszprém közötti kerékpárforgalmi út kiépítése KDOP 4.2.2-11-2011-0010</t>
  </si>
  <si>
    <t>Tüzér u. - Házgyári u. forgalomba helyezés meghosszabbítása</t>
  </si>
  <si>
    <t>Belterületi út fejlesztése</t>
  </si>
  <si>
    <t>Megszépül a Városom</t>
  </si>
  <si>
    <t>Vezprémi Programiroda Kft. törzstőke-emelés, tőketartalékba helyezés</t>
  </si>
  <si>
    <t>Swing-Swing Kft. törzstőke emelés Hangvilla projekt, 5043/2. hrsz-ú ingatlan</t>
  </si>
  <si>
    <t>Csarnok Kft. törzstőkeemelés, tőketartalékba helyezés</t>
  </si>
  <si>
    <t>Kittenberger Kálmán Növény és Vadaskert Kft törzstőke emelés, tőketartalékba helyezés</t>
  </si>
  <si>
    <t>Kittenberger Kálmán Növény és Vadaskert Kft. törzstőke emelés és tőketartalékba helyezés</t>
  </si>
  <si>
    <t>Pápai u. - Jutasi u. belső körút szakasz</t>
  </si>
  <si>
    <t>Gyalogátkelőhelyek kijelölése</t>
  </si>
  <si>
    <t>Gyepmesteri telepre 3 db chipolvasó</t>
  </si>
  <si>
    <t>Haász István műalkotás</t>
  </si>
  <si>
    <t>Veszprém Kazán - Sorompó u. járdatervezés, engedélyezés</t>
  </si>
  <si>
    <t>Karacs T. u. járdaépítés</t>
  </si>
  <si>
    <t>Járda, közvilágítás Magyar Nagyasszonyok Templom mögött</t>
  </si>
  <si>
    <t>Pöltenberg utcai játszótér fejlesztésre - 2. vk.</t>
  </si>
  <si>
    <t>Pergola építése és kerti bútor telepítése a pergola alá (Haszkovó u. 16. elé) 4. vk.</t>
  </si>
  <si>
    <t>Veszprém TV Kft. törzstőke emelés és tőketartalékba helyezés</t>
  </si>
  <si>
    <t>Pergola és kerti bútor 6. vk.</t>
  </si>
  <si>
    <t>Homokozó létesítése a választókerületben - 11. vk.</t>
  </si>
  <si>
    <t>Számítógép beszerzése a  Stromfeld A. u. 9. alatti KMB irodába - 2.vk.</t>
  </si>
  <si>
    <t>Köztisztasági feladatok ellátására szolgáló speciális gép beszerzése</t>
  </si>
  <si>
    <t>Veszprém közösségi élettér létrehozása és közpark rendezése (Bakonyalja városrész)</t>
  </si>
  <si>
    <t>Játszóeszközök beszerzése - 6, 8, 10, 12 sz.vk.</t>
  </si>
  <si>
    <t>Járdajavítás  Egry J. u. 7-9 között - 9. sz.vk.</t>
  </si>
  <si>
    <t>Deák F. utcai forgalom csillapítás kivitelezése - 10. vk.</t>
  </si>
  <si>
    <t>Csererdei út - adásvétel</t>
  </si>
  <si>
    <r>
      <t>Cholnoky Jenő Általános Iskola</t>
    </r>
    <r>
      <rPr>
        <sz val="10"/>
        <rFont val="Palatino Linotype"/>
        <family val="1"/>
      </rPr>
      <t xml:space="preserve"> - Gázkazán csere</t>
    </r>
  </si>
  <si>
    <r>
      <t>Báthory István Általános Iskola</t>
    </r>
    <r>
      <rPr>
        <sz val="10"/>
        <rFont val="Palatino Linotype"/>
        <family val="1"/>
      </rPr>
      <t xml:space="preserve"> - Sporteszközök 3.vk.</t>
    </r>
  </si>
  <si>
    <r>
      <t>H. Botev Általános Iskola</t>
    </r>
    <r>
      <rPr>
        <sz val="10"/>
        <rFont val="Palatino Linotype"/>
        <family val="1"/>
      </rPr>
      <t xml:space="preserve"> - Iskolabútorok 8., 9. vk.</t>
    </r>
  </si>
  <si>
    <r>
      <t>Rózsa úti Általános Iskola</t>
    </r>
    <r>
      <rPr>
        <sz val="10"/>
        <rFont val="Palatino Linotype"/>
        <family val="1"/>
      </rPr>
      <t xml:space="preserve"> - Iskolabútorok 8. vk.</t>
    </r>
  </si>
  <si>
    <t>Simonyi Zsigmond Általános Iskola</t>
  </si>
  <si>
    <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</si>
  <si>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t>Étkező sarok elválasztásához paraván</t>
  </si>
  <si>
    <t>Udvari játékok beszerzése - 4. vk.</t>
  </si>
  <si>
    <t>Udvari játszóeszközök korszerűsítésére - 10. vk.</t>
  </si>
  <si>
    <t>Játékok beszerzése - 7.  vk.</t>
  </si>
  <si>
    <t>Szeletelőgép</t>
  </si>
  <si>
    <t>Ipari pórszívó</t>
  </si>
  <si>
    <t>Szekrény készítésére - 9. vk.</t>
  </si>
  <si>
    <t>pénztárgép</t>
  </si>
  <si>
    <t>1 db. Sennheiser touring rack</t>
  </si>
  <si>
    <t>Számítógépek, szoftverek</t>
  </si>
  <si>
    <t>Szabadság tér 15. Adóhivatal ügyfélszolgálat kialakítása</t>
  </si>
  <si>
    <r>
      <t>Művészetek Háza</t>
    </r>
    <r>
      <rPr>
        <sz val="10"/>
        <rFont val="Palatino Linotype"/>
        <family val="1"/>
      </rPr>
      <t xml:space="preserve"> - NKA pályázat - technológiai eszközfejlesztés</t>
    </r>
  </si>
  <si>
    <t>Beruházások és egyéb felhalmozási kiadások 2014. I. félévi teljesítése</t>
  </si>
  <si>
    <t>Vízgazd.szóló 1995. LVII.tv.16.§.Helyi Önk. szóló 1990. LXV.tv.8.§.(1),bek.alapján Árkok felújítása (Látóhegyi árok)</t>
  </si>
  <si>
    <t>Játszóhelyek karbantartása</t>
  </si>
  <si>
    <t>Járda, támfal építés</t>
  </si>
  <si>
    <t>Önkormányzati bérlakások felújítása</t>
  </si>
  <si>
    <t>Mártírok útja 11. fűtéskorszerűsítése</t>
  </si>
  <si>
    <t>Halle u. 5. Felnőtt fogorvosi ügyelet - felnőtt rendelő nyílászáró csere</t>
  </si>
  <si>
    <t>Nyílászáró csere tornaterem</t>
  </si>
  <si>
    <t>Belső átalakítás</t>
  </si>
  <si>
    <t>Felújítási kiadásainak 2014. I. félévi teljesítése</t>
  </si>
  <si>
    <t>V á l a s z t ó k e r ü l e t</t>
  </si>
  <si>
    <t>Beruh.</t>
  </si>
  <si>
    <t>Felúj. és karbantartás</t>
  </si>
  <si>
    <t>Utak-</t>
  </si>
  <si>
    <t>Parkfennt.</t>
  </si>
  <si>
    <t>Települési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</si>
  <si>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</si>
  <si>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</si>
  <si>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</si>
  <si>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</si>
  <si>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</si>
  <si>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</si>
  <si>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</si>
  <si>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</si>
  <si>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hulladék</t>
  </si>
  <si>
    <t>Gazdálk.</t>
  </si>
  <si>
    <t>védelmi fel.</t>
  </si>
  <si>
    <t>gatás</t>
  </si>
  <si>
    <t>támogatása</t>
  </si>
  <si>
    <t>támogatás</t>
  </si>
  <si>
    <t>Költségv.</t>
  </si>
  <si>
    <t>Pénzm.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</si>
  <si>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</si>
  <si>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</si>
  <si>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</si>
  <si>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</si>
  <si>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</si>
  <si>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</si>
  <si>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</si>
  <si>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>Cholnoky Iskola felújítása (Gastroker)</t>
  </si>
  <si>
    <t xml:space="preserve">9. </t>
  </si>
  <si>
    <t xml:space="preserve">10. </t>
  </si>
  <si>
    <t>8. melléklet a ……/2014. (…...) Önkormányzati rendelethez</t>
  </si>
  <si>
    <t>A 2014. évi választókerületi alap I. félévi teljesítése</t>
  </si>
  <si>
    <t>2014. június 30</t>
  </si>
  <si>
    <t>9. melléklet az .../2014. (…...) önkormányzati rendelethez</t>
  </si>
  <si>
    <t>Igazgatási tevékenység</t>
  </si>
  <si>
    <t>Gondnokság</t>
  </si>
  <si>
    <t>Informatikai kiadások</t>
  </si>
  <si>
    <t>2013. évi eredeti előirányzat</t>
  </si>
  <si>
    <t>Temetők üzemeltetésével kapcsolatos feladatok</t>
  </si>
  <si>
    <t>Parkfenntartás</t>
  </si>
  <si>
    <t>Swing-Swing KFt. Szolgáltatás vásárlás</t>
  </si>
  <si>
    <t>Veszprém Megyei Jogú Város Önkormányzata Intézményei</t>
  </si>
  <si>
    <t>Alcím</t>
  </si>
  <si>
    <t>Vadvirág Körzeti Óvoda</t>
  </si>
  <si>
    <t>(Csillagvár Waldorf Tagóvoda, Vadvirág Óvoda)</t>
  </si>
  <si>
    <t>Bóbita Körzeti Óvoda</t>
  </si>
  <si>
    <t>(Hársfa Tagóvoda, Bóbita Óvoda)</t>
  </si>
  <si>
    <t>Ringató Körzeti Óvoda</t>
  </si>
  <si>
    <t xml:space="preserve"> </t>
  </si>
  <si>
    <t>(Ringató Óvoda, Erdei Tagóvoda, Kuckó Tagóvoda)</t>
  </si>
  <si>
    <t>Egry úti Körzeti Óvoda</t>
  </si>
  <si>
    <t>(Egry ltp. Óvoda, Nárcisz Tagóvoda)</t>
  </si>
  <si>
    <t>Csillag úti Körzeti Óvoda</t>
  </si>
  <si>
    <t>(Csillag úti Óvoda, Cholnoky ltp. Óvoda)</t>
  </si>
  <si>
    <t>Kastélykert Körzeti Óvoda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</si>
  <si>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</si>
  <si>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</si>
  <si>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</si>
  <si>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</si>
  <si>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</si>
  <si>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</si>
  <si>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</si>
  <si>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</si>
  <si>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</si>
  <si>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Kertek és Kolostorok működtetése</t>
  </si>
  <si>
    <t>Városi kiemelt fesztiválok</t>
  </si>
  <si>
    <t>Városi lap kiadásai</t>
  </si>
  <si>
    <t>MINDÖSSZESEN:</t>
  </si>
  <si>
    <t>Kamatkiadások</t>
  </si>
  <si>
    <t>Veszprém Megyei Jogú Város Önkormányzata</t>
  </si>
  <si>
    <t>Teljes költség</t>
  </si>
  <si>
    <t>2014. utáni javaslat</t>
  </si>
  <si>
    <t>Egyéb   eszköz beszerzések</t>
  </si>
  <si>
    <t xml:space="preserve">Veszprém integrált településfejlesztés, belváros funkcióbővítő rehabilitációja I/B ütem </t>
  </si>
  <si>
    <t>1-17</t>
  </si>
  <si>
    <t>17-18</t>
  </si>
  <si>
    <t>18</t>
  </si>
  <si>
    <t>Veszprémi multifunkcionális közösségi központ kialakítása - AGÓRA Veszprém TIOP-1.2.1.A-12/1-2013-0001</t>
  </si>
  <si>
    <t>Észak-déli közlekedési főtengely kialakítása - Új gyűjtő út kiépítése Veszprémben KDOP-4.2.1/B-11-2012-0032.</t>
  </si>
  <si>
    <t>A gyermekvédelmi szolgáltatások fejlesztése Veszprémben TIOP-3.4.1.B-11/1-2012-0005.</t>
  </si>
  <si>
    <t>Szociális városrehabilitáció Veszprémben KDOP-3.1.1/D2-13-k2-2013-0002.</t>
  </si>
  <si>
    <t>Veszprém város intermodális pályaudvar kialakítás és kapcsolódó közösségi közlekedési fejlesztések (KÖZOP -5.5.0-09-11.)</t>
  </si>
  <si>
    <t>Térfigyelő rendszer bővítése  II. ütem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</si>
  <si>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</si>
  <si>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</si>
  <si>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Alsóvárosi temető I. világháborús kegyeleti emlékpark II. ütem</t>
  </si>
  <si>
    <t>Budapest út-Bajcsy Zs. u.-Mártírok útja-Brusznyai u. jelzőlámpás közl. csomópont körforgalmú csomóponttá történő átalakítása kiviteli- és közbeszerzési terveinek elkészítése</t>
  </si>
  <si>
    <t>Remete utcai híd átépítésének tervezése engedélyezése és kivitelezése</t>
  </si>
  <si>
    <t>Fenyves u.-Erdész u. közötti gyalogos átkötés kialakítása</t>
  </si>
  <si>
    <t>Játszótérépítések</t>
  </si>
  <si>
    <t>Varga u. - Kalmár tér parkoló építése</t>
  </si>
  <si>
    <t>Veszprém külterület 0231-8. hrsz-ú reptér melletti ingatlan tőrlesztő részlet</t>
  </si>
  <si>
    <t>Műhelyház céljára ingatlan vásárlása</t>
  </si>
  <si>
    <t>Hitel megnevezése</t>
  </si>
  <si>
    <t>Hitelkeret</t>
  </si>
  <si>
    <t>Hitel-állomány 2013.12.31</t>
  </si>
  <si>
    <t>Konszolidáció 2014 Támogatással</t>
  </si>
  <si>
    <t>Konszolidáció 2014 Átvállalással</t>
  </si>
  <si>
    <t>OTP</t>
  </si>
  <si>
    <t>Beruházási hitel SMO 2005.</t>
  </si>
  <si>
    <t>Beruházási hitel - Célhitel 2006.</t>
  </si>
  <si>
    <t>K&amp;H Bank Rt.</t>
  </si>
  <si>
    <t>Beruházási hitel - SMO 2006.</t>
  </si>
  <si>
    <t>Beruházási hitel - Panel 2006.</t>
  </si>
  <si>
    <t>Beruházási hitel - Panel 2007.</t>
  </si>
  <si>
    <t>Sberbank</t>
  </si>
  <si>
    <t>Beruházási hitel - Célhitel 2007.</t>
  </si>
  <si>
    <t>CIB</t>
  </si>
  <si>
    <t>Beruházási hitel - SMO 2008.</t>
  </si>
  <si>
    <t>Beruházási hitel - SMO 2009.</t>
  </si>
  <si>
    <t>Beruházási hitel - Panel 2009.</t>
  </si>
  <si>
    <t>Takarékbank</t>
  </si>
  <si>
    <t>Beruházási hitel - SMO 2010.</t>
  </si>
  <si>
    <t>Beruházási hitel - Célhitel 2010.</t>
  </si>
  <si>
    <t>Beruházási hitel - SMO 2011.</t>
  </si>
  <si>
    <t>UniCredit Bank</t>
  </si>
  <si>
    <t>Beruházási hitel - Célhitel 2011.</t>
  </si>
  <si>
    <t xml:space="preserve">Beruházási hitel - Célhitel 2013. </t>
  </si>
  <si>
    <t>Beruházási hitel - MFB 2013.</t>
  </si>
  <si>
    <t>Beruházási hitel  - MFB 2014</t>
  </si>
  <si>
    <t>2014.</t>
  </si>
  <si>
    <t>Beruházási hitel - Célhitel 2014</t>
  </si>
  <si>
    <t>2024.</t>
  </si>
  <si>
    <t>I.</t>
  </si>
  <si>
    <t>Pénzintézetekkel szemben fenálló kötelezettségek összesen</t>
  </si>
  <si>
    <t>Hitelt nyújtó pénzintézet</t>
  </si>
  <si>
    <t>Hitelszerződés dátuma</t>
  </si>
  <si>
    <t>Lejárat idő- pontja</t>
  </si>
  <si>
    <t>Hitel-állomány  2014.12.31</t>
  </si>
  <si>
    <t>Rövid lejáratú hitel (1500/450 M Ft)</t>
  </si>
  <si>
    <t xml:space="preserve">Egységben az erő! - Óvodafejlesztés Veszprémben TÁMOP-3.1.11.12/2-2012-0026 </t>
  </si>
  <si>
    <t>Fenntartható városfejlesztési programok előkészítése KDOP-3.1.1/E-13</t>
  </si>
  <si>
    <t>A gyermekvédelmi szolgáltatások fejlesztése Veszprémben TIOP-3.4.1.B-11/1-2012-0005</t>
  </si>
  <si>
    <t>Veszprém Város Intermodális pályaudvar kialakítása és kapcsolódó közösségi közlekedési fejlesztések KÖZOP-5.5.0-09-11</t>
  </si>
  <si>
    <t>Időarányos normatíva átadása Kozmutza Flóra Óvoda, Ált. Iskola és Spec. Szakiskola és Kollégium és Medgyaszay István Szakképző Isk. részére</t>
  </si>
  <si>
    <t>15 db Szoftver Office8-Win8</t>
  </si>
  <si>
    <t>28 db Takarító kocsi (2 vödrös)</t>
  </si>
  <si>
    <t>10 db Porszívó</t>
  </si>
  <si>
    <t>Napsugár Bölcsőde</t>
  </si>
  <si>
    <t>Fagyasztóláda</t>
  </si>
  <si>
    <t>Hóvirág Bölcsőde</t>
  </si>
  <si>
    <t>automata mosógép</t>
  </si>
  <si>
    <t>fagyasztószekrény</t>
  </si>
  <si>
    <t>Vackor Bölcsőde</t>
  </si>
  <si>
    <t>Szárítógép</t>
  </si>
  <si>
    <t>2 db hűtőszekrény</t>
  </si>
  <si>
    <t>2 db tálalókocsi</t>
  </si>
  <si>
    <t>Módszertani Bölcsőde</t>
  </si>
  <si>
    <t>Udvari házikó</t>
  </si>
  <si>
    <t>Hűtőszekrény</t>
  </si>
  <si>
    <t>Aprófalvi Bölcsőde</t>
  </si>
  <si>
    <t>Színészház kazán javítás</t>
  </si>
  <si>
    <t>Bakonyi Ház Alpha pályázat önrész</t>
  </si>
  <si>
    <t>Tótvázsony körjegyzőség - 2012. december havi bérkompenzációja</t>
  </si>
  <si>
    <t>Herendi Általános Iskola - 2012. december havi bérkompenzációja</t>
  </si>
  <si>
    <t>Magyar Államkincstár - 2012. évi normatív támogatás ellenőrzése</t>
  </si>
  <si>
    <t>Szennyvíz elvezető és tisztító viziközmű rendszer vagyonértékelése</t>
  </si>
  <si>
    <t>Egységben az erő! - Óvodafejlesztés Veszprémben TÁMOP-3.1.11-12/2-2012-0026.</t>
  </si>
  <si>
    <t>Szociális városrehabilitáció Veszprémben KDOP-3.1.1/D2-13-k2-2013-0002</t>
  </si>
  <si>
    <t>ÁROP-1.A.5-2013-2013-0070. Szervezetfejlesztés a Veszprémi Önkormányzatnál</t>
  </si>
  <si>
    <t>Veszprém Megyei Jogú Város Egészségre nevelő és szemléletformáló programjai TÁMOP-6.1.2-11/1-2012-1626 pályázat előlege</t>
  </si>
  <si>
    <t>Civil szervezetek támogatása</t>
  </si>
  <si>
    <t>Gyulafirátót ÉNY-i városrész belterületi csapadékvíz elvezetésének fejlesztése (KDOP-4.1.1/E-11)</t>
  </si>
  <si>
    <t>ebből: ÁFA bevételek és visszatérülések</t>
  </si>
  <si>
    <t>NKA pályázat - Elektrotechnikai tárgyak vásárlása</t>
  </si>
  <si>
    <t>NKA pályázat - Gyűjtemény gyarapítás</t>
  </si>
  <si>
    <t>NKA pályázat - Bakonyi Ház Alpha pályázat - multimédiás fejlesztés, elektromos hálózat, fűtéscélú fejlesztés, kerítés, udvari kemence</t>
  </si>
  <si>
    <t>Működési célú tartalék</t>
  </si>
  <si>
    <t>Felhalmozási célú tartalék</t>
  </si>
  <si>
    <t>Intézményi költségvetési kiadások</t>
  </si>
  <si>
    <t>Veszprém MJV településrendezési eszközeinek átfogó felülvizsgálata a 48/2012.(II.24.) VMJVÖK határozatban foglaltak alapján</t>
  </si>
  <si>
    <t>Veszprém - Márkó - Bánd kerékpárút területét érintő településrendezési eszközök módosítása a 222/2013.(IX.13.) VMJVÖK határozatban foglaltak alapján</t>
  </si>
  <si>
    <t>Vámosi úti temető bővítése II. ütem</t>
  </si>
  <si>
    <t>Padok beszerzése, régi betonvázas padok lecserélése</t>
  </si>
  <si>
    <t>Méhes u. támfalépítés</t>
  </si>
  <si>
    <t>Közvilágítás bővítések</t>
  </si>
  <si>
    <t>Kertváros csapadékvízelvezetése, kivitelezés</t>
  </si>
  <si>
    <t xml:space="preserve">Erdőtervezés és telepítés </t>
  </si>
  <si>
    <t>Közterületen kivágott fák pótlása</t>
  </si>
  <si>
    <t>Járdák akadálymentesítése</t>
  </si>
  <si>
    <t xml:space="preserve">Utcanévtáblák </t>
  </si>
  <si>
    <t>Közműalagútban lévő közművezeték tartószerkezeteinek cseréje</t>
  </si>
  <si>
    <t>Mobil WC csatlakozások kiépítése</t>
  </si>
  <si>
    <t>Programiroda Kft. Törzstőke befizetés és emelés</t>
  </si>
  <si>
    <t>Lóczy u. 40. garázs elöntésének megszüntetése</t>
  </si>
  <si>
    <t>Haszkovó u. - Fecske u. csapadékvíz átkötés</t>
  </si>
  <si>
    <t>Kiskukta melletti játszótér kerítés építése</t>
  </si>
  <si>
    <t>Óváros tér rendezvény csatlakozó teljesítménybővítés</t>
  </si>
  <si>
    <t>Pápai u.-Jutasi u. belső krt mellékkötelezettségek</t>
  </si>
  <si>
    <t>Henger u. I.ütem</t>
  </si>
  <si>
    <t>Ringató Körzeti Óvoda (Erdei Kuckó Tagóvodák)</t>
  </si>
  <si>
    <t>Öltözőszekrények cseréjének folytatása</t>
  </si>
  <si>
    <t>Egry úti Körzeti Óvoda (Nárcisz Tagóvoda)</t>
  </si>
  <si>
    <t>Gázkazán csere</t>
  </si>
  <si>
    <t>Városi Művelődési Központ</t>
  </si>
  <si>
    <t>VMJV EÜ. Alapellátási Intézmény</t>
  </si>
  <si>
    <t>Halle utca 9/C. felnőtt rendelő akadálymentesítése</t>
  </si>
  <si>
    <t>Halle utca 5. felnőtt rendelő akadálymentesítése</t>
  </si>
  <si>
    <t>Önkormányzati beruházási kiadások összesen</t>
  </si>
  <si>
    <t>Udvari játszóvár telepítéssel 2 db</t>
  </si>
  <si>
    <t>Vadvirág Körzeti Óvoda (Csillagvár Waldorf Tagóvoda)</t>
  </si>
  <si>
    <t xml:space="preserve">Udvari játszóvár telepítéssel </t>
  </si>
  <si>
    <t>Bóbita Körzeti Óvoda (Bóbita Óvoda)</t>
  </si>
  <si>
    <t>145 l hűtőgép beszerzés</t>
  </si>
  <si>
    <t>120 l bojler beszerzés</t>
  </si>
  <si>
    <t>szeletelő 1 db.</t>
  </si>
  <si>
    <t>monitor 1 db.</t>
  </si>
  <si>
    <t>hűtő kombinált 1 db.</t>
  </si>
  <si>
    <t>nyomtató 1 db.</t>
  </si>
  <si>
    <t>Bóbita Körzati Óvoda (Hársfa Tagóvoda)</t>
  </si>
  <si>
    <t>190 l hűtő beszerzés</t>
  </si>
  <si>
    <t>Fénymásológép beszerzése</t>
  </si>
  <si>
    <t>3 db számítógép cseréje</t>
  </si>
  <si>
    <t>Takarítógép beszerzés</t>
  </si>
  <si>
    <t>Mosógép beszerzés</t>
  </si>
  <si>
    <t>számítógép beszerzés</t>
  </si>
  <si>
    <t>Hűtőszekrény, csepegtető és konyhai robotgép beszerzés</t>
  </si>
  <si>
    <t>150 db. gyerekágy</t>
  </si>
  <si>
    <t>5 db. gyerek fektető ágytároló</t>
  </si>
  <si>
    <t>60 db. gyerekszék</t>
  </si>
  <si>
    <t>5 db. gyerekasztal</t>
  </si>
  <si>
    <t>6 db. ételszállító kocsi</t>
  </si>
  <si>
    <t xml:space="preserve">Csillag úti Körzeti Óvoda </t>
  </si>
  <si>
    <t>CD-s magnó 3 db.</t>
  </si>
  <si>
    <t>Csillag úti Körzeti Óvoda (Cholnoky Jenő  Tagóvod)</t>
  </si>
  <si>
    <t>Udvari mozgásfejlesztő eszközök beszerzése</t>
  </si>
  <si>
    <t>monitor beszerzés</t>
  </si>
  <si>
    <t>150 l-es hűtőszekrény beszerzés</t>
  </si>
  <si>
    <t>Katélykert Körzeti Óvoda (Ficánka Tagóvoda)</t>
  </si>
  <si>
    <t>Aspire V3-551G laptop beszerzés</t>
  </si>
  <si>
    <t>Super Cool Projector diavetítő beszerzés</t>
  </si>
  <si>
    <t>2 db Homokozó takaróponyva beszerzés</t>
  </si>
  <si>
    <t>Fogászati ügyelet orvosi szék</t>
  </si>
  <si>
    <t>Fogászati röntgen ólomkötény</t>
  </si>
  <si>
    <t>Ügyelet Otoskop</t>
  </si>
  <si>
    <t>Egyéb működési célú kiadások (tartalékok nélkül)</t>
  </si>
  <si>
    <t>4 db PC védőnőknek</t>
  </si>
  <si>
    <t>22 l hőlégsterilizáló fogászati ügyelet</t>
  </si>
  <si>
    <t>Veszprém MJV Egyesített Bölcsődéje</t>
  </si>
  <si>
    <t>Városi Művelődési Központ (Táborállás park 1.)</t>
  </si>
  <si>
    <t>Hang és videó rendszer kiépítése</t>
  </si>
  <si>
    <t>Mikrobusz vásárlás</t>
  </si>
  <si>
    <t>Kistelepülési könyvtári célú kiegészítő támogatásból eszközbeszerzés</t>
  </si>
  <si>
    <t>Kabóca Bábszínház és GYKI</t>
  </si>
  <si>
    <t xml:space="preserve"> 3 db Acer E1-571G-3311G75MNKS notebook</t>
  </si>
  <si>
    <t>14 db Senheiser EW513 G3 mikroport beszerzése</t>
  </si>
  <si>
    <t>14 db mikrofon a microportokhoz</t>
  </si>
  <si>
    <t>Ügyelői rendszer kialakítása</t>
  </si>
  <si>
    <t>20 db Mobil POS terminál</t>
  </si>
  <si>
    <t>Informatikai eszközbeszerzések</t>
  </si>
  <si>
    <t>Intézményi beruházási kiadások összesen</t>
  </si>
  <si>
    <t xml:space="preserve">Hulladéklerakó rekultivációja </t>
  </si>
  <si>
    <t>Csapadékvíz elvezetési problémák megoldása</t>
  </si>
  <si>
    <t>Játszóeszközök kopásból, elhasználódásból adódó felújítás</t>
  </si>
  <si>
    <t>Nagyfelületű útfelújítások</t>
  </si>
  <si>
    <t>Gyepmesteri telepen régi kenelek tetőcseréje, hátfal és válaszfal</t>
  </si>
  <si>
    <t>Elhasználódott labdapályák felújítása és balesetveszély elhárítás</t>
  </si>
  <si>
    <t>Aradi V. úti garázstelepi utak felújítása</t>
  </si>
  <si>
    <t>Toborzó u. 2. felújítás  lakásalap</t>
  </si>
  <si>
    <t xml:space="preserve">"Veszprém Virágváros" verseny </t>
  </si>
  <si>
    <t xml:space="preserve">Kertészeti felújítások    </t>
  </si>
  <si>
    <t>Járda, támfal  felújítás</t>
  </si>
  <si>
    <t>Veszprém Evangélikus óvodában (Veszprém, Aradi vértanúk útja 2/A) - 3 csoport elhelyezése</t>
  </si>
  <si>
    <t>Veszprém, Fecske u. 10 szám alatt betonyp épületben - 4 csoportos óvoda kialakítása</t>
  </si>
  <si>
    <t>Eötvös Károly Megyei Könyvtárban keletkezett vis maior károk helyreállítása</t>
  </si>
  <si>
    <t>Bakonyi ház tűzeset utáni helyreállítása /359/2013. (XII.19) határozat/</t>
  </si>
  <si>
    <t>Járási hivatal (Budapest út 3-5. sz.) előtti terület felújítása</t>
  </si>
  <si>
    <t>Szennyvíztisztító telep felújítása</t>
  </si>
  <si>
    <t>Védett sírok megőrzése</t>
  </si>
  <si>
    <t>Bejárati ajtó cseréje</t>
  </si>
  <si>
    <t xml:space="preserve">Terasz felújítás </t>
  </si>
  <si>
    <t>Bóbita Körzeti Óvoda (Hársfa Tagóvoda)</t>
  </si>
  <si>
    <t>WC blokk felújítás hátsó épületben</t>
  </si>
  <si>
    <t>Kémény külső felújítás</t>
  </si>
  <si>
    <t>Elektromos hálózat felújítása</t>
  </si>
  <si>
    <t>Terasz felújítás befejezése</t>
  </si>
  <si>
    <t>Nyílászáró csere utolsó ütem</t>
  </si>
  <si>
    <t>Csillag úti Körzeti Óvoda (Cholnoky ltp-i Tagóvoda)</t>
  </si>
  <si>
    <t>Lapostető szigetelésjavítás</t>
  </si>
  <si>
    <t>Statikai szakvélemény készítése a bejárat előtti tartópillér dőléséről</t>
  </si>
  <si>
    <t>Gazdasági terasz felújítása és ajtó cseréje</t>
  </si>
  <si>
    <t>Jutasi u. 59. Gyermekorvosi rendelő</t>
  </si>
  <si>
    <t>Jutasi u. 59. Gyermekorvosi rendelő felülvilágító ablakcsere</t>
  </si>
  <si>
    <t>Halle u. 5/E. Felnőtt orvosi rendelő</t>
  </si>
  <si>
    <t>Rendelő komplett felújítása (vizesblokk, rendelő, váró: burkolat, szaniter, álmennyezet csere)</t>
  </si>
  <si>
    <t>Halle u. 9/C. felnőtt orvosi rendelő</t>
  </si>
  <si>
    <t>Március 15 .u. 4/B. Felnőtt orvosi rendelő</t>
  </si>
  <si>
    <t>Rendelő nyílászáró csere, befejező ütem</t>
  </si>
  <si>
    <t>VMJV Egyesített Bölcsődéje (Aprófalvi Bölcsőde)</t>
  </si>
  <si>
    <t xml:space="preserve"> Pavilon bölcsödei célra történő átalakítása</t>
  </si>
  <si>
    <t>Szivattyú automatika pótlása</t>
  </si>
  <si>
    <t>Kis és nagy hőközponti felújítási munkák</t>
  </si>
  <si>
    <t xml:space="preserve">Dózsavárosi könyvtár  </t>
  </si>
  <si>
    <t>Villámvédelmi rendszer felújítása</t>
  </si>
  <si>
    <t>Főépület, "B" épület felöli oldal tetőrész csatornát burkoló lambéria csere, csatornázás javítás</t>
  </si>
  <si>
    <t>Gondnokság: tető lambériázás</t>
  </si>
  <si>
    <t>Nyílászáró és panel csere (aula, étterem) II. ütem</t>
  </si>
  <si>
    <t>Nyílászáró csere (K-i oldalon I. ütem)</t>
  </si>
  <si>
    <t>Burkolat felújítás aulában</t>
  </si>
  <si>
    <t>Nyílászáró csere konyha étkezőnél</t>
  </si>
  <si>
    <t>"A" épület konyha lapostető szigetelés</t>
  </si>
  <si>
    <t>Bárczi Gusztáv Általános Iskola</t>
  </si>
  <si>
    <t>Támfal javítás</t>
  </si>
  <si>
    <t>Vizesblokkok felújítása (1 db)</t>
  </si>
  <si>
    <t>Nemenkénti zuhanyzó kialakítása tornatermi öltözőben</t>
  </si>
  <si>
    <t>Támfal statikai szakvélemény, tervezéskivitelezés</t>
  </si>
  <si>
    <t>Ipari Szaközépiskola és Gimnázium</t>
  </si>
  <si>
    <t>Szakértői vélemény tornaterem épületszárny süllyedésére és helyreállítás</t>
  </si>
  <si>
    <t>Nyílászárók és falelem csere</t>
  </si>
  <si>
    <t>Középiskolai Kollégium</t>
  </si>
  <si>
    <t>"A" épület wc fürdő felújítás I.ütem</t>
  </si>
  <si>
    <t>Középfokú Nevelési Központ</t>
  </si>
  <si>
    <t>Iskola épület</t>
  </si>
  <si>
    <t>Villámvédelmi rendszer felújítása iskola, tanműhely, csarnok, uszoda</t>
  </si>
  <si>
    <t xml:space="preserve">Uszoda </t>
  </si>
  <si>
    <t>Uszoda földszinti női zuhanyozó felújítás a felette lévő fiú zuhanyozó szig-vel</t>
  </si>
  <si>
    <t>Önkormányzati felújítási kiadások összesen</t>
  </si>
  <si>
    <t>Színpad padozat csere borovi fenyőből</t>
  </si>
  <si>
    <t>Teher lift teljes felújítás</t>
  </si>
  <si>
    <t>Főépület, fűtési rendszer alagsori felszálló ágak kiváltása</t>
  </si>
  <si>
    <t>Intézményi felújítási kiadások összesen</t>
  </si>
  <si>
    <t>Ebből:</t>
  </si>
  <si>
    <t>Önkormányzat által önként vállalt feladatokat ellátó intézmények összesen</t>
  </si>
  <si>
    <t>VMJV Polgármesteri Hivatal által ellátott kötelező és államigazgatási feladatok összesen</t>
  </si>
  <si>
    <t xml:space="preserve">          - Tánc Fesztivál </t>
  </si>
  <si>
    <t>Á</t>
  </si>
  <si>
    <t>Önkormányzati segély</t>
  </si>
  <si>
    <t>Köztemetés</t>
  </si>
  <si>
    <t>Központi orvosi ügyelet (önkormányzatok hozzájárulása)</t>
  </si>
  <si>
    <t>Önkormányzat igazgatási tevékenysége (megbízási díjak, tagdíjak)</t>
  </si>
  <si>
    <t>Intézményüzemeltetéssel kapcsolatos kiadások</t>
  </si>
  <si>
    <t xml:space="preserve">Kéményseprési tevékenység támogatása </t>
  </si>
  <si>
    <t xml:space="preserve">Balaton Volán Zrt. helyi közösségi közlekedés közszolgáltatás és veszteségkiegyenlítés </t>
  </si>
  <si>
    <t>Fenntartható városfejlesztési programok előkészítése KDOP-3.1.1/E-13.</t>
  </si>
  <si>
    <t>Szociális Alapítvány támogatása</t>
  </si>
  <si>
    <t>TIOP-1.1.1-07/1-2008-0986. sz.Korszerű IKT eszközökkel a színvonalas oktatásért</t>
  </si>
  <si>
    <t>Gyulfirátótért Közhasznú Egyesület</t>
  </si>
  <si>
    <t>Gyulfirátóti Német Nemzetiségi Egyesület</t>
  </si>
  <si>
    <t>Ebből: Önkormányzat által ellátott kötelező feladatok összesen:</t>
  </si>
  <si>
    <t>Ebből: Önkormányzat által ellátott önként vállalt feladatok összesen:</t>
  </si>
  <si>
    <t>Á= Állami (államigazgatási) feladatok</t>
  </si>
  <si>
    <t>Társadalmi tudatformálási kampányok (mobilitási hét, "Te Szedd", kerékpárral munkába)</t>
  </si>
  <si>
    <t>Ebből: Önkormányzat által ellátott állami (államigazgatási) feladatok összesen:</t>
  </si>
  <si>
    <t xml:space="preserve">Veszprémi Ifjúsági Közalapítvány </t>
  </si>
  <si>
    <t>7. melléklet a ……/2014. (……) Önkormányzati rendelethez</t>
  </si>
  <si>
    <t>5. melléklet a ……/2014. (……) Önkormányzati rendelethez</t>
  </si>
  <si>
    <t>Polgármesteri Hivatal összesen:</t>
  </si>
  <si>
    <t xml:space="preserve">KDOP-3.1.1/D2-13-k2-2013-0002. Szociális Városrehabilitáció Veszprémben </t>
  </si>
  <si>
    <t>Bevételek összesen</t>
  </si>
  <si>
    <t>Önkormányzati kötelező feladatokat ellátó intézmények összesen</t>
  </si>
  <si>
    <t>Cím</t>
  </si>
  <si>
    <t>1.</t>
  </si>
  <si>
    <t>2.</t>
  </si>
  <si>
    <t>3.</t>
  </si>
  <si>
    <t>4.</t>
  </si>
  <si>
    <t>Gépjárműadó</t>
  </si>
  <si>
    <t>5.</t>
  </si>
  <si>
    <t>6.</t>
  </si>
  <si>
    <t>Illetékek</t>
  </si>
  <si>
    <t>Kulturális és közművelődési int. összesen</t>
  </si>
  <si>
    <t>INTÉZMÉNYEK ÖSSZESEN</t>
  </si>
  <si>
    <t>VMJV Polgármesteri Hivatal összesen</t>
  </si>
  <si>
    <t>NK</t>
  </si>
  <si>
    <t>Feladatellátás jellege*</t>
  </si>
  <si>
    <t>* Feladatellátás jellege:</t>
  </si>
  <si>
    <t>11.</t>
  </si>
  <si>
    <t>12.</t>
  </si>
  <si>
    <t>Működési célú központosított előirányzatok</t>
  </si>
  <si>
    <t xml:space="preserve"> - Egyéb felhalmozási célú kiadások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</si>
  <si>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</si>
  <si>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</si>
  <si>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</si>
  <si>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</si>
  <si>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</si>
  <si>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Helyi önkormányzatok kiegészítő támogatásai</t>
  </si>
  <si>
    <t>Műk.célú visszatér.tám. kölcs. visszatérülése, igénybevétele</t>
  </si>
  <si>
    <t>Egyéb működési célú támogatások bevételei</t>
  </si>
  <si>
    <t>Önkormányzatok működési támogatásai</t>
  </si>
  <si>
    <t>Önkormányzatok felhalmozási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</si>
  <si>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</si>
  <si>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</si>
  <si>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</si>
  <si>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Működési hitelfelvétel</t>
  </si>
  <si>
    <t>(Kastélykert Óvoda, Ficánka Óvoda)</t>
  </si>
  <si>
    <t>Óvodák összesen:</t>
  </si>
  <si>
    <t>Kossuth Lajos Általános Iskola</t>
  </si>
  <si>
    <t>Cholnoky Jenő Általános Iskola</t>
  </si>
  <si>
    <t>Báthory István Általános Iskola</t>
  </si>
  <si>
    <t>Deák Ferenc Általános Iskola</t>
  </si>
  <si>
    <t>Szökőkutak, ivókutak szolgáltatási díjai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</si>
  <si>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</si>
  <si>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</si>
  <si>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</si>
  <si>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</si>
  <si>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</si>
  <si>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</si>
  <si>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</si>
  <si>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</si>
  <si>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</si>
  <si>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VMJV Eü. Alapellátási Intézmény</t>
  </si>
  <si>
    <t>VMJV Egyesített Bölcsődéje</t>
  </si>
  <si>
    <t>Egészségügyi és szoc. int. összesen: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</si>
  <si>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</si>
  <si>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</si>
  <si>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</si>
  <si>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</si>
  <si>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</si>
  <si>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</si>
  <si>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</si>
  <si>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</si>
  <si>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</si>
  <si>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</si>
  <si>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</si>
  <si>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</si>
  <si>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</si>
  <si>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Intézményi Szolgáltató Szervezet</t>
  </si>
  <si>
    <t>Eötvös Károly Megyei Könyvtár</t>
  </si>
  <si>
    <t>Laczkó Dezső Múzeum</t>
  </si>
  <si>
    <t>Göllesz Viktor Fogyatékos Személyek Nappali Intézménye</t>
  </si>
  <si>
    <t>VMJV Polgármesteri Hivatal által ellátott kötelező és önként vállalt feladatok</t>
  </si>
  <si>
    <t>2013-BAN ÁTALAKULÁS MIATT MEGSZŰNT INTÉZMÉNYEK ÖSSZESEN:</t>
  </si>
  <si>
    <t>Veszprémi Zeneművészeti Szakközépiskola és Alapfokú Művészetoktatási Intézmény</t>
  </si>
  <si>
    <t>Közcélú és közhasznú foglalkoztatás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</si>
  <si>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</si>
  <si>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</si>
  <si>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</si>
  <si>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</si>
  <si>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</si>
  <si>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</si>
  <si>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</si>
  <si>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</si>
  <si>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</si>
  <si>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</si>
  <si>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VESZPRÉM MEGYEI JOGÚ VÁROS ÖNKORMÁNYZATÁNAK MŰKÖDÉSI ÉS FELHALMOZÁSI</t>
  </si>
  <si>
    <t>MŰKÖDÉSI KÖLTSÉGVETÉSI BEVÉTELEK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</si>
  <si>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</si>
  <si>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</si>
  <si>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</si>
  <si>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</si>
  <si>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</si>
  <si>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</si>
  <si>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</si>
  <si>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</si>
  <si>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</si>
  <si>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</si>
  <si>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</si>
  <si>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</si>
  <si>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</si>
  <si>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</si>
  <si>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</si>
  <si>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</si>
  <si>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</si>
  <si>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</si>
  <si>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</si>
  <si>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</si>
  <si>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O</t>
  </si>
  <si>
    <t>P</t>
  </si>
  <si>
    <t>Beruházási kiadásokra képzett céltartalék összesen:</t>
  </si>
  <si>
    <t>Önkormányzati beruházási kiadások</t>
  </si>
  <si>
    <t>Intézményi beruházási kiadások</t>
  </si>
  <si>
    <t>Önkormányzati felújítási kiadások</t>
  </si>
  <si>
    <t>Intézményi felújítási kiadások</t>
  </si>
  <si>
    <t>Felújítási kiadásokra képzett céltartalék összesen:</t>
  </si>
  <si>
    <t>Felújítási kiadások mindösszesen:</t>
  </si>
  <si>
    <t>Vetési A. Gimnázium Természettudományos Közoktatási Laboratórium</t>
  </si>
  <si>
    <t xml:space="preserve">Veszprém - Csopak kerékpárút I. ütemének előkészítése. (tervezés) 201/2013. (VI.27.) Kh alapján 28.000 eFt </t>
  </si>
  <si>
    <t>Rendszámfelismerő alapszoftver beszerzése (Városi Rendőrkapitányság r. tört. Haszn. adásra) 2., 3., 4., 5., 9. vk.</t>
  </si>
  <si>
    <t>Tiltó tábla beszerzése</t>
  </si>
  <si>
    <t>Aradi - Aulich körforgalmi csomópont</t>
  </si>
  <si>
    <t>Holokauszt emlékmű</t>
  </si>
  <si>
    <t>Fényképezőgép</t>
  </si>
  <si>
    <t>VFC USE fejlesztés, Sportpálya és sportközpont fejlesztés</t>
  </si>
  <si>
    <t>Felmosószett</t>
  </si>
  <si>
    <t>Vezetékes telefon</t>
  </si>
  <si>
    <t>Szőnyeg 2 db</t>
  </si>
  <si>
    <t>Felmosó kocsi</t>
  </si>
  <si>
    <t>Porszívó 2 db.</t>
  </si>
  <si>
    <t>Vasaló 2 db.</t>
  </si>
  <si>
    <t>Robotgép 1 db.</t>
  </si>
  <si>
    <t>Turmixgép 1 db.</t>
  </si>
  <si>
    <t>Irodai székek 3 db</t>
  </si>
  <si>
    <t>Lamináló</t>
  </si>
  <si>
    <t>Kerti asztal 13 db</t>
  </si>
  <si>
    <t>Kerti pad 3 db</t>
  </si>
  <si>
    <t>Salgó polcok</t>
  </si>
  <si>
    <t>Porszívó 10 db.</t>
  </si>
  <si>
    <t>Virágláda 2 db</t>
  </si>
  <si>
    <t>Porszívó 2 db</t>
  </si>
  <si>
    <t>Mikrohullámú sütő</t>
  </si>
  <si>
    <t>Vasaló 4 db</t>
  </si>
  <si>
    <t>Hangszóró</t>
  </si>
  <si>
    <t>Pecsenyéstál 8 db</t>
  </si>
  <si>
    <t>Porszívó</t>
  </si>
  <si>
    <t>Mosógép</t>
  </si>
  <si>
    <t>Gáztűzhely</t>
  </si>
  <si>
    <t>Telefonközpont</t>
  </si>
  <si>
    <t>Magas lábos, serpenyő</t>
  </si>
  <si>
    <t>Kerti játékok 3 db</t>
  </si>
  <si>
    <t>Mosógép 1 db.</t>
  </si>
  <si>
    <t>Irodai szék 3 db</t>
  </si>
  <si>
    <t>Mobiltelefon 4 db</t>
  </si>
  <si>
    <t>Vasaló</t>
  </si>
  <si>
    <t>Rúdmixer</t>
  </si>
  <si>
    <t>Bőrfotel 2 db</t>
  </si>
  <si>
    <t>Polifoam tornaszőnyeg</t>
  </si>
  <si>
    <t>Tornapad 2 db</t>
  </si>
  <si>
    <t>Varrógép</t>
  </si>
  <si>
    <t>HP Laserjet</t>
  </si>
  <si>
    <t>Laptop</t>
  </si>
  <si>
    <t>MS Office</t>
  </si>
  <si>
    <t>Monitor</t>
  </si>
  <si>
    <t>Mikró, spirálozógép, telefon, szék, blurey lejátszó</t>
  </si>
  <si>
    <t>Lízingdíj</t>
  </si>
  <si>
    <t>Amerikai kuckó inform. irodatechn. eszköz, szőnyeg</t>
  </si>
  <si>
    <t>Mosógép, vasaló-ruhaszáírót állvány, telefon</t>
  </si>
  <si>
    <t>Egyéb tárgyi eszköz beszerzés</t>
  </si>
  <si>
    <t>NKA pályázathoz tárgyi eszköz beszerzés</t>
  </si>
  <si>
    <t>Fúrócsavarozó, kézi tűzőgép, lámpa</t>
  </si>
  <si>
    <t>Szintetizátor</t>
  </si>
  <si>
    <t>Veszprém Megyei Jogú Város Önkormányzata 2014. I. félévi hitelállományának és azok törlesztésének alakulásáról</t>
  </si>
  <si>
    <t>lejárat és eszközök szerinti bontásban</t>
  </si>
  <si>
    <t>Hitelfelvétel 2014 I. félév</t>
  </si>
  <si>
    <t>Tőke-törlesztés 2014 I. félév</t>
  </si>
  <si>
    <t>Hitel-állomány  2014.06.30</t>
  </si>
  <si>
    <t>Hitelfelvétel 2014. II. félév</t>
  </si>
  <si>
    <t>10. melléklet az .../2014. (…...) önkormányzati rendelethez</t>
  </si>
  <si>
    <t>Hitel-szerződésen alapuló hitelfelvétel</t>
  </si>
  <si>
    <t>Tőke-törlesztés 2014 II. félév</t>
  </si>
  <si>
    <t>Költségvetési többlet / hiány összege</t>
  </si>
</sst>
</file>

<file path=xl/styles.xml><?xml version="1.0" encoding="utf-8"?>
<styleSheet xmlns="http://schemas.openxmlformats.org/spreadsheetml/2006/main">
  <numFmts count="4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b/>
      <i/>
      <sz val="11"/>
      <name val="Palatino Linotype"/>
      <family val="1"/>
    </font>
    <font>
      <b/>
      <u val="single"/>
      <sz val="10"/>
      <name val="Palatino Linotype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color indexed="18"/>
      <name val="Palatino Linotype"/>
      <family val="1"/>
    </font>
    <font>
      <b/>
      <sz val="8"/>
      <name val="Palatino Linotype"/>
      <family val="1"/>
    </font>
    <font>
      <sz val="10"/>
      <color indexed="16"/>
      <name val="Palatino Linotype"/>
      <family val="1"/>
    </font>
    <font>
      <i/>
      <sz val="10"/>
      <color indexed="16"/>
      <name val="Palatino Linotype"/>
      <family val="1"/>
    </font>
    <font>
      <b/>
      <sz val="10"/>
      <color indexed="16"/>
      <name val="Palatino Linotype"/>
      <family val="1"/>
    </font>
    <font>
      <sz val="9"/>
      <color indexed="16"/>
      <name val="Palatino Linotype"/>
      <family val="1"/>
    </font>
    <font>
      <i/>
      <sz val="9"/>
      <color indexed="16"/>
      <name val="Palatino Linotype"/>
      <family val="1"/>
    </font>
    <font>
      <b/>
      <i/>
      <sz val="9"/>
      <name val="Palatino Linotype"/>
      <family val="1"/>
    </font>
    <font>
      <sz val="11"/>
      <color indexed="16"/>
      <name val="Palatino Linotype"/>
      <family val="1"/>
    </font>
    <font>
      <i/>
      <sz val="11"/>
      <color indexed="16"/>
      <name val="Palatino Linotype"/>
      <family val="1"/>
    </font>
    <font>
      <sz val="10.5"/>
      <name val="Palatino Linotype"/>
      <family val="1"/>
    </font>
    <font>
      <sz val="10"/>
      <color indexed="10"/>
      <name val="Palatino Linotype"/>
      <family val="1"/>
    </font>
    <font>
      <b/>
      <sz val="11"/>
      <color indexed="16"/>
      <name val="Palatino Linotype"/>
      <family val="1"/>
    </font>
    <font>
      <i/>
      <sz val="8"/>
      <name val="Palatino Linotype"/>
      <family val="1"/>
    </font>
    <font>
      <sz val="8"/>
      <color indexed="16"/>
      <name val="Palatino Linotype"/>
      <family val="1"/>
    </font>
    <font>
      <i/>
      <sz val="8"/>
      <color indexed="16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 style="double"/>
      <bottom style="double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/>
      <top style="medium"/>
      <bottom/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/>
      <top/>
      <bottom style="double"/>
    </border>
    <border>
      <left style="double"/>
      <right/>
      <top style="medium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/>
      <top style="medium"/>
      <bottom style="dotted"/>
    </border>
    <border>
      <left style="double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/>
      <top style="dotted"/>
      <bottom style="medium"/>
    </border>
    <border>
      <left style="double"/>
      <right style="dotted"/>
      <top style="dotted"/>
      <bottom style="medium"/>
    </border>
    <border>
      <left style="dotted"/>
      <right style="double"/>
      <top style="dotted"/>
      <bottom style="dotted"/>
    </border>
    <border>
      <left/>
      <right style="medium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double"/>
      <top style="thin"/>
      <bottom style="dotted"/>
    </border>
    <border>
      <left/>
      <right style="medium"/>
      <top style="thin"/>
      <bottom style="dotted"/>
    </border>
    <border>
      <left style="dotted"/>
      <right style="double"/>
      <top style="double"/>
      <bottom style="dotted"/>
    </border>
    <border>
      <left/>
      <right style="medium"/>
      <top style="dotted"/>
      <bottom style="double"/>
    </border>
    <border>
      <left style="dotted"/>
      <right style="double"/>
      <top style="dotted"/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hair"/>
      <top style="double"/>
      <bottom/>
    </border>
    <border>
      <left style="double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uble"/>
      <bottom style="dotted"/>
    </border>
    <border>
      <left style="dotted"/>
      <right/>
      <top style="double"/>
      <bottom style="dotted"/>
    </border>
    <border>
      <left style="double"/>
      <right style="dotted"/>
      <top style="double"/>
      <bottom style="dotted"/>
    </border>
    <border>
      <left style="dotted"/>
      <right style="medium"/>
      <top style="double"/>
      <bottom style="dotted"/>
    </border>
    <border>
      <left style="medium"/>
      <right style="dotted"/>
      <top style="dotted"/>
      <bottom>
        <color indexed="63"/>
      </bottom>
    </border>
    <border>
      <left style="dotted"/>
      <right/>
      <top style="dotted"/>
      <bottom/>
    </border>
    <border>
      <left style="double"/>
      <right style="dotted"/>
      <top style="dotted"/>
      <bottom/>
    </border>
    <border>
      <left style="double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dotted"/>
      <right style="double"/>
      <top style="medium"/>
      <bottom style="dotted"/>
    </border>
    <border>
      <left/>
      <right style="medium"/>
      <top style="medium"/>
      <bottom style="dotted"/>
    </border>
    <border>
      <left style="medium"/>
      <right style="dotted"/>
      <top style="thin"/>
      <bottom style="dotted"/>
    </border>
    <border>
      <left style="double"/>
      <right style="dotted"/>
      <top style="thin"/>
      <bottom style="dotted"/>
    </border>
    <border>
      <left style="medium"/>
      <right style="dotted"/>
      <top style="dotted"/>
      <bottom style="double"/>
    </border>
    <border>
      <left>
        <color indexed="63"/>
      </left>
      <right style="dotted"/>
      <top style="dotted"/>
      <bottom style="double"/>
    </border>
    <border>
      <left style="double"/>
      <right style="medium"/>
      <top style="dotted"/>
      <bottom style="double"/>
    </border>
    <border>
      <left style="medium"/>
      <right style="dotted"/>
      <top style="double"/>
      <bottom style="dotted"/>
    </border>
    <border>
      <left/>
      <right style="medium"/>
      <top style="double"/>
      <bottom style="dotted"/>
    </border>
    <border>
      <left style="double"/>
      <right style="dotted"/>
      <top style="dotted"/>
      <bottom style="double"/>
    </border>
    <border>
      <left style="double"/>
      <right style="dotted"/>
      <top>
        <color indexed="63"/>
      </top>
      <bottom style="dotted"/>
    </border>
    <border>
      <left style="dotted"/>
      <right style="double"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double"/>
      <bottom style="double"/>
    </border>
    <border>
      <left style="hair"/>
      <right style="hair"/>
      <top style="double"/>
      <bottom>
        <color indexed="63"/>
      </bottom>
    </border>
    <border>
      <left style="hair"/>
      <right style="medium"/>
      <top style="double"/>
      <bottom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/>
      <top style="thin"/>
      <bottom style="dotted"/>
    </border>
    <border>
      <left style="dotted"/>
      <right/>
      <top style="dotted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/>
      <top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/>
    </border>
    <border>
      <left style="hair"/>
      <right style="double"/>
      <top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6">
    <xf numFmtId="0" fontId="0" fillId="0" borderId="0" xfId="0" applyAlignment="1">
      <alignment/>
    </xf>
    <xf numFmtId="3" fontId="23" fillId="0" borderId="0" xfId="61" applyNumberFormat="1" applyFont="1" applyAlignment="1">
      <alignment horizontal="center"/>
      <protection/>
    </xf>
    <xf numFmtId="0" fontId="23" fillId="0" borderId="0" xfId="0" applyFont="1" applyAlignment="1">
      <alignment horizontal="center" vertical="top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9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3" fillId="0" borderId="0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22" fillId="0" borderId="11" xfId="61" applyNumberFormat="1" applyFont="1" applyFill="1" applyBorder="1" applyAlignment="1">
      <alignment horizontal="center" vertical="center" wrapText="1"/>
      <protection/>
    </xf>
    <xf numFmtId="3" fontId="25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/>
    </xf>
    <xf numFmtId="3" fontId="23" fillId="0" borderId="12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4" fillId="0" borderId="14" xfId="0" applyFont="1" applyFill="1" applyBorder="1" applyAlignment="1">
      <alignment horizontal="left" vertical="center"/>
    </xf>
    <xf numFmtId="3" fontId="24" fillId="0" borderId="15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 textRotation="180"/>
    </xf>
    <xf numFmtId="3" fontId="23" fillId="0" borderId="12" xfId="0" applyNumberFormat="1" applyFont="1" applyBorder="1" applyAlignment="1">
      <alignment horizontal="right"/>
    </xf>
    <xf numFmtId="1" fontId="23" fillId="0" borderId="13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4" fillId="0" borderId="16" xfId="0" applyFont="1" applyFill="1" applyBorder="1" applyAlignment="1">
      <alignment horizontal="left" vertical="center"/>
    </xf>
    <xf numFmtId="3" fontId="24" fillId="0" borderId="17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3" fontId="23" fillId="0" borderId="12" xfId="0" applyNumberFormat="1" applyFont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0" fontId="24" fillId="0" borderId="18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/>
    </xf>
    <xf numFmtId="3" fontId="24" fillId="0" borderId="21" xfId="0" applyNumberFormat="1" applyFont="1" applyBorder="1" applyAlignment="1">
      <alignment vertical="center"/>
    </xf>
    <xf numFmtId="3" fontId="24" fillId="0" borderId="13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/>
    </xf>
    <xf numFmtId="3" fontId="24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horizontal="center" vertical="center"/>
    </xf>
    <xf numFmtId="165" fontId="23" fillId="0" borderId="25" xfId="80" applyNumberFormat="1" applyFont="1" applyBorder="1" applyAlignment="1">
      <alignment horizontal="center"/>
    </xf>
    <xf numFmtId="0" fontId="23" fillId="0" borderId="13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3" fontId="24" fillId="0" borderId="26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top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27" xfId="61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Border="1" applyAlignment="1">
      <alignment vertical="center"/>
    </xf>
    <xf numFmtId="3" fontId="32" fillId="0" borderId="27" xfId="0" applyNumberFormat="1" applyFont="1" applyFill="1" applyBorder="1" applyAlignment="1">
      <alignment horizontal="center" vertical="center" wrapText="1"/>
    </xf>
    <xf numFmtId="3" fontId="22" fillId="0" borderId="0" xfId="61" applyNumberFormat="1" applyFont="1" applyFill="1" applyAlignment="1">
      <alignment horizontal="center"/>
      <protection/>
    </xf>
    <xf numFmtId="3" fontId="22" fillId="0" borderId="11" xfId="61" applyNumberFormat="1" applyFont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3" fontId="27" fillId="0" borderId="0" xfId="61" applyNumberFormat="1" applyFont="1" applyBorder="1">
      <alignment/>
      <protection/>
    </xf>
    <xf numFmtId="3" fontId="27" fillId="0" borderId="0" xfId="61" applyNumberFormat="1" applyFont="1">
      <alignment/>
      <protection/>
    </xf>
    <xf numFmtId="3" fontId="25" fillId="0" borderId="0" xfId="61" applyNumberFormat="1" applyFont="1" applyBorder="1" applyAlignment="1">
      <alignment horizontal="left"/>
      <protection/>
    </xf>
    <xf numFmtId="3" fontId="25" fillId="0" borderId="0" xfId="61" applyNumberFormat="1" applyFont="1" applyAlignment="1">
      <alignment horizontal="left"/>
      <protection/>
    </xf>
    <xf numFmtId="0" fontId="25" fillId="0" borderId="28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3" fontId="25" fillId="0" borderId="29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7" fillId="0" borderId="28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3" fontId="27" fillId="0" borderId="29" xfId="0" applyNumberFormat="1" applyFont="1" applyFill="1" applyBorder="1" applyAlignment="1">
      <alignment/>
    </xf>
    <xf numFmtId="0" fontId="27" fillId="0" borderId="28" xfId="0" applyFont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49" fontId="27" fillId="0" borderId="28" xfId="0" applyNumberFormat="1" applyFont="1" applyBorder="1" applyAlignment="1">
      <alignment horizontal="center"/>
    </xf>
    <xf numFmtId="0" fontId="27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 wrapText="1" indent="1"/>
    </xf>
    <xf numFmtId="49" fontId="2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wrapText="1"/>
    </xf>
    <xf numFmtId="3" fontId="27" fillId="0" borderId="30" xfId="0" applyNumberFormat="1" applyFont="1" applyFill="1" applyBorder="1" applyAlignment="1">
      <alignment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7" fillId="0" borderId="0" xfId="0" applyNumberFormat="1" applyFont="1" applyFill="1" applyAlignment="1">
      <alignment/>
    </xf>
    <xf numFmtId="3" fontId="27" fillId="0" borderId="0" xfId="61" applyNumberFormat="1" applyFont="1" applyFill="1">
      <alignment/>
      <protection/>
    </xf>
    <xf numFmtId="3" fontId="25" fillId="0" borderId="0" xfId="61" applyNumberFormat="1" applyFont="1" applyFill="1" applyAlignment="1">
      <alignment horizontal="center"/>
      <protection/>
    </xf>
    <xf numFmtId="3" fontId="27" fillId="0" borderId="0" xfId="61" applyNumberFormat="1" applyFont="1" applyFill="1" applyAlignment="1">
      <alignment horizontal="center"/>
      <protection/>
    </xf>
    <xf numFmtId="49" fontId="27" fillId="0" borderId="0" xfId="61" applyNumberFormat="1" applyFont="1" applyFill="1" applyAlignment="1">
      <alignment horizontal="center"/>
      <protection/>
    </xf>
    <xf numFmtId="3" fontId="25" fillId="0" borderId="33" xfId="61" applyNumberFormat="1" applyFont="1" applyFill="1" applyBorder="1" applyAlignment="1">
      <alignment horizontal="center"/>
      <protection/>
    </xf>
    <xf numFmtId="3" fontId="27" fillId="0" borderId="33" xfId="61" applyNumberFormat="1" applyFont="1" applyFill="1" applyBorder="1" applyAlignment="1">
      <alignment horizontal="center"/>
      <protection/>
    </xf>
    <xf numFmtId="3" fontId="25" fillId="0" borderId="33" xfId="61" applyNumberFormat="1" applyFont="1" applyFill="1" applyBorder="1">
      <alignment/>
      <protection/>
    </xf>
    <xf numFmtId="49" fontId="27" fillId="0" borderId="28" xfId="61" applyNumberFormat="1" applyFont="1" applyFill="1" applyBorder="1" applyAlignment="1">
      <alignment horizontal="center"/>
      <protection/>
    </xf>
    <xf numFmtId="3" fontId="27" fillId="0" borderId="0" xfId="61" applyNumberFormat="1" applyFont="1" applyFill="1" applyBorder="1" applyAlignment="1">
      <alignment horizontal="center"/>
      <protection/>
    </xf>
    <xf numFmtId="3" fontId="27" fillId="0" borderId="0" xfId="61" applyNumberFormat="1" applyFont="1" applyFill="1" applyBorder="1">
      <alignment/>
      <protection/>
    </xf>
    <xf numFmtId="3" fontId="25" fillId="0" borderId="0" xfId="61" applyNumberFormat="1" applyFont="1" applyFill="1" applyBorder="1" applyAlignment="1">
      <alignment horizontal="center"/>
      <protection/>
    </xf>
    <xf numFmtId="3" fontId="25" fillId="0" borderId="0" xfId="61" applyNumberFormat="1" applyFont="1" applyFill="1" applyBorder="1">
      <alignment/>
      <protection/>
    </xf>
    <xf numFmtId="3" fontId="25" fillId="0" borderId="29" xfId="61" applyNumberFormat="1" applyFont="1" applyFill="1" applyBorder="1">
      <alignment/>
      <protection/>
    </xf>
    <xf numFmtId="3" fontId="27" fillId="0" borderId="29" xfId="61" applyNumberFormat="1" applyFont="1" applyFill="1" applyBorder="1">
      <alignment/>
      <protection/>
    </xf>
    <xf numFmtId="49" fontId="31" fillId="0" borderId="28" xfId="61" applyNumberFormat="1" applyFont="1" applyFill="1" applyBorder="1" applyAlignment="1">
      <alignment horizontal="center"/>
      <protection/>
    </xf>
    <xf numFmtId="3" fontId="31" fillId="0" borderId="0" xfId="61" applyNumberFormat="1" applyFont="1" applyFill="1" applyBorder="1" applyAlignment="1">
      <alignment horizontal="center"/>
      <protection/>
    </xf>
    <xf numFmtId="3" fontId="25" fillId="0" borderId="34" xfId="61" applyNumberFormat="1" applyFont="1" applyFill="1" applyBorder="1" applyAlignment="1">
      <alignment horizontal="center" vertical="center"/>
      <protection/>
    </xf>
    <xf numFmtId="3" fontId="27" fillId="0" borderId="34" xfId="61" applyNumberFormat="1" applyFont="1" applyFill="1" applyBorder="1" applyAlignment="1">
      <alignment horizontal="center" vertical="center"/>
      <protection/>
    </xf>
    <xf numFmtId="3" fontId="25" fillId="0" borderId="34" xfId="61" applyNumberFormat="1" applyFont="1" applyFill="1" applyBorder="1" applyAlignment="1">
      <alignment vertical="center"/>
      <protection/>
    </xf>
    <xf numFmtId="3" fontId="27" fillId="0" borderId="0" xfId="61" applyNumberFormat="1" applyFont="1" applyFill="1" applyBorder="1" applyAlignment="1">
      <alignment/>
      <protection/>
    </xf>
    <xf numFmtId="49" fontId="27" fillId="0" borderId="28" xfId="61" applyNumberFormat="1" applyFont="1" applyFill="1" applyBorder="1" applyAlignment="1">
      <alignment horizontal="center" vertical="top"/>
      <protection/>
    </xf>
    <xf numFmtId="3" fontId="27" fillId="0" borderId="0" xfId="61" applyNumberFormat="1" applyFont="1" applyFill="1" applyBorder="1" applyAlignment="1">
      <alignment horizontal="center" vertical="top"/>
      <protection/>
    </xf>
    <xf numFmtId="3" fontId="27" fillId="0" borderId="0" xfId="61" applyNumberFormat="1" applyFont="1" applyFill="1" applyBorder="1" applyAlignment="1">
      <alignment vertical="top"/>
      <protection/>
    </xf>
    <xf numFmtId="3" fontId="25" fillId="0" borderId="0" xfId="61" applyNumberFormat="1" applyFont="1" applyFill="1">
      <alignment/>
      <protection/>
    </xf>
    <xf numFmtId="49" fontId="22" fillId="0" borderId="35" xfId="61" applyNumberFormat="1" applyFont="1" applyFill="1" applyBorder="1" applyAlignment="1">
      <alignment horizontal="center" vertical="center" textRotation="90"/>
      <protection/>
    </xf>
    <xf numFmtId="3" fontId="22" fillId="0" borderId="11" xfId="61" applyNumberFormat="1" applyFont="1" applyFill="1" applyBorder="1" applyAlignment="1">
      <alignment horizontal="center" vertical="center" textRotation="90"/>
      <protection/>
    </xf>
    <xf numFmtId="3" fontId="23" fillId="0" borderId="36" xfId="0" applyNumberFormat="1" applyFont="1" applyFill="1" applyBorder="1" applyAlignment="1">
      <alignment horizontal="center" vertical="center"/>
    </xf>
    <xf numFmtId="3" fontId="27" fillId="0" borderId="0" xfId="61" applyNumberFormat="1" applyFont="1" applyBorder="1" applyAlignment="1">
      <alignment horizontal="center" vertical="center" wrapText="1"/>
      <protection/>
    </xf>
    <xf numFmtId="0" fontId="27" fillId="0" borderId="32" xfId="0" applyFont="1" applyBorder="1" applyAlignment="1">
      <alignment horizontal="center" vertical="center"/>
    </xf>
    <xf numFmtId="3" fontId="25" fillId="0" borderId="29" xfId="0" applyNumberFormat="1" applyFont="1" applyBorder="1" applyAlignment="1">
      <alignment/>
    </xf>
    <xf numFmtId="3" fontId="22" fillId="0" borderId="35" xfId="61" applyNumberFormat="1" applyFont="1" applyBorder="1" applyAlignment="1">
      <alignment horizontal="center" vertical="center" textRotation="90" wrapText="1"/>
      <protection/>
    </xf>
    <xf numFmtId="3" fontId="22" fillId="0" borderId="11" xfId="61" applyNumberFormat="1" applyFont="1" applyBorder="1" applyAlignment="1">
      <alignment horizontal="center" vertical="center" textRotation="90" wrapText="1"/>
      <protection/>
    </xf>
    <xf numFmtId="3" fontId="25" fillId="0" borderId="37" xfId="61" applyNumberFormat="1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Border="1" applyAlignment="1">
      <alignment vertical="center"/>
    </xf>
    <xf numFmtId="3" fontId="23" fillId="0" borderId="0" xfId="71" applyNumberFormat="1" applyFont="1" applyFill="1" applyBorder="1" applyAlignment="1">
      <alignment vertical="center" wrapText="1"/>
      <protection/>
    </xf>
    <xf numFmtId="3" fontId="23" fillId="0" borderId="28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3" fontId="24" fillId="0" borderId="29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3" fillId="0" borderId="0" xfId="71" applyNumberFormat="1" applyFont="1" applyFill="1" applyBorder="1" applyAlignment="1">
      <alignment vertical="center"/>
      <protection/>
    </xf>
    <xf numFmtId="3" fontId="23" fillId="0" borderId="29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" fontId="29" fillId="0" borderId="0" xfId="71" applyNumberFormat="1" applyFont="1" applyFill="1" applyBorder="1" applyAlignment="1">
      <alignment horizontal="right" vertical="center"/>
      <protection/>
    </xf>
    <xf numFmtId="3" fontId="29" fillId="0" borderId="0" xfId="71" applyNumberFormat="1" applyFont="1" applyFill="1" applyBorder="1" applyAlignment="1">
      <alignment horizontal="center" vertical="center"/>
      <protection/>
    </xf>
    <xf numFmtId="3" fontId="30" fillId="0" borderId="0" xfId="0" applyNumberFormat="1" applyFont="1" applyFill="1" applyBorder="1" applyAlignment="1">
      <alignment vertical="center"/>
    </xf>
    <xf numFmtId="3" fontId="28" fillId="0" borderId="34" xfId="0" applyNumberFormat="1" applyFont="1" applyFill="1" applyBorder="1" applyAlignment="1">
      <alignment vertical="center"/>
    </xf>
    <xf numFmtId="3" fontId="24" fillId="0" borderId="34" xfId="0" applyNumberFormat="1" applyFont="1" applyFill="1" applyBorder="1" applyAlignment="1">
      <alignment vertical="center"/>
    </xf>
    <xf numFmtId="3" fontId="24" fillId="0" borderId="38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25" fillId="0" borderId="0" xfId="0" applyFont="1" applyAlignment="1">
      <alignment/>
    </xf>
    <xf numFmtId="3" fontId="23" fillId="0" borderId="0" xfId="61" applyNumberFormat="1" applyFont="1" applyAlignment="1">
      <alignment horizontal="center" vertical="center"/>
      <protection/>
    </xf>
    <xf numFmtId="0" fontId="25" fillId="0" borderId="3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3" fontId="25" fillId="0" borderId="40" xfId="0" applyNumberFormat="1" applyFont="1" applyFill="1" applyBorder="1" applyAlignment="1">
      <alignment vertical="center"/>
    </xf>
    <xf numFmtId="0" fontId="25" fillId="0" borderId="2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41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4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5" fillId="0" borderId="43" xfId="0" applyFont="1" applyBorder="1" applyAlignment="1">
      <alignment vertical="center"/>
    </xf>
    <xf numFmtId="3" fontId="25" fillId="0" borderId="0" xfId="61" applyNumberFormat="1" applyFont="1" applyBorder="1" applyAlignment="1">
      <alignment horizontal="left" wrapText="1"/>
      <protection/>
    </xf>
    <xf numFmtId="3" fontId="25" fillId="0" borderId="44" xfId="61" applyNumberFormat="1" applyFont="1" applyBorder="1" applyAlignment="1">
      <alignment horizontal="left" textRotation="90" wrapText="1"/>
      <protection/>
    </xf>
    <xf numFmtId="3" fontId="27" fillId="0" borderId="44" xfId="61" applyNumberFormat="1" applyFont="1" applyBorder="1" applyAlignment="1">
      <alignment horizontal="center" wrapText="1"/>
      <protection/>
    </xf>
    <xf numFmtId="3" fontId="25" fillId="0" borderId="44" xfId="61" applyNumberFormat="1" applyFont="1" applyBorder="1" applyAlignment="1">
      <alignment horizontal="left" wrapText="1"/>
      <protection/>
    </xf>
    <xf numFmtId="3" fontId="27" fillId="0" borderId="0" xfId="61" applyNumberFormat="1" applyFont="1" applyBorder="1" applyAlignment="1">
      <alignment horizontal="center" wrapText="1"/>
      <protection/>
    </xf>
    <xf numFmtId="3" fontId="25" fillId="0" borderId="0" xfId="61" applyNumberFormat="1" applyFont="1" applyBorder="1" applyAlignment="1">
      <alignment horizontal="right" wrapText="1"/>
      <protection/>
    </xf>
    <xf numFmtId="3" fontId="25" fillId="0" borderId="29" xfId="61" applyNumberFormat="1" applyFont="1" applyBorder="1" applyAlignment="1">
      <alignment horizontal="right" wrapText="1"/>
      <protection/>
    </xf>
    <xf numFmtId="3" fontId="23" fillId="0" borderId="0" xfId="61" applyNumberFormat="1" applyFont="1" applyAlignment="1">
      <alignment horizontal="center" vertical="top"/>
      <protection/>
    </xf>
    <xf numFmtId="3" fontId="24" fillId="0" borderId="11" xfId="61" applyNumberFormat="1" applyFont="1" applyBorder="1" applyAlignment="1">
      <alignment horizontal="center" vertical="center" wrapText="1"/>
      <protection/>
    </xf>
    <xf numFmtId="3" fontId="27" fillId="0" borderId="0" xfId="61" applyNumberFormat="1" applyFont="1" applyFill="1" applyBorder="1" applyAlignment="1">
      <alignment vertical="top" wrapText="1"/>
      <protection/>
    </xf>
    <xf numFmtId="3" fontId="27" fillId="0" borderId="29" xfId="61" applyNumberFormat="1" applyFont="1" applyFill="1" applyBorder="1" applyAlignment="1">
      <alignment vertical="top"/>
      <protection/>
    </xf>
    <xf numFmtId="3" fontId="27" fillId="0" borderId="0" xfId="61" applyNumberFormat="1" applyFont="1" applyFill="1" applyAlignment="1">
      <alignment vertical="top"/>
      <protection/>
    </xf>
    <xf numFmtId="3" fontId="24" fillId="0" borderId="29" xfId="0" applyNumberFormat="1" applyFont="1" applyFill="1" applyBorder="1" applyAlignment="1">
      <alignment vertical="top"/>
    </xf>
    <xf numFmtId="3" fontId="24" fillId="0" borderId="29" xfId="0" applyNumberFormat="1" applyFont="1" applyFill="1" applyBorder="1" applyAlignment="1">
      <alignment/>
    </xf>
    <xf numFmtId="3" fontId="23" fillId="0" borderId="0" xfId="0" applyNumberFormat="1" applyFont="1" applyFill="1" applyAlignment="1">
      <alignment horizontal="center" vertical="center"/>
    </xf>
    <xf numFmtId="3" fontId="29" fillId="0" borderId="29" xfId="0" applyNumberFormat="1" applyFont="1" applyFill="1" applyBorder="1" applyAlignment="1">
      <alignment vertical="center"/>
    </xf>
    <xf numFmtId="3" fontId="27" fillId="0" borderId="0" xfId="61" applyNumberFormat="1" applyFont="1" applyFill="1" applyAlignment="1">
      <alignment vertical="center"/>
      <protection/>
    </xf>
    <xf numFmtId="3" fontId="27" fillId="0" borderId="0" xfId="61" applyNumberFormat="1" applyFont="1" applyFill="1" applyAlignment="1">
      <alignment/>
      <protection/>
    </xf>
    <xf numFmtId="3" fontId="27" fillId="0" borderId="0" xfId="61" applyNumberFormat="1" applyFont="1" applyFill="1" applyAlignment="1">
      <alignment horizontal="center" vertical="center"/>
      <protection/>
    </xf>
    <xf numFmtId="3" fontId="22" fillId="0" borderId="0" xfId="61" applyNumberFormat="1" applyFont="1" applyFill="1" applyAlignment="1">
      <alignment horizontal="center" vertical="top"/>
      <protection/>
    </xf>
    <xf numFmtId="3" fontId="22" fillId="0" borderId="0" xfId="61" applyNumberFormat="1" applyFont="1" applyFill="1" applyAlignment="1">
      <alignment horizontal="center" vertical="center"/>
      <protection/>
    </xf>
    <xf numFmtId="3" fontId="27" fillId="0" borderId="45" xfId="0" applyNumberFormat="1" applyFont="1" applyFill="1" applyBorder="1" applyAlignment="1">
      <alignment horizontal="right" wrapText="1"/>
    </xf>
    <xf numFmtId="3" fontId="27" fillId="0" borderId="46" xfId="0" applyNumberFormat="1" applyFont="1" applyFill="1" applyBorder="1" applyAlignment="1">
      <alignment horizontal="right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3" fillId="0" borderId="48" xfId="0" applyNumberFormat="1" applyFont="1" applyFill="1" applyBorder="1" applyAlignment="1">
      <alignment horizontal="center" vertical="center" wrapText="1"/>
    </xf>
    <xf numFmtId="3" fontId="23" fillId="0" borderId="0" xfId="71" applyNumberFormat="1" applyFont="1" applyFill="1" applyBorder="1" applyAlignment="1">
      <alignment wrapText="1"/>
      <protection/>
    </xf>
    <xf numFmtId="3" fontId="29" fillId="0" borderId="0" xfId="0" applyNumberFormat="1" applyFont="1" applyFill="1" applyAlignment="1">
      <alignment vertical="center"/>
    </xf>
    <xf numFmtId="3" fontId="23" fillId="0" borderId="0" xfId="0" applyNumberFormat="1" applyFont="1" applyFill="1" applyAlignment="1">
      <alignment vertical="top"/>
    </xf>
    <xf numFmtId="3" fontId="29" fillId="0" borderId="28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3" fontId="23" fillId="0" borderId="28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3" fontId="24" fillId="0" borderId="0" xfId="71" applyNumberFormat="1" applyFont="1" applyFill="1" applyBorder="1" applyAlignment="1">
      <alignment vertical="center"/>
      <protection/>
    </xf>
    <xf numFmtId="3" fontId="34" fillId="0" borderId="0" xfId="0" applyNumberFormat="1" applyFont="1" applyFill="1" applyBorder="1" applyAlignment="1">
      <alignment vertical="center"/>
    </xf>
    <xf numFmtId="3" fontId="29" fillId="0" borderId="0" xfId="71" applyNumberFormat="1" applyFont="1" applyFill="1" applyBorder="1" applyAlignment="1">
      <alignment vertical="center"/>
      <protection/>
    </xf>
    <xf numFmtId="3" fontId="23" fillId="0" borderId="0" xfId="71" applyNumberFormat="1" applyFont="1" applyFill="1" applyBorder="1" applyAlignment="1">
      <alignment/>
      <protection/>
    </xf>
    <xf numFmtId="3" fontId="27" fillId="0" borderId="0" xfId="61" applyNumberFormat="1" applyFont="1" applyFill="1" applyBorder="1" applyAlignment="1">
      <alignment horizontal="left"/>
      <protection/>
    </xf>
    <xf numFmtId="3" fontId="23" fillId="0" borderId="49" xfId="64" applyNumberFormat="1" applyFont="1" applyFill="1" applyBorder="1" applyAlignment="1">
      <alignment/>
      <protection/>
    </xf>
    <xf numFmtId="0" fontId="23" fillId="0" borderId="49" xfId="64" applyFont="1" applyFill="1" applyBorder="1" applyAlignment="1">
      <alignment wrapText="1"/>
      <protection/>
    </xf>
    <xf numFmtId="0" fontId="23" fillId="0" borderId="49" xfId="72" applyFont="1" applyFill="1" applyBorder="1" applyAlignment="1">
      <alignment wrapText="1"/>
      <protection/>
    </xf>
    <xf numFmtId="0" fontId="23" fillId="0" borderId="49" xfId="72" applyFont="1" applyFill="1" applyBorder="1" applyAlignment="1">
      <alignment horizontal="left" wrapText="1" indent="1"/>
      <protection/>
    </xf>
    <xf numFmtId="0" fontId="23" fillId="0" borderId="0" xfId="72" applyFont="1" applyFill="1" applyBorder="1" applyAlignment="1">
      <alignment horizontal="center" vertical="top"/>
      <protection/>
    </xf>
    <xf numFmtId="0" fontId="23" fillId="0" borderId="0" xfId="72" applyFont="1" applyFill="1" applyBorder="1" applyAlignment="1">
      <alignment horizontal="center" vertical="top" wrapText="1"/>
      <protection/>
    </xf>
    <xf numFmtId="3" fontId="23" fillId="0" borderId="0" xfId="72" applyNumberFormat="1" applyFont="1" applyFill="1" applyBorder="1" applyAlignment="1">
      <alignment vertical="top"/>
      <protection/>
    </xf>
    <xf numFmtId="3" fontId="24" fillId="0" borderId="0" xfId="72" applyNumberFormat="1" applyFont="1" applyFill="1" applyBorder="1" applyAlignment="1">
      <alignment vertical="top"/>
      <protection/>
    </xf>
    <xf numFmtId="0" fontId="23" fillId="0" borderId="0" xfId="72" applyFont="1" applyFill="1" applyBorder="1" applyAlignment="1">
      <alignment vertical="top"/>
      <protection/>
    </xf>
    <xf numFmtId="0" fontId="23" fillId="0" borderId="0" xfId="72" applyFont="1" applyFill="1" applyBorder="1">
      <alignment/>
      <protection/>
    </xf>
    <xf numFmtId="0" fontId="23" fillId="0" borderId="0" xfId="72" applyFont="1" applyFill="1" applyBorder="1" applyAlignment="1">
      <alignment wrapText="1"/>
      <protection/>
    </xf>
    <xf numFmtId="0" fontId="23" fillId="0" borderId="0" xfId="72" applyFont="1" applyFill="1" applyBorder="1" applyAlignment="1">
      <alignment horizontal="center" wrapText="1"/>
      <protection/>
    </xf>
    <xf numFmtId="3" fontId="23" fillId="0" borderId="0" xfId="72" applyNumberFormat="1" applyFont="1" applyFill="1" applyBorder="1">
      <alignment/>
      <protection/>
    </xf>
    <xf numFmtId="3" fontId="23" fillId="0" borderId="0" xfId="72" applyNumberFormat="1" applyFont="1" applyFill="1" applyBorder="1" applyAlignment="1">
      <alignment horizontal="center"/>
      <protection/>
    </xf>
    <xf numFmtId="0" fontId="23" fillId="0" borderId="0" xfId="72" applyFont="1" applyFill="1" applyBorder="1" applyAlignment="1">
      <alignment horizontal="center"/>
      <protection/>
    </xf>
    <xf numFmtId="0" fontId="24" fillId="0" borderId="50" xfId="72" applyFont="1" applyFill="1" applyBorder="1" applyAlignment="1">
      <alignment horizontal="center" vertical="center" wrapText="1"/>
      <protection/>
    </xf>
    <xf numFmtId="3" fontId="24" fillId="0" borderId="50" xfId="72" applyNumberFormat="1" applyFont="1" applyFill="1" applyBorder="1" applyAlignment="1">
      <alignment horizontal="center" vertical="center" wrapText="1"/>
      <protection/>
    </xf>
    <xf numFmtId="0" fontId="23" fillId="0" borderId="49" xfId="64" applyFont="1" applyFill="1" applyBorder="1" applyAlignment="1">
      <alignment horizontal="center" wrapText="1"/>
      <protection/>
    </xf>
    <xf numFmtId="0" fontId="23" fillId="0" borderId="49" xfId="72" applyFont="1" applyFill="1" applyBorder="1" applyAlignment="1">
      <alignment horizontal="center" wrapText="1"/>
      <protection/>
    </xf>
    <xf numFmtId="0" fontId="23" fillId="0" borderId="49" xfId="64" applyFont="1" applyFill="1" applyBorder="1" applyAlignment="1">
      <alignment horizontal="left" wrapText="1"/>
      <protection/>
    </xf>
    <xf numFmtId="0" fontId="24" fillId="0" borderId="0" xfId="72" applyFont="1" applyFill="1" applyBorder="1" applyAlignment="1">
      <alignment vertical="center"/>
      <protection/>
    </xf>
    <xf numFmtId="0" fontId="23" fillId="0" borderId="0" xfId="72" applyFont="1" applyFill="1" applyBorder="1" applyAlignment="1">
      <alignment/>
      <protection/>
    </xf>
    <xf numFmtId="0" fontId="23" fillId="0" borderId="49" xfId="72" applyNumberFormat="1" applyFont="1" applyFill="1" applyBorder="1" applyAlignment="1">
      <alignment wrapText="1"/>
      <protection/>
    </xf>
    <xf numFmtId="0" fontId="23" fillId="0" borderId="0" xfId="72" applyFont="1" applyFill="1" applyBorder="1" applyAlignment="1">
      <alignment vertical="center"/>
      <protection/>
    </xf>
    <xf numFmtId="0" fontId="23" fillId="0" borderId="49" xfId="72" applyFont="1" applyFill="1" applyBorder="1" applyAlignment="1">
      <alignment/>
      <protection/>
    </xf>
    <xf numFmtId="0" fontId="38" fillId="0" borderId="49" xfId="72" applyFont="1" applyFill="1" applyBorder="1" applyAlignment="1">
      <alignment wrapText="1"/>
      <protection/>
    </xf>
    <xf numFmtId="0" fontId="23" fillId="0" borderId="49" xfId="64" applyFont="1" applyFill="1" applyBorder="1" applyAlignment="1">
      <alignment horizontal="left" wrapText="1" indent="1"/>
      <protection/>
    </xf>
    <xf numFmtId="0" fontId="23" fillId="0" borderId="51" xfId="72" applyFont="1" applyFill="1" applyBorder="1" applyAlignment="1">
      <alignment horizontal="left" wrapText="1" indent="1"/>
      <protection/>
    </xf>
    <xf numFmtId="0" fontId="23" fillId="0" borderId="51" xfId="72" applyFont="1" applyFill="1" applyBorder="1" applyAlignment="1">
      <alignment horizontal="center" wrapText="1"/>
      <protection/>
    </xf>
    <xf numFmtId="0" fontId="24" fillId="0" borderId="52" xfId="72" applyFont="1" applyFill="1" applyBorder="1" applyAlignment="1">
      <alignment horizontal="center" vertical="center" wrapText="1"/>
      <protection/>
    </xf>
    <xf numFmtId="3" fontId="24" fillId="0" borderId="52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>
      <alignment/>
      <protection/>
    </xf>
    <xf numFmtId="3" fontId="23" fillId="0" borderId="0" xfId="0" applyNumberFormat="1" applyFont="1" applyFill="1" applyBorder="1" applyAlignment="1">
      <alignment/>
    </xf>
    <xf numFmtId="0" fontId="23" fillId="0" borderId="0" xfId="72" applyFont="1" applyFill="1" applyBorder="1" applyAlignment="1">
      <alignment horizontal="center" vertical="center"/>
      <protection/>
    </xf>
    <xf numFmtId="0" fontId="23" fillId="0" borderId="0" xfId="66" applyFont="1" applyAlignment="1">
      <alignment horizontal="center"/>
      <protection/>
    </xf>
    <xf numFmtId="0" fontId="25" fillId="0" borderId="0" xfId="66" applyFont="1" applyAlignment="1">
      <alignment horizontal="center" vertical="center"/>
      <protection/>
    </xf>
    <xf numFmtId="0" fontId="23" fillId="0" borderId="0" xfId="67" applyFont="1" applyAlignment="1">
      <alignment horizontal="center"/>
      <protection/>
    </xf>
    <xf numFmtId="0" fontId="23" fillId="0" borderId="49" xfId="70" applyFont="1" applyFill="1" applyBorder="1" applyAlignment="1">
      <alignment vertical="center"/>
      <protection/>
    </xf>
    <xf numFmtId="0" fontId="23" fillId="0" borderId="49" xfId="70" applyFont="1" applyBorder="1" applyAlignment="1">
      <alignment horizontal="center" vertical="center"/>
      <protection/>
    </xf>
    <xf numFmtId="14" fontId="23" fillId="0" borderId="49" xfId="70" applyNumberFormat="1" applyFont="1" applyBorder="1" applyAlignment="1">
      <alignment horizontal="center" vertical="center"/>
      <protection/>
    </xf>
    <xf numFmtId="0" fontId="23" fillId="0" borderId="49" xfId="70" applyFont="1" applyBorder="1" applyAlignment="1">
      <alignment vertical="center"/>
      <protection/>
    </xf>
    <xf numFmtId="3" fontId="23" fillId="0" borderId="49" xfId="40" applyNumberFormat="1" applyFont="1" applyBorder="1" applyAlignment="1">
      <alignment horizontal="right" vertical="center"/>
    </xf>
    <xf numFmtId="3" fontId="23" fillId="0" borderId="49" xfId="40" applyNumberFormat="1" applyFont="1" applyFill="1" applyBorder="1" applyAlignment="1">
      <alignment horizontal="right" vertical="center"/>
    </xf>
    <xf numFmtId="0" fontId="23" fillId="0" borderId="49" xfId="70" applyFont="1" applyFill="1" applyBorder="1" applyAlignment="1">
      <alignment horizontal="center" vertical="center"/>
      <protection/>
    </xf>
    <xf numFmtId="14" fontId="23" fillId="0" borderId="49" xfId="70" applyNumberFormat="1" applyFont="1" applyFill="1" applyBorder="1" applyAlignment="1">
      <alignment horizontal="center" vertical="center"/>
      <protection/>
    </xf>
    <xf numFmtId="0" fontId="23" fillId="0" borderId="0" xfId="66" applyFont="1">
      <alignment/>
      <protection/>
    </xf>
    <xf numFmtId="10" fontId="23" fillId="0" borderId="0" xfId="66" applyNumberFormat="1" applyFont="1">
      <alignment/>
      <protection/>
    </xf>
    <xf numFmtId="10" fontId="23" fillId="0" borderId="0" xfId="66" applyNumberFormat="1" applyFont="1" applyAlignment="1">
      <alignment horizontal="center"/>
      <protection/>
    </xf>
    <xf numFmtId="0" fontId="23" fillId="0" borderId="53" xfId="70" applyFont="1" applyBorder="1" applyAlignment="1">
      <alignment horizontal="center" vertical="center"/>
      <protection/>
    </xf>
    <xf numFmtId="0" fontId="23" fillId="0" borderId="53" xfId="70" applyFont="1" applyFill="1" applyBorder="1" applyAlignment="1">
      <alignment vertical="center"/>
      <protection/>
    </xf>
    <xf numFmtId="14" fontId="23" fillId="0" borderId="53" xfId="70" applyNumberFormat="1" applyFont="1" applyBorder="1" applyAlignment="1">
      <alignment horizontal="center" vertical="center"/>
      <protection/>
    </xf>
    <xf numFmtId="3" fontId="23" fillId="0" borderId="53" xfId="68" applyNumberFormat="1" applyFont="1" applyBorder="1" applyAlignment="1">
      <alignment horizontal="right" vertical="center"/>
      <protection/>
    </xf>
    <xf numFmtId="0" fontId="23" fillId="0" borderId="54" xfId="66" applyFont="1" applyBorder="1" applyAlignment="1">
      <alignment horizontal="center" vertical="center" wrapText="1"/>
      <protection/>
    </xf>
    <xf numFmtId="0" fontId="24" fillId="0" borderId="53" xfId="66" applyFont="1" applyBorder="1" applyAlignment="1">
      <alignment horizontal="center" vertical="center"/>
      <protection/>
    </xf>
    <xf numFmtId="0" fontId="23" fillId="0" borderId="54" xfId="70" applyFont="1" applyBorder="1" applyAlignment="1">
      <alignment horizontal="center" vertical="center"/>
      <protection/>
    </xf>
    <xf numFmtId="0" fontId="23" fillId="0" borderId="54" xfId="70" applyFont="1" applyBorder="1" applyAlignment="1">
      <alignment vertical="center"/>
      <protection/>
    </xf>
    <xf numFmtId="14" fontId="23" fillId="0" borderId="54" xfId="70" applyNumberFormat="1" applyFont="1" applyBorder="1" applyAlignment="1">
      <alignment horizontal="center" vertical="center"/>
      <protection/>
    </xf>
    <xf numFmtId="3" fontId="23" fillId="0" borderId="54" xfId="40" applyNumberFormat="1" applyFont="1" applyBorder="1" applyAlignment="1">
      <alignment horizontal="right" vertical="center"/>
    </xf>
    <xf numFmtId="3" fontId="25" fillId="0" borderId="14" xfId="0" applyNumberFormat="1" applyFont="1" applyFill="1" applyBorder="1" applyAlignment="1">
      <alignment vertical="center"/>
    </xf>
    <xf numFmtId="3" fontId="25" fillId="0" borderId="43" xfId="0" applyNumberFormat="1" applyFont="1" applyFill="1" applyBorder="1" applyAlignment="1">
      <alignment vertical="center"/>
    </xf>
    <xf numFmtId="3" fontId="27" fillId="0" borderId="22" xfId="0" applyNumberFormat="1" applyFont="1" applyFill="1" applyBorder="1" applyAlignment="1">
      <alignment/>
    </xf>
    <xf numFmtId="3" fontId="26" fillId="0" borderId="44" xfId="61" applyNumberFormat="1" applyFont="1" applyBorder="1" applyAlignment="1">
      <alignment horizontal="right" wrapText="1"/>
      <protection/>
    </xf>
    <xf numFmtId="3" fontId="26" fillId="0" borderId="55" xfId="61" applyNumberFormat="1" applyFont="1" applyBorder="1" applyAlignment="1">
      <alignment horizontal="right" wrapText="1"/>
      <protection/>
    </xf>
    <xf numFmtId="3" fontId="26" fillId="0" borderId="0" xfId="0" applyNumberFormat="1" applyFont="1" applyFill="1" applyBorder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6" fillId="0" borderId="29" xfId="0" applyNumberFormat="1" applyFont="1" applyBorder="1" applyAlignment="1">
      <alignment/>
    </xf>
    <xf numFmtId="3" fontId="26" fillId="0" borderId="29" xfId="0" applyNumberFormat="1" applyFont="1" applyFill="1" applyBorder="1" applyAlignment="1">
      <alignment/>
    </xf>
    <xf numFmtId="3" fontId="25" fillId="0" borderId="22" xfId="61" applyNumberFormat="1" applyFont="1" applyBorder="1" applyAlignment="1">
      <alignment horizontal="left" wrapText="1"/>
      <protection/>
    </xf>
    <xf numFmtId="3" fontId="26" fillId="0" borderId="16" xfId="0" applyNumberFormat="1" applyFont="1" applyBorder="1" applyAlignment="1">
      <alignment vertical="center"/>
    </xf>
    <xf numFmtId="3" fontId="26" fillId="0" borderId="56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29" xfId="0" applyNumberFormat="1" applyFont="1" applyFill="1" applyBorder="1" applyAlignment="1">
      <alignment vertical="center"/>
    </xf>
    <xf numFmtId="3" fontId="26" fillId="0" borderId="14" xfId="0" applyNumberFormat="1" applyFont="1" applyFill="1" applyBorder="1" applyAlignment="1">
      <alignment vertical="center"/>
    </xf>
    <xf numFmtId="3" fontId="26" fillId="0" borderId="40" xfId="0" applyNumberFormat="1" applyFont="1" applyFill="1" applyBorder="1" applyAlignment="1">
      <alignment vertical="center"/>
    </xf>
    <xf numFmtId="3" fontId="26" fillId="0" borderId="32" xfId="0" applyNumberFormat="1" applyFont="1" applyFill="1" applyBorder="1" applyAlignment="1">
      <alignment vertical="center"/>
    </xf>
    <xf numFmtId="3" fontId="26" fillId="0" borderId="57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3" fontId="28" fillId="0" borderId="33" xfId="0" applyNumberFormat="1" applyFont="1" applyFill="1" applyBorder="1" applyAlignment="1">
      <alignment vertical="center"/>
    </xf>
    <xf numFmtId="3" fontId="29" fillId="0" borderId="0" xfId="0" applyNumberFormat="1" applyFont="1" applyBorder="1" applyAlignment="1">
      <alignment/>
    </xf>
    <xf numFmtId="0" fontId="23" fillId="0" borderId="28" xfId="0" applyFont="1" applyBorder="1" applyAlignment="1">
      <alignment horizontal="center" vertical="top"/>
    </xf>
    <xf numFmtId="3" fontId="23" fillId="0" borderId="58" xfId="0" applyNumberFormat="1" applyFont="1" applyBorder="1" applyAlignment="1">
      <alignment/>
    </xf>
    <xf numFmtId="3" fontId="23" fillId="0" borderId="58" xfId="0" applyNumberFormat="1" applyFont="1" applyBorder="1" applyAlignment="1">
      <alignment vertical="top"/>
    </xf>
    <xf numFmtId="0" fontId="24" fillId="0" borderId="39" xfId="0" applyFont="1" applyBorder="1" applyAlignment="1">
      <alignment horizontal="right" vertical="center"/>
    </xf>
    <xf numFmtId="3" fontId="24" fillId="0" borderId="59" xfId="0" applyNumberFormat="1" applyFont="1" applyBorder="1" applyAlignment="1">
      <alignment horizontal="right" vertical="center"/>
    </xf>
    <xf numFmtId="0" fontId="24" fillId="0" borderId="28" xfId="0" applyFont="1" applyBorder="1" applyAlignment="1">
      <alignment horizontal="left"/>
    </xf>
    <xf numFmtId="3" fontId="23" fillId="0" borderId="58" xfId="0" applyNumberFormat="1" applyFont="1" applyBorder="1" applyAlignment="1">
      <alignment horizontal="right"/>
    </xf>
    <xf numFmtId="0" fontId="23" fillId="0" borderId="28" xfId="0" applyFont="1" applyBorder="1" applyAlignment="1">
      <alignment horizontal="center"/>
    </xf>
    <xf numFmtId="0" fontId="24" fillId="0" borderId="41" xfId="0" applyFont="1" applyBorder="1" applyAlignment="1">
      <alignment horizontal="right" vertical="center"/>
    </xf>
    <xf numFmtId="3" fontId="24" fillId="0" borderId="60" xfId="0" applyNumberFormat="1" applyFont="1" applyBorder="1" applyAlignment="1">
      <alignment horizontal="right" vertical="center"/>
    </xf>
    <xf numFmtId="0" fontId="24" fillId="0" borderId="61" xfId="0" applyFont="1" applyBorder="1" applyAlignment="1">
      <alignment vertical="center"/>
    </xf>
    <xf numFmtId="3" fontId="24" fillId="0" borderId="62" xfId="0" applyNumberFormat="1" applyFont="1" applyBorder="1" applyAlignment="1">
      <alignment vertical="center"/>
    </xf>
    <xf numFmtId="0" fontId="23" fillId="0" borderId="28" xfId="0" applyFont="1" applyBorder="1" applyAlignment="1">
      <alignment horizontal="right" vertical="center"/>
    </xf>
    <xf numFmtId="3" fontId="23" fillId="0" borderId="58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right" vertical="center"/>
    </xf>
    <xf numFmtId="3" fontId="24" fillId="0" borderId="60" xfId="0" applyNumberFormat="1" applyFont="1" applyBorder="1" applyAlignment="1">
      <alignment vertical="center"/>
    </xf>
    <xf numFmtId="0" fontId="24" fillId="0" borderId="63" xfId="0" applyFont="1" applyBorder="1" applyAlignment="1">
      <alignment horizontal="right" vertical="center"/>
    </xf>
    <xf numFmtId="3" fontId="24" fillId="0" borderId="58" xfId="0" applyNumberFormat="1" applyFont="1" applyBorder="1" applyAlignment="1">
      <alignment horizontal="right" vertical="center"/>
    </xf>
    <xf numFmtId="0" fontId="24" fillId="0" borderId="64" xfId="0" applyFont="1" applyBorder="1" applyAlignment="1">
      <alignment horizontal="right" vertical="center"/>
    </xf>
    <xf numFmtId="3" fontId="24" fillId="0" borderId="65" xfId="0" applyNumberFormat="1" applyFont="1" applyBorder="1" applyAlignment="1">
      <alignment horizontal="right" vertical="center"/>
    </xf>
    <xf numFmtId="0" fontId="23" fillId="0" borderId="28" xfId="0" applyFont="1" applyBorder="1" applyAlignment="1">
      <alignment horizontal="right"/>
    </xf>
    <xf numFmtId="0" fontId="23" fillId="0" borderId="36" xfId="0" applyFont="1" applyBorder="1" applyAlignment="1">
      <alignment horizontal="right"/>
    </xf>
    <xf numFmtId="0" fontId="23" fillId="0" borderId="10" xfId="0" applyFont="1" applyBorder="1" applyAlignment="1">
      <alignment/>
    </xf>
    <xf numFmtId="165" fontId="23" fillId="0" borderId="66" xfId="80" applyNumberFormat="1" applyFont="1" applyBorder="1" applyAlignment="1">
      <alignment horizontal="center"/>
    </xf>
    <xf numFmtId="0" fontId="23" fillId="0" borderId="67" xfId="0" applyFont="1" applyBorder="1" applyAlignment="1">
      <alignment horizontal="right"/>
    </xf>
    <xf numFmtId="165" fontId="23" fillId="0" borderId="68" xfId="80" applyNumberFormat="1" applyFont="1" applyBorder="1" applyAlignment="1">
      <alignment horizontal="center"/>
    </xf>
    <xf numFmtId="0" fontId="23" fillId="0" borderId="50" xfId="72" applyFont="1" applyFill="1" applyBorder="1" applyAlignment="1">
      <alignment horizontal="center" vertical="center" textRotation="90" wrapText="1"/>
      <protection/>
    </xf>
    <xf numFmtId="3" fontId="31" fillId="0" borderId="0" xfId="61" applyNumberFormat="1" applyFont="1" applyFill="1" applyBorder="1">
      <alignment/>
      <protection/>
    </xf>
    <xf numFmtId="3" fontId="26" fillId="0" borderId="29" xfId="0" applyNumberFormat="1" applyFont="1" applyFill="1" applyBorder="1" applyAlignment="1">
      <alignment/>
    </xf>
    <xf numFmtId="3" fontId="25" fillId="0" borderId="69" xfId="0" applyNumberFormat="1" applyFont="1" applyFill="1" applyBorder="1" applyAlignment="1">
      <alignment vertical="center"/>
    </xf>
    <xf numFmtId="49" fontId="22" fillId="0" borderId="0" xfId="61" applyNumberFormat="1" applyFont="1" applyFill="1" applyAlignment="1">
      <alignment horizontal="center"/>
      <protection/>
    </xf>
    <xf numFmtId="3" fontId="22" fillId="0" borderId="10" xfId="61" applyNumberFormat="1" applyFont="1" applyFill="1" applyBorder="1" applyAlignment="1">
      <alignment horizontal="center"/>
      <protection/>
    </xf>
    <xf numFmtId="3" fontId="28" fillId="0" borderId="0" xfId="61" applyNumberFormat="1" applyFont="1" applyFill="1" applyAlignment="1">
      <alignment horizontal="center"/>
      <protection/>
    </xf>
    <xf numFmtId="3" fontId="41" fillId="0" borderId="0" xfId="61" applyNumberFormat="1" applyFont="1" applyFill="1" applyAlignment="1">
      <alignment horizontal="center"/>
      <protection/>
    </xf>
    <xf numFmtId="3" fontId="22" fillId="0" borderId="0" xfId="61" applyNumberFormat="1" applyFont="1" applyFill="1">
      <alignment/>
      <protection/>
    </xf>
    <xf numFmtId="3" fontId="24" fillId="0" borderId="11" xfId="61" applyNumberFormat="1" applyFont="1" applyFill="1" applyBorder="1" applyAlignment="1">
      <alignment horizontal="center" vertical="center"/>
      <protection/>
    </xf>
    <xf numFmtId="3" fontId="25" fillId="0" borderId="33" xfId="61" applyNumberFormat="1" applyFont="1" applyFill="1" applyBorder="1" applyAlignment="1">
      <alignment wrapText="1"/>
      <protection/>
    </xf>
    <xf numFmtId="3" fontId="27" fillId="0" borderId="0" xfId="61" applyNumberFormat="1" applyFont="1" applyFill="1" applyBorder="1" applyAlignment="1">
      <alignment horizontal="left" indent="1"/>
      <protection/>
    </xf>
    <xf numFmtId="3" fontId="31" fillId="0" borderId="0" xfId="61" applyNumberFormat="1" applyFont="1" applyFill="1" applyBorder="1" applyAlignment="1">
      <alignment horizontal="left" indent="2"/>
      <protection/>
    </xf>
    <xf numFmtId="3" fontId="31" fillId="0" borderId="0" xfId="61" applyNumberFormat="1" applyFont="1" applyFill="1">
      <alignment/>
      <protection/>
    </xf>
    <xf numFmtId="3" fontId="27" fillId="0" borderId="0" xfId="61" applyNumberFormat="1" applyFont="1" applyFill="1" applyBorder="1" applyAlignment="1">
      <alignment horizontal="left" indent="3"/>
      <protection/>
    </xf>
    <xf numFmtId="3" fontId="27" fillId="0" borderId="0" xfId="61" applyNumberFormat="1" applyFont="1" applyFill="1" applyBorder="1" applyAlignment="1">
      <alignment horizontal="left" wrapText="1" indent="3"/>
      <protection/>
    </xf>
    <xf numFmtId="3" fontId="25" fillId="0" borderId="0" xfId="61" applyNumberFormat="1" applyFont="1" applyFill="1" applyBorder="1" applyAlignment="1">
      <alignment vertical="center"/>
      <protection/>
    </xf>
    <xf numFmtId="3" fontId="27" fillId="0" borderId="29" xfId="61" applyNumberFormat="1" applyFont="1" applyFill="1" applyBorder="1" applyAlignment="1">
      <alignment/>
      <protection/>
    </xf>
    <xf numFmtId="3" fontId="27" fillId="0" borderId="0" xfId="61" applyNumberFormat="1" applyFont="1" applyFill="1" applyBorder="1" applyAlignment="1">
      <alignment horizontal="left" vertical="top" indent="1"/>
      <protection/>
    </xf>
    <xf numFmtId="49" fontId="27" fillId="0" borderId="0" xfId="61" applyNumberFormat="1" applyFont="1" applyFill="1" applyBorder="1" applyAlignment="1">
      <alignment horizontal="center"/>
      <protection/>
    </xf>
    <xf numFmtId="3" fontId="25" fillId="0" borderId="0" xfId="61" applyNumberFormat="1" applyFont="1" applyFill="1" applyBorder="1" applyAlignment="1">
      <alignment horizontal="center" vertical="center"/>
      <protection/>
    </xf>
    <xf numFmtId="3" fontId="25" fillId="0" borderId="29" xfId="61" applyNumberFormat="1" applyFont="1" applyFill="1" applyBorder="1" applyAlignment="1">
      <alignment vertic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7" fillId="0" borderId="22" xfId="0" applyFont="1" applyBorder="1" applyAlignment="1">
      <alignment horizontal="left" indent="1"/>
    </xf>
    <xf numFmtId="3" fontId="25" fillId="0" borderId="22" xfId="61" applyNumberFormat="1" applyFont="1" applyBorder="1" applyAlignment="1">
      <alignment horizontal="left" textRotation="90" wrapText="1"/>
      <protection/>
    </xf>
    <xf numFmtId="3" fontId="27" fillId="0" borderId="22" xfId="61" applyNumberFormat="1" applyFont="1" applyBorder="1" applyAlignment="1">
      <alignment horizontal="center" wrapText="1"/>
      <protection/>
    </xf>
    <xf numFmtId="3" fontId="26" fillId="0" borderId="22" xfId="61" applyNumberFormat="1" applyFont="1" applyBorder="1" applyAlignment="1">
      <alignment horizontal="right" wrapText="1"/>
      <protection/>
    </xf>
    <xf numFmtId="3" fontId="26" fillId="0" borderId="30" xfId="61" applyNumberFormat="1" applyFont="1" applyBorder="1" applyAlignment="1">
      <alignment horizontal="right" wrapText="1"/>
      <protection/>
    </xf>
    <xf numFmtId="3" fontId="23" fillId="0" borderId="70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 vertical="top"/>
    </xf>
    <xf numFmtId="0" fontId="25" fillId="0" borderId="22" xfId="0" applyFont="1" applyBorder="1" applyAlignment="1">
      <alignment wrapText="1"/>
    </xf>
    <xf numFmtId="3" fontId="26" fillId="0" borderId="22" xfId="0" applyNumberFormat="1" applyFont="1" applyFill="1" applyBorder="1" applyAlignment="1">
      <alignment/>
    </xf>
    <xf numFmtId="3" fontId="26" fillId="0" borderId="30" xfId="0" applyNumberFormat="1" applyFont="1" applyFill="1" applyBorder="1" applyAlignment="1">
      <alignment/>
    </xf>
    <xf numFmtId="0" fontId="38" fillId="0" borderId="0" xfId="72" applyFont="1" applyFill="1" applyBorder="1" applyAlignment="1">
      <alignment wrapText="1"/>
      <protection/>
    </xf>
    <xf numFmtId="0" fontId="23" fillId="0" borderId="71" xfId="72" applyFont="1" applyFill="1" applyBorder="1" applyAlignment="1">
      <alignment horizontal="center" vertical="center" textRotation="90"/>
      <protection/>
    </xf>
    <xf numFmtId="0" fontId="23" fillId="0" borderId="50" xfId="72" applyFont="1" applyFill="1" applyBorder="1" applyAlignment="1">
      <alignment horizontal="center" vertical="center" textRotation="90"/>
      <protection/>
    </xf>
    <xf numFmtId="0" fontId="23" fillId="0" borderId="72" xfId="72" applyFont="1" applyFill="1" applyBorder="1" applyAlignment="1">
      <alignment horizontal="center"/>
      <protection/>
    </xf>
    <xf numFmtId="0" fontId="23" fillId="0" borderId="49" xfId="72" applyFont="1" applyFill="1" applyBorder="1" applyAlignment="1">
      <alignment horizontal="center" vertical="top"/>
      <protection/>
    </xf>
    <xf numFmtId="0" fontId="24" fillId="0" borderId="73" xfId="72" applyFont="1" applyFill="1" applyBorder="1" applyAlignment="1">
      <alignment horizontal="center" vertical="center"/>
      <protection/>
    </xf>
    <xf numFmtId="0" fontId="23" fillId="0" borderId="74" xfId="72" applyFont="1" applyFill="1" applyBorder="1" applyAlignment="1">
      <alignment horizontal="center"/>
      <protection/>
    </xf>
    <xf numFmtId="0" fontId="23" fillId="0" borderId="51" xfId="72" applyFont="1" applyFill="1" applyBorder="1" applyAlignment="1">
      <alignment horizontal="center" vertical="top"/>
      <protection/>
    </xf>
    <xf numFmtId="3" fontId="36" fillId="0" borderId="0" xfId="0" applyNumberFormat="1" applyFont="1" applyFill="1" applyBorder="1" applyAlignment="1">
      <alignment horizontal="left" vertical="top"/>
    </xf>
    <xf numFmtId="0" fontId="23" fillId="0" borderId="28" xfId="72" applyFont="1" applyFill="1" applyBorder="1" applyAlignment="1">
      <alignment horizontal="center"/>
      <protection/>
    </xf>
    <xf numFmtId="3" fontId="36" fillId="0" borderId="33" xfId="0" applyNumberFormat="1" applyFont="1" applyFill="1" applyBorder="1" applyAlignment="1">
      <alignment horizontal="left"/>
    </xf>
    <xf numFmtId="3" fontId="23" fillId="0" borderId="33" xfId="0" applyNumberFormat="1" applyFont="1" applyFill="1" applyBorder="1" applyAlignment="1">
      <alignment horizontal="center"/>
    </xf>
    <xf numFmtId="3" fontId="23" fillId="0" borderId="33" xfId="0" applyNumberFormat="1" applyFont="1" applyFill="1" applyBorder="1" applyAlignment="1">
      <alignment/>
    </xf>
    <xf numFmtId="3" fontId="23" fillId="0" borderId="0" xfId="72" applyNumberFormat="1" applyFont="1" applyFill="1" applyBorder="1" applyAlignment="1">
      <alignment/>
      <protection/>
    </xf>
    <xf numFmtId="3" fontId="24" fillId="0" borderId="0" xfId="72" applyNumberFormat="1" applyFont="1" applyFill="1" applyBorder="1" applyAlignment="1">
      <alignment/>
      <protection/>
    </xf>
    <xf numFmtId="3" fontId="36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/>
    </xf>
    <xf numFmtId="3" fontId="24" fillId="0" borderId="33" xfId="0" applyNumberFormat="1" applyFont="1" applyFill="1" applyBorder="1" applyAlignment="1">
      <alignment vertical="center"/>
    </xf>
    <xf numFmtId="3" fontId="25" fillId="0" borderId="75" xfId="61" applyNumberFormat="1" applyFont="1" applyBorder="1" applyAlignment="1">
      <alignment horizontal="center" textRotation="90" wrapText="1"/>
      <protection/>
    </xf>
    <xf numFmtId="3" fontId="27" fillId="0" borderId="28" xfId="61" applyNumberFormat="1" applyFont="1" applyBorder="1" applyAlignment="1">
      <alignment horizontal="center" wrapText="1"/>
      <protection/>
    </xf>
    <xf numFmtId="3" fontId="25" fillId="0" borderId="64" xfId="61" applyNumberFormat="1" applyFont="1" applyBorder="1" applyAlignment="1">
      <alignment horizontal="center" textRotation="90" wrapText="1"/>
      <protection/>
    </xf>
    <xf numFmtId="49" fontId="27" fillId="0" borderId="28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49" fontId="27" fillId="0" borderId="28" xfId="0" applyNumberFormat="1" applyFont="1" applyBorder="1" applyAlignment="1">
      <alignment horizontal="center" vertical="top"/>
    </xf>
    <xf numFmtId="49" fontId="27" fillId="0" borderId="70" xfId="61" applyNumberFormat="1" applyFont="1" applyFill="1" applyBorder="1" applyAlignment="1">
      <alignment horizontal="center"/>
      <protection/>
    </xf>
    <xf numFmtId="49" fontId="27" fillId="0" borderId="28" xfId="61" applyNumberFormat="1" applyFont="1" applyFill="1" applyBorder="1" applyAlignment="1">
      <alignment horizontal="center" vertical="center"/>
      <protection/>
    </xf>
    <xf numFmtId="49" fontId="27" fillId="0" borderId="76" xfId="61" applyNumberFormat="1" applyFont="1" applyFill="1" applyBorder="1" applyAlignment="1">
      <alignment horizontal="center" vertical="center"/>
      <protection/>
    </xf>
    <xf numFmtId="3" fontId="36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left" vertical="center"/>
    </xf>
    <xf numFmtId="3" fontId="27" fillId="0" borderId="0" xfId="0" applyNumberFormat="1" applyFont="1" applyBorder="1" applyAlignment="1">
      <alignment horizontal="right"/>
    </xf>
    <xf numFmtId="3" fontId="22" fillId="0" borderId="0" xfId="61" applyNumberFormat="1" applyFont="1" applyFill="1" applyBorder="1" applyAlignment="1">
      <alignment horizontal="right"/>
      <protection/>
    </xf>
    <xf numFmtId="3" fontId="24" fillId="0" borderId="34" xfId="0" applyNumberFormat="1" applyFont="1" applyFill="1" applyBorder="1" applyAlignment="1">
      <alignment horizontal="center" vertical="center"/>
    </xf>
    <xf numFmtId="3" fontId="25" fillId="0" borderId="11" xfId="61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Alignment="1">
      <alignment horizontal="center"/>
    </xf>
    <xf numFmtId="3" fontId="22" fillId="0" borderId="0" xfId="0" applyNumberFormat="1" applyFont="1" applyFill="1" applyBorder="1" applyAlignment="1">
      <alignment horizontal="center" vertical="center"/>
    </xf>
    <xf numFmtId="3" fontId="30" fillId="0" borderId="0" xfId="0" applyNumberFormat="1" applyFont="1" applyFill="1" applyAlignment="1">
      <alignment horizontal="center" vertical="center"/>
    </xf>
    <xf numFmtId="3" fontId="43" fillId="0" borderId="28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3" fillId="0" borderId="0" xfId="71" applyNumberFormat="1" applyFont="1" applyFill="1" applyBorder="1" applyAlignment="1">
      <alignment vertical="center"/>
      <protection/>
    </xf>
    <xf numFmtId="3" fontId="43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3" fillId="0" borderId="29" xfId="0" applyNumberFormat="1" applyFont="1" applyFill="1" applyBorder="1" applyAlignment="1">
      <alignment/>
    </xf>
    <xf numFmtId="3" fontId="23" fillId="0" borderId="29" xfId="0" applyNumberFormat="1" applyFont="1" applyFill="1" applyBorder="1" applyAlignment="1">
      <alignment/>
    </xf>
    <xf numFmtId="3" fontId="29" fillId="0" borderId="29" xfId="0" applyNumberFormat="1" applyFont="1" applyFill="1" applyBorder="1" applyAlignment="1">
      <alignment/>
    </xf>
    <xf numFmtId="3" fontId="24" fillId="0" borderId="28" xfId="0" applyNumberFormat="1" applyFont="1" applyFill="1" applyBorder="1" applyAlignment="1">
      <alignment horizontal="center" vertical="center"/>
    </xf>
    <xf numFmtId="3" fontId="23" fillId="0" borderId="0" xfId="71" applyNumberFormat="1" applyFont="1" applyFill="1" applyBorder="1" applyAlignment="1">
      <alignment horizontal="left"/>
      <protection/>
    </xf>
    <xf numFmtId="3" fontId="24" fillId="0" borderId="28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center" vertical="top"/>
    </xf>
    <xf numFmtId="3" fontId="24" fillId="0" borderId="0" xfId="71" applyNumberFormat="1" applyFont="1" applyFill="1" applyBorder="1" applyAlignment="1">
      <alignment vertical="top"/>
      <protection/>
    </xf>
    <xf numFmtId="3" fontId="24" fillId="0" borderId="0" xfId="0" applyNumberFormat="1" applyFont="1" applyFill="1" applyBorder="1" applyAlignment="1">
      <alignment vertical="top"/>
    </xf>
    <xf numFmtId="3" fontId="29" fillId="0" borderId="77" xfId="0" applyNumberFormat="1" applyFont="1" applyFill="1" applyBorder="1" applyAlignment="1">
      <alignment vertical="center"/>
    </xf>
    <xf numFmtId="3" fontId="23" fillId="0" borderId="78" xfId="0" applyNumberFormat="1" applyFont="1" applyFill="1" applyBorder="1" applyAlignment="1">
      <alignment vertical="center"/>
    </xf>
    <xf numFmtId="3" fontId="44" fillId="0" borderId="28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/>
    </xf>
    <xf numFmtId="3" fontId="43" fillId="0" borderId="29" xfId="0" applyNumberFormat="1" applyFont="1" applyFill="1" applyBorder="1" applyAlignment="1">
      <alignment vertical="center"/>
    </xf>
    <xf numFmtId="3" fontId="29" fillId="0" borderId="22" xfId="0" applyNumberFormat="1" applyFont="1" applyFill="1" applyBorder="1" applyAlignment="1">
      <alignment vertical="center"/>
    </xf>
    <xf numFmtId="3" fontId="24" fillId="0" borderId="22" xfId="71" applyNumberFormat="1" applyFont="1" applyFill="1" applyBorder="1" applyAlignment="1">
      <alignment vertical="center"/>
      <protection/>
    </xf>
    <xf numFmtId="3" fontId="24" fillId="0" borderId="22" xfId="0" applyNumberFormat="1" applyFont="1" applyFill="1" applyBorder="1" applyAlignment="1">
      <alignment vertical="center"/>
    </xf>
    <xf numFmtId="3" fontId="34" fillId="0" borderId="22" xfId="0" applyNumberFormat="1" applyFont="1" applyFill="1" applyBorder="1" applyAlignment="1">
      <alignment vertical="center"/>
    </xf>
    <xf numFmtId="3" fontId="23" fillId="0" borderId="0" xfId="71" applyNumberFormat="1" applyFont="1" applyFill="1" applyBorder="1" applyAlignment="1">
      <alignment horizontal="left" wrapText="1"/>
      <protection/>
    </xf>
    <xf numFmtId="3" fontId="24" fillId="0" borderId="78" xfId="0" applyNumberFormat="1" applyFont="1" applyFill="1" applyBorder="1" applyAlignment="1">
      <alignment vertical="center"/>
    </xf>
    <xf numFmtId="3" fontId="24" fillId="0" borderId="30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top"/>
    </xf>
    <xf numFmtId="3" fontId="29" fillId="0" borderId="28" xfId="0" applyNumberFormat="1" applyFont="1" applyFill="1" applyBorder="1" applyAlignment="1">
      <alignment horizontal="center"/>
    </xf>
    <xf numFmtId="3" fontId="29" fillId="0" borderId="77" xfId="0" applyNumberFormat="1" applyFont="1" applyFill="1" applyBorder="1" applyAlignment="1">
      <alignment/>
    </xf>
    <xf numFmtId="3" fontId="23" fillId="0" borderId="77" xfId="0" applyNumberFormat="1" applyFont="1" applyFill="1" applyBorder="1" applyAlignment="1">
      <alignment/>
    </xf>
    <xf numFmtId="3" fontId="24" fillId="0" borderId="78" xfId="0" applyNumberFormat="1" applyFont="1" applyFill="1" applyBorder="1" applyAlignment="1">
      <alignment/>
    </xf>
    <xf numFmtId="3" fontId="24" fillId="0" borderId="0" xfId="71" applyNumberFormat="1" applyFont="1" applyFill="1" applyBorder="1" applyAlignment="1">
      <alignment/>
      <protection/>
    </xf>
    <xf numFmtId="3" fontId="23" fillId="0" borderId="70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/>
    </xf>
    <xf numFmtId="3" fontId="34" fillId="0" borderId="33" xfId="0" applyNumberFormat="1" applyFont="1" applyFill="1" applyBorder="1" applyAlignment="1">
      <alignment/>
    </xf>
    <xf numFmtId="3" fontId="24" fillId="0" borderId="79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 horizontal="left" vertical="center"/>
    </xf>
    <xf numFmtId="3" fontId="24" fillId="0" borderId="10" xfId="71" applyNumberFormat="1" applyFont="1" applyFill="1" applyBorder="1" applyAlignment="1">
      <alignment vertical="center"/>
      <protection/>
    </xf>
    <xf numFmtId="3" fontId="34" fillId="0" borderId="10" xfId="0" applyNumberFormat="1" applyFont="1" applyFill="1" applyBorder="1" applyAlignment="1">
      <alignment vertical="center"/>
    </xf>
    <xf numFmtId="3" fontId="29" fillId="0" borderId="80" xfId="0" applyNumberFormat="1" applyFont="1" applyFill="1" applyBorder="1" applyAlignment="1">
      <alignment horizontal="center"/>
    </xf>
    <xf numFmtId="3" fontId="29" fillId="0" borderId="64" xfId="0" applyNumberFormat="1" applyFont="1" applyFill="1" applyBorder="1" applyAlignment="1">
      <alignment horizontal="center" vertical="top"/>
    </xf>
    <xf numFmtId="3" fontId="29" fillId="0" borderId="22" xfId="0" applyNumberFormat="1" applyFont="1" applyFill="1" applyBorder="1" applyAlignment="1">
      <alignment vertical="top"/>
    </xf>
    <xf numFmtId="3" fontId="24" fillId="0" borderId="22" xfId="71" applyNumberFormat="1" applyFont="1" applyFill="1" applyBorder="1" applyAlignment="1">
      <alignment vertical="top"/>
      <protection/>
    </xf>
    <xf numFmtId="3" fontId="34" fillId="0" borderId="22" xfId="0" applyNumberFormat="1" applyFont="1" applyFill="1" applyBorder="1" applyAlignment="1">
      <alignment vertical="top"/>
    </xf>
    <xf numFmtId="3" fontId="24" fillId="0" borderId="30" xfId="0" applyNumberFormat="1" applyFont="1" applyFill="1" applyBorder="1" applyAlignment="1">
      <alignment vertical="top"/>
    </xf>
    <xf numFmtId="3" fontId="23" fillId="0" borderId="29" xfId="0" applyNumberFormat="1" applyFont="1" applyFill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3" fontId="43" fillId="0" borderId="28" xfId="0" applyNumberFormat="1" applyFont="1" applyFill="1" applyBorder="1" applyAlignment="1">
      <alignment horizontal="center" vertical="center"/>
    </xf>
    <xf numFmtId="3" fontId="45" fillId="0" borderId="0" xfId="0" applyNumberFormat="1" applyFont="1" applyFill="1" applyBorder="1" applyAlignment="1">
      <alignment horizontal="left" vertical="center"/>
    </xf>
    <xf numFmtId="3" fontId="43" fillId="0" borderId="0" xfId="71" applyNumberFormat="1" applyFont="1" applyFill="1" applyBorder="1" applyAlignment="1">
      <alignment vertical="center"/>
      <protection/>
    </xf>
    <xf numFmtId="3" fontId="44" fillId="0" borderId="0" xfId="0" applyNumberFormat="1" applyFont="1" applyFill="1" applyBorder="1" applyAlignment="1">
      <alignment vertical="center"/>
    </xf>
    <xf numFmtId="3" fontId="43" fillId="0" borderId="29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22" fillId="0" borderId="0" xfId="0" applyNumberFormat="1" applyFont="1" applyFill="1" applyAlignment="1">
      <alignment horizontal="left" vertical="center"/>
    </xf>
    <xf numFmtId="3" fontId="23" fillId="0" borderId="27" xfId="0" applyNumberFormat="1" applyFont="1" applyFill="1" applyBorder="1" applyAlignment="1">
      <alignment horizontal="center" vertical="center"/>
    </xf>
    <xf numFmtId="3" fontId="23" fillId="0" borderId="33" xfId="71" applyNumberFormat="1" applyFont="1" applyFill="1" applyBorder="1" applyAlignment="1">
      <alignment/>
      <protection/>
    </xf>
    <xf numFmtId="3" fontId="23" fillId="0" borderId="33" xfId="71" applyNumberFormat="1" applyFont="1" applyFill="1" applyBorder="1" applyAlignment="1">
      <alignment horizontal="center"/>
      <protection/>
    </xf>
    <xf numFmtId="3" fontId="22" fillId="0" borderId="33" xfId="0" applyNumberFormat="1" applyFont="1" applyFill="1" applyBorder="1" applyAlignment="1">
      <alignment/>
    </xf>
    <xf numFmtId="3" fontId="23" fillId="0" borderId="81" xfId="0" applyNumberFormat="1" applyFont="1" applyFill="1" applyBorder="1" applyAlignment="1">
      <alignment/>
    </xf>
    <xf numFmtId="3" fontId="23" fillId="0" borderId="79" xfId="0" applyNumberFormat="1" applyFont="1" applyFill="1" applyBorder="1" applyAlignment="1">
      <alignment/>
    </xf>
    <xf numFmtId="3" fontId="22" fillId="0" borderId="0" xfId="71" applyNumberFormat="1" applyFont="1" applyFill="1" applyBorder="1" applyAlignment="1">
      <alignment vertical="center"/>
      <protection/>
    </xf>
    <xf numFmtId="3" fontId="23" fillId="0" borderId="0" xfId="71" applyNumberFormat="1" applyFont="1" applyFill="1" applyBorder="1" applyAlignment="1">
      <alignment horizontal="center" vertical="center"/>
      <protection/>
    </xf>
    <xf numFmtId="3" fontId="23" fillId="0" borderId="13" xfId="0" applyNumberFormat="1" applyFont="1" applyFill="1" applyBorder="1" applyAlignment="1">
      <alignment vertical="center"/>
    </xf>
    <xf numFmtId="3" fontId="43" fillId="0" borderId="0" xfId="71" applyNumberFormat="1" applyFont="1" applyFill="1" applyBorder="1" applyAlignment="1">
      <alignment/>
      <protection/>
    </xf>
    <xf numFmtId="3" fontId="43" fillId="0" borderId="0" xfId="71" applyNumberFormat="1" applyFont="1" applyFill="1" applyBorder="1" applyAlignment="1">
      <alignment horizontal="center" vertical="center"/>
      <protection/>
    </xf>
    <xf numFmtId="3" fontId="46" fillId="0" borderId="0" xfId="0" applyNumberFormat="1" applyFont="1" applyFill="1" applyBorder="1" applyAlignment="1">
      <alignment vertical="center"/>
    </xf>
    <xf numFmtId="3" fontId="43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/>
    </xf>
    <xf numFmtId="3" fontId="24" fillId="0" borderId="0" xfId="71" applyNumberFormat="1" applyFont="1" applyFill="1" applyBorder="1" applyAlignment="1">
      <alignment horizontal="center" vertical="center"/>
      <protection/>
    </xf>
    <xf numFmtId="3" fontId="24" fillId="0" borderId="13" xfId="0" applyNumberFormat="1" applyFont="1" applyFill="1" applyBorder="1" applyAlignment="1">
      <alignment/>
    </xf>
    <xf numFmtId="3" fontId="23" fillId="0" borderId="0" xfId="71" applyNumberFormat="1" applyFont="1" applyFill="1" applyBorder="1" applyAlignment="1">
      <alignment horizontal="left" wrapText="1" indent="1"/>
      <protection/>
    </xf>
    <xf numFmtId="3" fontId="43" fillId="0" borderId="0" xfId="71" applyNumberFormat="1" applyFont="1" applyFill="1" applyBorder="1" applyAlignment="1">
      <alignment horizontal="left" indent="1"/>
      <protection/>
    </xf>
    <xf numFmtId="3" fontId="43" fillId="0" borderId="13" xfId="0" applyNumberFormat="1" applyFont="1" applyFill="1" applyBorder="1" applyAlignment="1">
      <alignment vertical="center"/>
    </xf>
    <xf numFmtId="3" fontId="23" fillId="0" borderId="0" xfId="71" applyNumberFormat="1" applyFont="1" applyFill="1" applyBorder="1" applyAlignment="1">
      <alignment horizontal="left" indent="1"/>
      <protection/>
    </xf>
    <xf numFmtId="3" fontId="24" fillId="0" borderId="0" xfId="71" applyNumberFormat="1" applyFont="1" applyFill="1" applyBorder="1" applyAlignment="1">
      <alignment horizontal="left" vertical="center" indent="1"/>
      <protection/>
    </xf>
    <xf numFmtId="3" fontId="24" fillId="0" borderId="13" xfId="0" applyNumberFormat="1" applyFont="1" applyFill="1" applyBorder="1" applyAlignment="1">
      <alignment vertical="center"/>
    </xf>
    <xf numFmtId="3" fontId="23" fillId="0" borderId="0" xfId="71" applyNumberFormat="1" applyFont="1" applyFill="1" applyBorder="1" applyAlignment="1">
      <alignment horizontal="center" wrapText="1"/>
      <protection/>
    </xf>
    <xf numFmtId="3" fontId="43" fillId="0" borderId="13" xfId="0" applyNumberFormat="1" applyFont="1" applyFill="1" applyBorder="1" applyAlignment="1">
      <alignment vertical="top"/>
    </xf>
    <xf numFmtId="3" fontId="43" fillId="0" borderId="0" xfId="0" applyNumberFormat="1" applyFont="1" applyFill="1" applyBorder="1" applyAlignment="1">
      <alignment vertical="top"/>
    </xf>
    <xf numFmtId="3" fontId="43" fillId="0" borderId="29" xfId="0" applyNumberFormat="1" applyFont="1" applyFill="1" applyBorder="1" applyAlignment="1">
      <alignment vertical="top"/>
    </xf>
    <xf numFmtId="3" fontId="23" fillId="0" borderId="13" xfId="0" applyNumberFormat="1" applyFont="1" applyFill="1" applyBorder="1" applyAlignment="1">
      <alignment vertical="top"/>
    </xf>
    <xf numFmtId="3" fontId="24" fillId="0" borderId="13" xfId="0" applyNumberFormat="1" applyFont="1" applyFill="1" applyBorder="1" applyAlignment="1">
      <alignment vertical="top"/>
    </xf>
    <xf numFmtId="3" fontId="23" fillId="0" borderId="0" xfId="71" applyNumberFormat="1" applyFont="1" applyFill="1" applyBorder="1" applyAlignment="1">
      <alignment horizontal="center"/>
      <protection/>
    </xf>
    <xf numFmtId="3" fontId="43" fillId="0" borderId="28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43" fillId="0" borderId="0" xfId="71" applyNumberFormat="1" applyFont="1" applyFill="1" applyBorder="1" applyAlignment="1">
      <alignment horizontal="left" wrapText="1" indent="1"/>
      <protection/>
    </xf>
    <xf numFmtId="3" fontId="46" fillId="0" borderId="0" xfId="0" applyNumberFormat="1" applyFont="1" applyFill="1" applyBorder="1" applyAlignment="1">
      <alignment/>
    </xf>
    <xf numFmtId="3" fontId="24" fillId="0" borderId="0" xfId="71" applyNumberFormat="1" applyFont="1" applyFill="1" applyBorder="1" applyAlignment="1">
      <alignment horizontal="left" vertical="top" indent="1"/>
      <protection/>
    </xf>
    <xf numFmtId="3" fontId="24" fillId="0" borderId="0" xfId="71" applyNumberFormat="1" applyFont="1" applyFill="1" applyBorder="1" applyAlignment="1">
      <alignment horizontal="center" vertical="top"/>
      <protection/>
    </xf>
    <xf numFmtId="3" fontId="28" fillId="0" borderId="0" xfId="0" applyNumberFormat="1" applyFont="1" applyFill="1" applyBorder="1" applyAlignment="1">
      <alignment vertical="top"/>
    </xf>
    <xf numFmtId="3" fontId="23" fillId="0" borderId="80" xfId="0" applyNumberFormat="1" applyFont="1" applyFill="1" applyBorder="1" applyAlignment="1">
      <alignment horizontal="center" vertical="center"/>
    </xf>
    <xf numFmtId="3" fontId="23" fillId="0" borderId="77" xfId="0" applyNumberFormat="1" applyFont="1" applyFill="1" applyBorder="1" applyAlignment="1">
      <alignment vertical="center"/>
    </xf>
    <xf numFmtId="3" fontId="23" fillId="0" borderId="77" xfId="0" applyNumberFormat="1" applyFont="1" applyFill="1" applyBorder="1" applyAlignment="1">
      <alignment horizontal="center" vertical="center"/>
    </xf>
    <xf numFmtId="3" fontId="23" fillId="0" borderId="82" xfId="0" applyNumberFormat="1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vertical="center"/>
    </xf>
    <xf numFmtId="3" fontId="24" fillId="0" borderId="83" xfId="0" applyNumberFormat="1" applyFont="1" applyFill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3" fontId="24" fillId="0" borderId="84" xfId="71" applyNumberFormat="1" applyFont="1" applyFill="1" applyBorder="1" applyAlignment="1">
      <alignment vertical="center"/>
      <protection/>
    </xf>
    <xf numFmtId="3" fontId="24" fillId="0" borderId="84" xfId="71" applyNumberFormat="1" applyFont="1" applyFill="1" applyBorder="1" applyAlignment="1">
      <alignment horizontal="center" vertical="center"/>
      <protection/>
    </xf>
    <xf numFmtId="3" fontId="28" fillId="0" borderId="84" xfId="0" applyNumberFormat="1" applyFont="1" applyFill="1" applyBorder="1" applyAlignment="1">
      <alignment vertical="center"/>
    </xf>
    <xf numFmtId="3" fontId="24" fillId="0" borderId="84" xfId="0" applyNumberFormat="1" applyFont="1" applyFill="1" applyBorder="1" applyAlignment="1">
      <alignment vertical="center"/>
    </xf>
    <xf numFmtId="3" fontId="43" fillId="0" borderId="0" xfId="71" applyNumberFormat="1" applyFont="1" applyFill="1" applyBorder="1" applyAlignment="1">
      <alignment horizontal="left"/>
      <protection/>
    </xf>
    <xf numFmtId="3" fontId="44" fillId="0" borderId="29" xfId="0" applyNumberFormat="1" applyFont="1" applyFill="1" applyBorder="1" applyAlignment="1">
      <alignment/>
    </xf>
    <xf numFmtId="3" fontId="24" fillId="0" borderId="0" xfId="71" applyNumberFormat="1" applyFont="1" applyFill="1" applyBorder="1" applyAlignment="1">
      <alignment horizontal="left" vertical="center"/>
      <protection/>
    </xf>
    <xf numFmtId="3" fontId="24" fillId="0" borderId="0" xfId="71" applyNumberFormat="1" applyFont="1" applyFill="1" applyBorder="1" applyAlignment="1">
      <alignment horizontal="left" vertical="top"/>
      <protection/>
    </xf>
    <xf numFmtId="3" fontId="23" fillId="0" borderId="77" xfId="71" applyNumberFormat="1" applyFont="1" applyFill="1" applyBorder="1" applyAlignment="1">
      <alignment vertical="center" wrapText="1"/>
      <protection/>
    </xf>
    <xf numFmtId="3" fontId="23" fillId="0" borderId="77" xfId="71" applyNumberFormat="1" applyFont="1" applyFill="1" applyBorder="1" applyAlignment="1">
      <alignment horizontal="center" vertical="center" wrapText="1"/>
      <protection/>
    </xf>
    <xf numFmtId="3" fontId="22" fillId="0" borderId="77" xfId="0" applyNumberFormat="1" applyFont="1" applyFill="1" applyBorder="1" applyAlignment="1">
      <alignment vertical="center"/>
    </xf>
    <xf numFmtId="3" fontId="24" fillId="0" borderId="82" xfId="0" applyNumberFormat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vertical="center"/>
    </xf>
    <xf numFmtId="3" fontId="43" fillId="0" borderId="0" xfId="71" applyNumberFormat="1" applyFont="1" applyFill="1" applyBorder="1" applyAlignment="1">
      <alignment horizontal="left" vertical="center"/>
      <protection/>
    </xf>
    <xf numFmtId="3" fontId="23" fillId="0" borderId="0" xfId="71" applyNumberFormat="1" applyFont="1" applyFill="1" applyBorder="1" applyAlignment="1">
      <alignment horizontal="left" vertical="center"/>
      <protection/>
    </xf>
    <xf numFmtId="3" fontId="24" fillId="0" borderId="84" xfId="71" applyNumberFormat="1" applyFont="1" applyFill="1" applyBorder="1" applyAlignment="1">
      <alignment horizontal="left" vertical="center"/>
      <protection/>
    </xf>
    <xf numFmtId="3" fontId="24" fillId="0" borderId="85" xfId="0" applyNumberFormat="1" applyFont="1" applyFill="1" applyBorder="1" applyAlignment="1">
      <alignment vertical="center"/>
    </xf>
    <xf numFmtId="3" fontId="34" fillId="0" borderId="13" xfId="0" applyNumberFormat="1" applyFont="1" applyFill="1" applyBorder="1" applyAlignment="1">
      <alignment/>
    </xf>
    <xf numFmtId="3" fontId="23" fillId="0" borderId="20" xfId="0" applyNumberFormat="1" applyFont="1" applyFill="1" applyBorder="1" applyAlignment="1">
      <alignment/>
    </xf>
    <xf numFmtId="3" fontId="44" fillId="0" borderId="29" xfId="0" applyNumberFormat="1" applyFont="1" applyFill="1" applyBorder="1" applyAlignment="1">
      <alignment vertical="center"/>
    </xf>
    <xf numFmtId="3" fontId="24" fillId="0" borderId="33" xfId="71" applyNumberFormat="1" applyFont="1" applyFill="1" applyBorder="1" applyAlignment="1">
      <alignment wrapText="1"/>
      <protection/>
    </xf>
    <xf numFmtId="3" fontId="23" fillId="0" borderId="33" xfId="71" applyNumberFormat="1" applyFont="1" applyFill="1" applyBorder="1" applyAlignment="1">
      <alignment horizontal="center" wrapText="1"/>
      <protection/>
    </xf>
    <xf numFmtId="3" fontId="24" fillId="0" borderId="81" xfId="0" applyNumberFormat="1" applyFont="1" applyFill="1" applyBorder="1" applyAlignment="1">
      <alignment/>
    </xf>
    <xf numFmtId="3" fontId="24" fillId="0" borderId="36" xfId="0" applyNumberFormat="1" applyFont="1" applyFill="1" applyBorder="1" applyAlignment="1">
      <alignment horizontal="center" vertical="top"/>
    </xf>
    <xf numFmtId="3" fontId="24" fillId="0" borderId="10" xfId="0" applyNumberFormat="1" applyFont="1" applyFill="1" applyBorder="1" applyAlignment="1">
      <alignment horizontal="center" vertical="top"/>
    </xf>
    <xf numFmtId="3" fontId="24" fillId="0" borderId="10" xfId="71" applyNumberFormat="1" applyFont="1" applyFill="1" applyBorder="1" applyAlignment="1">
      <alignment horizontal="left" vertical="top"/>
      <protection/>
    </xf>
    <xf numFmtId="3" fontId="24" fillId="0" borderId="10" xfId="71" applyNumberFormat="1" applyFont="1" applyFill="1" applyBorder="1" applyAlignment="1">
      <alignment horizontal="center" vertical="top"/>
      <protection/>
    </xf>
    <xf numFmtId="3" fontId="28" fillId="0" borderId="10" xfId="0" applyNumberFormat="1" applyFont="1" applyFill="1" applyBorder="1" applyAlignment="1">
      <alignment vertical="top"/>
    </xf>
    <xf numFmtId="3" fontId="24" fillId="0" borderId="67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center"/>
    </xf>
    <xf numFmtId="3" fontId="44" fillId="0" borderId="0" xfId="71" applyNumberFormat="1" applyFont="1" applyFill="1" applyBorder="1" applyAlignment="1">
      <alignment horizontal="center" vertical="center"/>
      <protection/>
    </xf>
    <xf numFmtId="3" fontId="47" fillId="0" borderId="0" xfId="0" applyNumberFormat="1" applyFont="1" applyFill="1" applyBorder="1" applyAlignment="1">
      <alignment vertical="center"/>
    </xf>
    <xf numFmtId="3" fontId="34" fillId="0" borderId="0" xfId="71" applyNumberFormat="1" applyFont="1" applyFill="1" applyBorder="1" applyAlignment="1">
      <alignment horizontal="center" vertical="center"/>
      <protection/>
    </xf>
    <xf numFmtId="3" fontId="48" fillId="0" borderId="0" xfId="0" applyNumberFormat="1" applyFont="1" applyFill="1" applyBorder="1" applyAlignment="1">
      <alignment vertical="center"/>
    </xf>
    <xf numFmtId="3" fontId="24" fillId="0" borderId="77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left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84" xfId="0" applyNumberFormat="1" applyFont="1" applyFill="1" applyBorder="1" applyAlignment="1">
      <alignment horizontal="left" vertical="center" wrapText="1"/>
    </xf>
    <xf numFmtId="3" fontId="24" fillId="0" borderId="84" xfId="0" applyNumberFormat="1" applyFont="1" applyFill="1" applyBorder="1" applyAlignment="1">
      <alignment horizontal="center" vertical="center" wrapText="1"/>
    </xf>
    <xf numFmtId="3" fontId="24" fillId="0" borderId="36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71" applyNumberFormat="1" applyFont="1" applyFill="1" applyBorder="1" applyAlignment="1">
      <alignment horizontal="left" vertical="center"/>
      <protection/>
    </xf>
    <xf numFmtId="3" fontId="24" fillId="0" borderId="33" xfId="0" applyNumberFormat="1" applyFont="1" applyFill="1" applyBorder="1" applyAlignment="1">
      <alignment horizontal="center" vertical="center" wrapText="1"/>
    </xf>
    <xf numFmtId="3" fontId="23" fillId="0" borderId="81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3" fillId="0" borderId="86" xfId="0" applyNumberFormat="1" applyFont="1" applyFill="1" applyBorder="1" applyAlignment="1">
      <alignment vertical="center"/>
    </xf>
    <xf numFmtId="3" fontId="23" fillId="0" borderId="0" xfId="71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Alignment="1">
      <alignment/>
    </xf>
    <xf numFmtId="3" fontId="49" fillId="0" borderId="45" xfId="0" applyNumberFormat="1" applyFont="1" applyFill="1" applyBorder="1" applyAlignment="1">
      <alignment horizontal="right" wrapText="1"/>
    </xf>
    <xf numFmtId="3" fontId="49" fillId="0" borderId="46" xfId="0" applyNumberFormat="1" applyFont="1" applyFill="1" applyBorder="1" applyAlignment="1">
      <alignment horizontal="right" wrapText="1"/>
    </xf>
    <xf numFmtId="3" fontId="31" fillId="0" borderId="45" xfId="0" applyNumberFormat="1" applyFont="1" applyFill="1" applyBorder="1" applyAlignment="1">
      <alignment horizontal="right" wrapText="1"/>
    </xf>
    <xf numFmtId="3" fontId="31" fillId="0" borderId="46" xfId="0" applyNumberFormat="1" applyFont="1" applyFill="1" applyBorder="1" applyAlignment="1">
      <alignment horizontal="right" wrapText="1"/>
    </xf>
    <xf numFmtId="3" fontId="50" fillId="0" borderId="45" xfId="0" applyNumberFormat="1" applyFont="1" applyFill="1" applyBorder="1" applyAlignment="1">
      <alignment horizontal="right" wrapText="1"/>
    </xf>
    <xf numFmtId="3" fontId="50" fillId="0" borderId="46" xfId="0" applyNumberFormat="1" applyFont="1" applyFill="1" applyBorder="1" applyAlignment="1">
      <alignment horizontal="right" wrapText="1"/>
    </xf>
    <xf numFmtId="3" fontId="25" fillId="0" borderId="87" xfId="0" applyNumberFormat="1" applyFont="1" applyFill="1" applyBorder="1" applyAlignment="1">
      <alignment horizontal="right" wrapText="1"/>
    </xf>
    <xf numFmtId="3" fontId="25" fillId="0" borderId="88" xfId="0" applyNumberFormat="1" applyFont="1" applyFill="1" applyBorder="1" applyAlignment="1">
      <alignment horizontal="right" wrapText="1"/>
    </xf>
    <xf numFmtId="3" fontId="27" fillId="0" borderId="87" xfId="0" applyNumberFormat="1" applyFont="1" applyFill="1" applyBorder="1" applyAlignment="1">
      <alignment horizontal="right" wrapText="1"/>
    </xf>
    <xf numFmtId="3" fontId="27" fillId="0" borderId="88" xfId="0" applyNumberFormat="1" applyFont="1" applyFill="1" applyBorder="1" applyAlignment="1">
      <alignment horizontal="right" wrapText="1"/>
    </xf>
    <xf numFmtId="3" fontId="23" fillId="0" borderId="89" xfId="0" applyNumberFormat="1" applyFont="1" applyFill="1" applyBorder="1" applyAlignment="1">
      <alignment horizontal="center" wrapText="1"/>
    </xf>
    <xf numFmtId="3" fontId="23" fillId="0" borderId="90" xfId="0" applyNumberFormat="1" applyFont="1" applyFill="1" applyBorder="1" applyAlignment="1">
      <alignment horizontal="center" wrapText="1"/>
    </xf>
    <xf numFmtId="3" fontId="29" fillId="0" borderId="90" xfId="0" applyNumberFormat="1" applyFont="1" applyFill="1" applyBorder="1" applyAlignment="1">
      <alignment wrapText="1"/>
    </xf>
    <xf numFmtId="3" fontId="23" fillId="0" borderId="91" xfId="0" applyNumberFormat="1" applyFont="1" applyFill="1" applyBorder="1" applyAlignment="1">
      <alignment/>
    </xf>
    <xf numFmtId="3" fontId="43" fillId="0" borderId="45" xfId="0" applyNumberFormat="1" applyFont="1" applyFill="1" applyBorder="1" applyAlignment="1">
      <alignment horizontal="center" wrapText="1"/>
    </xf>
    <xf numFmtId="3" fontId="44" fillId="0" borderId="45" xfId="0" applyNumberFormat="1" applyFont="1" applyFill="1" applyBorder="1" applyAlignment="1">
      <alignment horizontal="left" wrapText="1" indent="1"/>
    </xf>
    <xf numFmtId="3" fontId="43" fillId="0" borderId="45" xfId="0" applyNumberFormat="1" applyFont="1" applyFill="1" applyBorder="1" applyAlignment="1">
      <alignment/>
    </xf>
    <xf numFmtId="3" fontId="43" fillId="0" borderId="92" xfId="0" applyNumberFormat="1" applyFont="1" applyFill="1" applyBorder="1" applyAlignment="1">
      <alignment/>
    </xf>
    <xf numFmtId="3" fontId="43" fillId="0" borderId="46" xfId="0" applyNumberFormat="1" applyFont="1" applyFill="1" applyBorder="1" applyAlignment="1">
      <alignment/>
    </xf>
    <xf numFmtId="3" fontId="23" fillId="0" borderId="93" xfId="0" applyNumberFormat="1" applyFont="1" applyFill="1" applyBorder="1" applyAlignment="1">
      <alignment horizontal="center" wrapText="1"/>
    </xf>
    <xf numFmtId="3" fontId="23" fillId="0" borderId="45" xfId="0" applyNumberFormat="1" applyFont="1" applyFill="1" applyBorder="1" applyAlignment="1">
      <alignment horizontal="center" wrapText="1"/>
    </xf>
    <xf numFmtId="3" fontId="29" fillId="0" borderId="45" xfId="0" applyNumberFormat="1" applyFont="1" applyFill="1" applyBorder="1" applyAlignment="1">
      <alignment horizontal="left" wrapText="1" indent="1"/>
    </xf>
    <xf numFmtId="3" fontId="23" fillId="0" borderId="45" xfId="0" applyNumberFormat="1" applyFont="1" applyFill="1" applyBorder="1" applyAlignment="1">
      <alignment/>
    </xf>
    <xf numFmtId="3" fontId="23" fillId="0" borderId="92" xfId="0" applyNumberFormat="1" applyFont="1" applyFill="1" applyBorder="1" applyAlignment="1">
      <alignment/>
    </xf>
    <xf numFmtId="3" fontId="23" fillId="0" borderId="46" xfId="0" applyNumberFormat="1" applyFont="1" applyFill="1" applyBorder="1" applyAlignment="1">
      <alignment/>
    </xf>
    <xf numFmtId="3" fontId="23" fillId="0" borderId="94" xfId="0" applyNumberFormat="1" applyFont="1" applyFill="1" applyBorder="1" applyAlignment="1">
      <alignment/>
    </xf>
    <xf numFmtId="3" fontId="24" fillId="0" borderId="93" xfId="0" applyNumberFormat="1" applyFont="1" applyFill="1" applyBorder="1" applyAlignment="1">
      <alignment horizontal="center" wrapText="1"/>
    </xf>
    <xf numFmtId="3" fontId="24" fillId="0" borderId="45" xfId="0" applyNumberFormat="1" applyFont="1" applyFill="1" applyBorder="1" applyAlignment="1">
      <alignment horizontal="center" wrapText="1"/>
    </xf>
    <xf numFmtId="3" fontId="34" fillId="0" borderId="45" xfId="0" applyNumberFormat="1" applyFont="1" applyFill="1" applyBorder="1" applyAlignment="1">
      <alignment horizontal="left" wrapText="1" indent="1"/>
    </xf>
    <xf numFmtId="3" fontId="24" fillId="0" borderId="45" xfId="0" applyNumberFormat="1" applyFont="1" applyFill="1" applyBorder="1" applyAlignment="1">
      <alignment/>
    </xf>
    <xf numFmtId="3" fontId="24" fillId="0" borderId="94" xfId="0" applyNumberFormat="1" applyFont="1" applyFill="1" applyBorder="1" applyAlignment="1">
      <alignment/>
    </xf>
    <xf numFmtId="3" fontId="24" fillId="0" borderId="92" xfId="0" applyNumberFormat="1" applyFont="1" applyFill="1" applyBorder="1" applyAlignment="1">
      <alignment/>
    </xf>
    <xf numFmtId="3" fontId="29" fillId="0" borderId="45" xfId="0" applyNumberFormat="1" applyFont="1" applyFill="1" applyBorder="1" applyAlignment="1">
      <alignment wrapText="1"/>
    </xf>
    <xf numFmtId="3" fontId="43" fillId="0" borderId="94" xfId="0" applyNumberFormat="1" applyFont="1" applyFill="1" applyBorder="1" applyAlignment="1">
      <alignment/>
    </xf>
    <xf numFmtId="3" fontId="23" fillId="0" borderId="45" xfId="0" applyNumberFormat="1" applyFont="1" applyFill="1" applyBorder="1" applyAlignment="1">
      <alignment horizontal="right"/>
    </xf>
    <xf numFmtId="3" fontId="23" fillId="0" borderId="46" xfId="0" applyNumberFormat="1" applyFont="1" applyFill="1" applyBorder="1" applyAlignment="1">
      <alignment horizontal="right"/>
    </xf>
    <xf numFmtId="3" fontId="24" fillId="0" borderId="95" xfId="0" applyNumberFormat="1" applyFont="1" applyFill="1" applyBorder="1" applyAlignment="1">
      <alignment horizontal="center" wrapText="1"/>
    </xf>
    <xf numFmtId="3" fontId="24" fillId="0" borderId="96" xfId="0" applyNumberFormat="1" applyFont="1" applyFill="1" applyBorder="1" applyAlignment="1">
      <alignment horizontal="center" wrapText="1"/>
    </xf>
    <xf numFmtId="3" fontId="34" fillId="0" borderId="96" xfId="0" applyNumberFormat="1" applyFont="1" applyFill="1" applyBorder="1" applyAlignment="1">
      <alignment horizontal="left" wrapText="1" indent="1"/>
    </xf>
    <xf numFmtId="3" fontId="24" fillId="0" borderId="96" xfId="0" applyNumberFormat="1" applyFont="1" applyFill="1" applyBorder="1" applyAlignment="1">
      <alignment/>
    </xf>
    <xf numFmtId="3" fontId="24" fillId="0" borderId="97" xfId="0" applyNumberFormat="1" applyFont="1" applyFill="1" applyBorder="1" applyAlignment="1">
      <alignment/>
    </xf>
    <xf numFmtId="3" fontId="24" fillId="0" borderId="98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23" fillId="0" borderId="90" xfId="72" applyFont="1" applyFill="1" applyBorder="1" applyAlignment="1">
      <alignment horizontal="center" textRotation="90" wrapText="1"/>
      <protection/>
    </xf>
    <xf numFmtId="3" fontId="23" fillId="0" borderId="45" xfId="64" applyNumberFormat="1" applyFont="1" applyFill="1" applyBorder="1" applyAlignment="1">
      <alignment wrapText="1"/>
      <protection/>
    </xf>
    <xf numFmtId="0" fontId="23" fillId="0" borderId="45" xfId="72" applyFont="1" applyFill="1" applyBorder="1" applyAlignment="1">
      <alignment horizontal="center" wrapText="1"/>
      <protection/>
    </xf>
    <xf numFmtId="3" fontId="23" fillId="0" borderId="99" xfId="64" applyNumberFormat="1" applyFont="1" applyFill="1" applyBorder="1" applyAlignment="1">
      <alignment wrapText="1"/>
      <protection/>
    </xf>
    <xf numFmtId="3" fontId="24" fillId="0" borderId="99" xfId="65" applyNumberFormat="1" applyFont="1" applyFill="1" applyBorder="1" applyAlignment="1">
      <alignment horizontal="right"/>
      <protection/>
    </xf>
    <xf numFmtId="3" fontId="23" fillId="0" borderId="100" xfId="65" applyNumberFormat="1" applyFont="1" applyFill="1" applyBorder="1" applyAlignment="1">
      <alignment horizontal="right"/>
      <protection/>
    </xf>
    <xf numFmtId="0" fontId="43" fillId="0" borderId="45" xfId="72" applyFont="1" applyFill="1" applyBorder="1" applyAlignment="1">
      <alignment vertical="top" wrapText="1"/>
      <protection/>
    </xf>
    <xf numFmtId="0" fontId="43" fillId="0" borderId="45" xfId="72" applyFont="1" applyFill="1" applyBorder="1" applyAlignment="1">
      <alignment horizontal="center" wrapText="1"/>
      <protection/>
    </xf>
    <xf numFmtId="3" fontId="43" fillId="0" borderId="45" xfId="64" applyNumberFormat="1" applyFont="1" applyFill="1" applyBorder="1" applyAlignment="1">
      <alignment/>
      <protection/>
    </xf>
    <xf numFmtId="3" fontId="43" fillId="0" borderId="99" xfId="64" applyNumberFormat="1" applyFont="1" applyFill="1" applyBorder="1" applyAlignment="1">
      <alignment/>
      <protection/>
    </xf>
    <xf numFmtId="3" fontId="43" fillId="0" borderId="99" xfId="65" applyNumberFormat="1" applyFont="1" applyFill="1" applyBorder="1" applyAlignment="1">
      <alignment horizontal="right"/>
      <protection/>
    </xf>
    <xf numFmtId="3" fontId="43" fillId="0" borderId="100" xfId="65" applyNumberFormat="1" applyFont="1" applyFill="1" applyBorder="1" applyAlignment="1">
      <alignment horizontal="right"/>
      <protection/>
    </xf>
    <xf numFmtId="0" fontId="23" fillId="0" borderId="45" xfId="72" applyFont="1" applyFill="1" applyBorder="1" applyAlignment="1">
      <alignment vertical="top" wrapText="1"/>
      <protection/>
    </xf>
    <xf numFmtId="3" fontId="23" fillId="0" borderId="45" xfId="64" applyNumberFormat="1" applyFont="1" applyFill="1" applyBorder="1" applyAlignment="1">
      <alignment/>
      <protection/>
    </xf>
    <xf numFmtId="3" fontId="23" fillId="0" borderId="99" xfId="64" applyNumberFormat="1" applyFont="1" applyFill="1" applyBorder="1" applyAlignment="1">
      <alignment/>
      <protection/>
    </xf>
    <xf numFmtId="3" fontId="23" fillId="0" borderId="99" xfId="65" applyNumberFormat="1" applyFont="1" applyFill="1" applyBorder="1" applyAlignment="1">
      <alignment horizontal="right"/>
      <protection/>
    </xf>
    <xf numFmtId="3" fontId="29" fillId="0" borderId="99" xfId="65" applyNumberFormat="1" applyFont="1" applyFill="1" applyBorder="1" applyAlignment="1">
      <alignment horizontal="right"/>
      <protection/>
    </xf>
    <xf numFmtId="0" fontId="24" fillId="0" borderId="45" xfId="72" applyFont="1" applyFill="1" applyBorder="1" applyAlignment="1">
      <alignment vertical="top" wrapText="1"/>
      <protection/>
    </xf>
    <xf numFmtId="3" fontId="24" fillId="0" borderId="45" xfId="64" applyNumberFormat="1" applyFont="1" applyFill="1" applyBorder="1" applyAlignment="1">
      <alignment/>
      <protection/>
    </xf>
    <xf numFmtId="3" fontId="24" fillId="0" borderId="99" xfId="64" applyNumberFormat="1" applyFont="1" applyFill="1" applyBorder="1" applyAlignment="1">
      <alignment/>
      <protection/>
    </xf>
    <xf numFmtId="3" fontId="24" fillId="0" borderId="92" xfId="64" applyNumberFormat="1" applyFont="1" applyFill="1" applyBorder="1" applyAlignment="1">
      <alignment/>
      <protection/>
    </xf>
    <xf numFmtId="3" fontId="24" fillId="0" borderId="100" xfId="64" applyNumberFormat="1" applyFont="1" applyFill="1" applyBorder="1" applyAlignment="1">
      <alignment/>
      <protection/>
    </xf>
    <xf numFmtId="3" fontId="23" fillId="0" borderId="45" xfId="64" applyNumberFormat="1" applyFont="1" applyFill="1" applyBorder="1" applyAlignment="1">
      <alignment horizontal="center" wrapText="1"/>
      <protection/>
    </xf>
    <xf numFmtId="3" fontId="43" fillId="0" borderId="45" xfId="64" applyNumberFormat="1" applyFont="1" applyFill="1" applyBorder="1" applyAlignment="1">
      <alignment horizontal="center" wrapText="1"/>
      <protection/>
    </xf>
    <xf numFmtId="3" fontId="43" fillId="0" borderId="45" xfId="65" applyNumberFormat="1" applyFont="1" applyFill="1" applyBorder="1" applyAlignment="1">
      <alignment wrapText="1"/>
      <protection/>
    </xf>
    <xf numFmtId="3" fontId="43" fillId="0" borderId="45" xfId="72" applyNumberFormat="1" applyFont="1" applyFill="1" applyBorder="1" applyAlignment="1">
      <alignment horizontal="center"/>
      <protection/>
    </xf>
    <xf numFmtId="3" fontId="43" fillId="0" borderId="99" xfId="72" applyNumberFormat="1" applyFont="1" applyFill="1" applyBorder="1" applyAlignment="1">
      <alignment horizontal="right"/>
      <protection/>
    </xf>
    <xf numFmtId="3" fontId="43" fillId="0" borderId="100" xfId="72" applyNumberFormat="1" applyFont="1" applyFill="1" applyBorder="1" applyAlignment="1">
      <alignment horizontal="right"/>
      <protection/>
    </xf>
    <xf numFmtId="3" fontId="23" fillId="0" borderId="45" xfId="65" applyNumberFormat="1" applyFont="1" applyFill="1" applyBorder="1" applyAlignment="1">
      <alignment wrapText="1"/>
      <protection/>
    </xf>
    <xf numFmtId="3" fontId="23" fillId="0" borderId="45" xfId="72" applyNumberFormat="1" applyFont="1" applyFill="1" applyBorder="1" applyAlignment="1">
      <alignment horizontal="center"/>
      <protection/>
    </xf>
    <xf numFmtId="3" fontId="23" fillId="0" borderId="99" xfId="72" applyNumberFormat="1" applyFont="1" applyFill="1" applyBorder="1" applyAlignment="1">
      <alignment horizontal="right"/>
      <protection/>
    </xf>
    <xf numFmtId="3" fontId="23" fillId="0" borderId="100" xfId="72" applyNumberFormat="1" applyFont="1" applyFill="1" applyBorder="1" applyAlignment="1">
      <alignment horizontal="right"/>
      <protection/>
    </xf>
    <xf numFmtId="3" fontId="24" fillId="0" borderId="45" xfId="65" applyNumberFormat="1" applyFont="1" applyFill="1" applyBorder="1" applyAlignment="1">
      <alignment wrapText="1"/>
      <protection/>
    </xf>
    <xf numFmtId="3" fontId="24" fillId="0" borderId="99" xfId="65" applyNumberFormat="1" applyFont="1" applyFill="1" applyBorder="1" applyAlignment="1">
      <alignment wrapText="1"/>
      <protection/>
    </xf>
    <xf numFmtId="3" fontId="24" fillId="0" borderId="100" xfId="65" applyNumberFormat="1" applyFont="1" applyFill="1" applyBorder="1" applyAlignment="1">
      <alignment wrapText="1"/>
      <protection/>
    </xf>
    <xf numFmtId="3" fontId="43" fillId="0" borderId="100" xfId="64" applyNumberFormat="1" applyFont="1" applyFill="1" applyBorder="1" applyAlignment="1">
      <alignment horizontal="right"/>
      <protection/>
    </xf>
    <xf numFmtId="3" fontId="23" fillId="0" borderId="100" xfId="64" applyNumberFormat="1" applyFont="1" applyFill="1" applyBorder="1" applyAlignment="1">
      <alignment horizontal="right"/>
      <protection/>
    </xf>
    <xf numFmtId="3" fontId="24" fillId="0" borderId="45" xfId="65" applyNumberFormat="1" applyFont="1" applyFill="1" applyBorder="1">
      <alignment/>
      <protection/>
    </xf>
    <xf numFmtId="3" fontId="24" fillId="0" borderId="100" xfId="65" applyNumberFormat="1" applyFont="1" applyFill="1" applyBorder="1">
      <alignment/>
      <protection/>
    </xf>
    <xf numFmtId="3" fontId="24" fillId="0" borderId="45" xfId="64" applyNumberFormat="1" applyFont="1" applyFill="1" applyBorder="1">
      <alignment/>
      <protection/>
    </xf>
    <xf numFmtId="3" fontId="24" fillId="0" borderId="92" xfId="64" applyNumberFormat="1" applyFont="1" applyFill="1" applyBorder="1">
      <alignment/>
      <protection/>
    </xf>
    <xf numFmtId="3" fontId="24" fillId="0" borderId="100" xfId="64" applyNumberFormat="1" applyFont="1" applyFill="1" applyBorder="1">
      <alignment/>
      <protection/>
    </xf>
    <xf numFmtId="0" fontId="24" fillId="0" borderId="45" xfId="72" applyFont="1" applyFill="1" applyBorder="1" applyAlignment="1">
      <alignment horizontal="center" wrapText="1"/>
      <protection/>
    </xf>
    <xf numFmtId="0" fontId="23" fillId="0" borderId="45" xfId="72" applyFont="1" applyFill="1" applyBorder="1" applyAlignment="1">
      <alignment horizontal="right" vertical="top" wrapText="1"/>
      <protection/>
    </xf>
    <xf numFmtId="3" fontId="23" fillId="0" borderId="99" xfId="72" applyNumberFormat="1" applyFont="1" applyFill="1" applyBorder="1" applyAlignment="1">
      <alignment/>
      <protection/>
    </xf>
    <xf numFmtId="3" fontId="23" fillId="0" borderId="45" xfId="72" applyNumberFormat="1" applyFont="1" applyFill="1" applyBorder="1" applyAlignment="1">
      <alignment horizontal="right"/>
      <protection/>
    </xf>
    <xf numFmtId="3" fontId="24" fillId="0" borderId="45" xfId="72" applyNumberFormat="1" applyFont="1" applyFill="1" applyBorder="1" applyAlignment="1">
      <alignment horizontal="right"/>
      <protection/>
    </xf>
    <xf numFmtId="3" fontId="24" fillId="0" borderId="99" xfId="72" applyNumberFormat="1" applyFont="1" applyFill="1" applyBorder="1" applyAlignment="1">
      <alignment horizontal="right"/>
      <protection/>
    </xf>
    <xf numFmtId="3" fontId="24" fillId="0" borderId="92" xfId="72" applyNumberFormat="1" applyFont="1" applyFill="1" applyBorder="1" applyAlignment="1">
      <alignment horizontal="right"/>
      <protection/>
    </xf>
    <xf numFmtId="3" fontId="24" fillId="0" borderId="100" xfId="72" applyNumberFormat="1" applyFont="1" applyFill="1" applyBorder="1" applyAlignment="1">
      <alignment horizontal="right"/>
      <protection/>
    </xf>
    <xf numFmtId="3" fontId="24" fillId="0" borderId="45" xfId="72" applyNumberFormat="1" applyFont="1" applyFill="1" applyBorder="1">
      <alignment/>
      <protection/>
    </xf>
    <xf numFmtId="3" fontId="24" fillId="0" borderId="92" xfId="72" applyNumberFormat="1" applyFont="1" applyFill="1" applyBorder="1">
      <alignment/>
      <protection/>
    </xf>
    <xf numFmtId="3" fontId="24" fillId="0" borderId="100" xfId="72" applyNumberFormat="1" applyFont="1" applyFill="1" applyBorder="1">
      <alignment/>
      <protection/>
    </xf>
    <xf numFmtId="3" fontId="24" fillId="0" borderId="45" xfId="64" applyNumberFormat="1" applyFont="1" applyFill="1" applyBorder="1" applyAlignment="1">
      <alignment vertical="top"/>
      <protection/>
    </xf>
    <xf numFmtId="3" fontId="24" fillId="0" borderId="92" xfId="64" applyNumberFormat="1" applyFont="1" applyFill="1" applyBorder="1" applyAlignment="1">
      <alignment vertical="top"/>
      <protection/>
    </xf>
    <xf numFmtId="3" fontId="24" fillId="0" borderId="100" xfId="64" applyNumberFormat="1" applyFont="1" applyFill="1" applyBorder="1" applyAlignment="1">
      <alignment vertical="top"/>
      <protection/>
    </xf>
    <xf numFmtId="0" fontId="0" fillId="0" borderId="45" xfId="0" applyFont="1" applyFill="1" applyBorder="1" applyAlignment="1">
      <alignment/>
    </xf>
    <xf numFmtId="0" fontId="0" fillId="0" borderId="99" xfId="0" applyFont="1" applyFill="1" applyBorder="1" applyAlignment="1">
      <alignment/>
    </xf>
    <xf numFmtId="3" fontId="24" fillId="0" borderId="100" xfId="65" applyNumberFormat="1" applyFont="1" applyFill="1" applyBorder="1" applyAlignment="1">
      <alignment horizontal="right" vertical="top"/>
      <protection/>
    </xf>
    <xf numFmtId="0" fontId="24" fillId="0" borderId="45" xfId="72" applyFont="1" applyFill="1" applyBorder="1" applyAlignment="1">
      <alignment wrapText="1"/>
      <protection/>
    </xf>
    <xf numFmtId="3" fontId="23" fillId="0" borderId="45" xfId="64" applyNumberFormat="1" applyFont="1" applyFill="1" applyBorder="1" applyAlignment="1">
      <alignment vertical="center"/>
      <protection/>
    </xf>
    <xf numFmtId="3" fontId="23" fillId="0" borderId="100" xfId="72" applyNumberFormat="1" applyFont="1" applyFill="1" applyBorder="1" applyAlignment="1">
      <alignment horizontal="right" vertical="center"/>
      <protection/>
    </xf>
    <xf numFmtId="3" fontId="23" fillId="0" borderId="100" xfId="72" applyNumberFormat="1" applyFont="1" applyFill="1" applyBorder="1" applyAlignment="1">
      <alignment horizontal="right" vertical="top"/>
      <protection/>
    </xf>
    <xf numFmtId="3" fontId="24" fillId="0" borderId="45" xfId="64" applyNumberFormat="1" applyFont="1" applyFill="1" applyBorder="1" applyAlignment="1">
      <alignment wrapText="1"/>
      <protection/>
    </xf>
    <xf numFmtId="3" fontId="23" fillId="0" borderId="101" xfId="64" applyNumberFormat="1" applyFont="1" applyFill="1" applyBorder="1" applyAlignment="1">
      <alignment/>
      <protection/>
    </xf>
    <xf numFmtId="3" fontId="24" fillId="0" borderId="102" xfId="65" applyNumberFormat="1" applyFont="1" applyFill="1" applyBorder="1" applyAlignment="1">
      <alignment horizontal="right"/>
      <protection/>
    </xf>
    <xf numFmtId="3" fontId="23" fillId="0" borderId="103" xfId="72" applyNumberFormat="1" applyFont="1" applyFill="1" applyBorder="1" applyAlignment="1">
      <alignment horizontal="right"/>
      <protection/>
    </xf>
    <xf numFmtId="0" fontId="43" fillId="0" borderId="45" xfId="72" applyFont="1" applyFill="1" applyBorder="1" applyAlignment="1">
      <alignment vertical="center" wrapText="1"/>
      <protection/>
    </xf>
    <xf numFmtId="0" fontId="23" fillId="0" borderId="45" xfId="72" applyFont="1" applyFill="1" applyBorder="1" applyAlignment="1">
      <alignment vertical="center" wrapText="1"/>
      <protection/>
    </xf>
    <xf numFmtId="0" fontId="24" fillId="0" borderId="47" xfId="72" applyFont="1" applyFill="1" applyBorder="1" applyAlignment="1">
      <alignment vertical="center" wrapText="1"/>
      <protection/>
    </xf>
    <xf numFmtId="3" fontId="24" fillId="0" borderId="104" xfId="65" applyNumberFormat="1" applyFont="1" applyFill="1" applyBorder="1" applyAlignment="1">
      <alignment horizontal="right"/>
      <protection/>
    </xf>
    <xf numFmtId="3" fontId="23" fillId="0" borderId="45" xfId="72" applyNumberFormat="1" applyFont="1" applyFill="1" applyBorder="1" applyAlignment="1">
      <alignment/>
      <protection/>
    </xf>
    <xf numFmtId="3" fontId="23" fillId="0" borderId="94" xfId="72" applyNumberFormat="1" applyFont="1" applyFill="1" applyBorder="1" applyAlignment="1">
      <alignment/>
      <protection/>
    </xf>
    <xf numFmtId="3" fontId="23" fillId="0" borderId="94" xfId="64" applyNumberFormat="1" applyFont="1" applyFill="1" applyBorder="1" applyAlignment="1">
      <alignment wrapText="1"/>
      <protection/>
    </xf>
    <xf numFmtId="3" fontId="24" fillId="0" borderId="45" xfId="64" applyNumberFormat="1" applyFont="1" applyFill="1" applyBorder="1" applyAlignment="1">
      <alignment horizontal="center"/>
      <protection/>
    </xf>
    <xf numFmtId="0" fontId="24" fillId="0" borderId="94" xfId="72" applyFont="1" applyFill="1" applyBorder="1" applyAlignment="1">
      <alignment wrapText="1"/>
      <protection/>
    </xf>
    <xf numFmtId="0" fontId="52" fillId="0" borderId="45" xfId="72" applyFont="1" applyFill="1" applyBorder="1" applyAlignment="1">
      <alignment horizontal="center" wrapText="1"/>
      <protection/>
    </xf>
    <xf numFmtId="3" fontId="52" fillId="0" borderId="45" xfId="72" applyNumberFormat="1" applyFont="1" applyFill="1" applyBorder="1" applyAlignment="1">
      <alignment/>
      <protection/>
    </xf>
    <xf numFmtId="3" fontId="52" fillId="0" borderId="94" xfId="72" applyNumberFormat="1" applyFont="1" applyFill="1" applyBorder="1" applyAlignment="1">
      <alignment/>
      <protection/>
    </xf>
    <xf numFmtId="3" fontId="52" fillId="0" borderId="99" xfId="65" applyNumberFormat="1" applyFont="1" applyFill="1" applyBorder="1" applyAlignment="1">
      <alignment horizontal="right"/>
      <protection/>
    </xf>
    <xf numFmtId="3" fontId="52" fillId="0" borderId="100" xfId="72" applyNumberFormat="1" applyFont="1" applyFill="1" applyBorder="1" applyAlignment="1">
      <alignment horizontal="right"/>
      <protection/>
    </xf>
    <xf numFmtId="3" fontId="43" fillId="0" borderId="94" xfId="72" applyNumberFormat="1" applyFont="1" applyFill="1" applyBorder="1" applyAlignment="1">
      <alignment horizontal="right"/>
      <protection/>
    </xf>
    <xf numFmtId="3" fontId="23" fillId="0" borderId="94" xfId="72" applyNumberFormat="1" applyFont="1" applyFill="1" applyBorder="1" applyAlignment="1">
      <alignment horizontal="right"/>
      <protection/>
    </xf>
    <xf numFmtId="3" fontId="29" fillId="0" borderId="94" xfId="72" applyNumberFormat="1" applyFont="1" applyFill="1" applyBorder="1" applyAlignment="1">
      <alignment horizontal="right"/>
      <protection/>
    </xf>
    <xf numFmtId="3" fontId="23" fillId="0" borderId="100" xfId="65" applyNumberFormat="1" applyFont="1" applyFill="1" applyBorder="1" applyAlignment="1">
      <alignment horizontal="right" vertical="center"/>
      <protection/>
    </xf>
    <xf numFmtId="3" fontId="44" fillId="0" borderId="94" xfId="72" applyNumberFormat="1" applyFont="1" applyFill="1" applyBorder="1" applyAlignment="1">
      <alignment horizontal="right"/>
      <protection/>
    </xf>
    <xf numFmtId="3" fontId="23" fillId="0" borderId="101" xfId="64" applyNumberFormat="1" applyFont="1" applyFill="1" applyBorder="1" applyAlignment="1">
      <alignment vertical="center" wrapText="1"/>
      <protection/>
    </xf>
    <xf numFmtId="3" fontId="23" fillId="0" borderId="101" xfId="64" applyNumberFormat="1" applyFont="1" applyFill="1" applyBorder="1" applyAlignment="1">
      <alignment horizontal="center" wrapText="1"/>
      <protection/>
    </xf>
    <xf numFmtId="3" fontId="23" fillId="0" borderId="103" xfId="65" applyNumberFormat="1" applyFont="1" applyFill="1" applyBorder="1" applyAlignment="1">
      <alignment horizontal="right" vertical="center"/>
      <protection/>
    </xf>
    <xf numFmtId="3" fontId="43" fillId="0" borderId="45" xfId="64" applyNumberFormat="1" applyFont="1" applyFill="1" applyBorder="1" applyAlignment="1">
      <alignment vertical="center"/>
      <protection/>
    </xf>
    <xf numFmtId="3" fontId="43" fillId="0" borderId="100" xfId="64" applyNumberFormat="1" applyFont="1" applyFill="1" applyBorder="1" applyAlignment="1">
      <alignment vertical="center"/>
      <protection/>
    </xf>
    <xf numFmtId="3" fontId="23" fillId="0" borderId="100" xfId="64" applyNumberFormat="1" applyFont="1" applyFill="1" applyBorder="1" applyAlignment="1">
      <alignment vertical="center"/>
      <protection/>
    </xf>
    <xf numFmtId="0" fontId="24" fillId="0" borderId="47" xfId="72" applyFont="1" applyFill="1" applyBorder="1" applyAlignment="1">
      <alignment horizontal="center" wrapText="1"/>
      <protection/>
    </xf>
    <xf numFmtId="3" fontId="24" fillId="0" borderId="47" xfId="64" applyNumberFormat="1" applyFont="1" applyFill="1" applyBorder="1" applyAlignment="1">
      <alignment vertical="center"/>
      <protection/>
    </xf>
    <xf numFmtId="3" fontId="24" fillId="0" borderId="105" xfId="64" applyNumberFormat="1" applyFont="1" applyFill="1" applyBorder="1" applyAlignment="1">
      <alignment vertical="center"/>
      <protection/>
    </xf>
    <xf numFmtId="3" fontId="24" fillId="0" borderId="102" xfId="65" applyNumberFormat="1" applyFont="1" applyFill="1" applyBorder="1" applyAlignment="1">
      <alignment horizontal="right" vertical="center"/>
      <protection/>
    </xf>
    <xf numFmtId="3" fontId="43" fillId="0" borderId="92" xfId="64" applyNumberFormat="1" applyFont="1" applyFill="1" applyBorder="1" applyAlignment="1">
      <alignment vertical="center"/>
      <protection/>
    </xf>
    <xf numFmtId="3" fontId="43" fillId="0" borderId="99" xfId="65" applyNumberFormat="1" applyFont="1" applyFill="1" applyBorder="1" applyAlignment="1">
      <alignment horizontal="right" vertical="center"/>
      <protection/>
    </xf>
    <xf numFmtId="3" fontId="23" fillId="0" borderId="99" xfId="65" applyNumberFormat="1" applyFont="1" applyFill="1" applyBorder="1" applyAlignment="1">
      <alignment horizontal="right" vertical="center"/>
      <protection/>
    </xf>
    <xf numFmtId="3" fontId="24" fillId="0" borderId="106" xfId="65" applyNumberFormat="1" applyFont="1" applyFill="1" applyBorder="1" applyAlignment="1">
      <alignment horizontal="right" vertical="center"/>
      <protection/>
    </xf>
    <xf numFmtId="3" fontId="43" fillId="0" borderId="0" xfId="72" applyNumberFormat="1" applyFont="1" applyFill="1" applyBorder="1" applyAlignment="1">
      <alignment vertical="top"/>
      <protection/>
    </xf>
    <xf numFmtId="3" fontId="43" fillId="0" borderId="0" xfId="72" applyNumberFormat="1" applyFont="1" applyFill="1" applyBorder="1" applyAlignment="1">
      <alignment horizontal="center"/>
      <protection/>
    </xf>
    <xf numFmtId="3" fontId="43" fillId="0" borderId="107" xfId="72" applyNumberFormat="1" applyFont="1" applyFill="1" applyBorder="1" applyAlignment="1">
      <alignment/>
      <protection/>
    </xf>
    <xf numFmtId="3" fontId="23" fillId="0" borderId="108" xfId="72" applyNumberFormat="1" applyFont="1" applyFill="1" applyBorder="1" applyAlignment="1">
      <alignment/>
      <protection/>
    </xf>
    <xf numFmtId="3" fontId="43" fillId="0" borderId="107" xfId="72" applyNumberFormat="1" applyFont="1" applyFill="1" applyBorder="1" applyAlignment="1">
      <alignment horizontal="right"/>
      <protection/>
    </xf>
    <xf numFmtId="3" fontId="23" fillId="0" borderId="108" xfId="72" applyNumberFormat="1" applyFont="1" applyFill="1" applyBorder="1" applyAlignment="1">
      <alignment horizontal="right"/>
      <protection/>
    </xf>
    <xf numFmtId="3" fontId="43" fillId="0" borderId="107" xfId="64" applyNumberFormat="1" applyFont="1" applyFill="1" applyBorder="1" applyAlignment="1">
      <alignment/>
      <protection/>
    </xf>
    <xf numFmtId="3" fontId="23" fillId="0" borderId="108" xfId="64" applyNumberFormat="1" applyFont="1" applyFill="1" applyBorder="1" applyAlignment="1">
      <alignment/>
      <protection/>
    </xf>
    <xf numFmtId="3" fontId="43" fillId="0" borderId="109" xfId="72" applyNumberFormat="1" applyFont="1" applyFill="1" applyBorder="1" applyAlignment="1">
      <alignment/>
      <protection/>
    </xf>
    <xf numFmtId="3" fontId="23" fillId="0" borderId="110" xfId="72" applyNumberFormat="1" applyFont="1" applyFill="1" applyBorder="1" applyAlignment="1">
      <alignment/>
      <protection/>
    </xf>
    <xf numFmtId="3" fontId="45" fillId="0" borderId="111" xfId="72" applyNumberFormat="1" applyFont="1" applyFill="1" applyBorder="1" applyAlignment="1">
      <alignment vertical="center"/>
      <protection/>
    </xf>
    <xf numFmtId="0" fontId="23" fillId="0" borderId="112" xfId="72" applyFont="1" applyFill="1" applyBorder="1" applyAlignment="1">
      <alignment horizontal="center" vertical="center"/>
      <protection/>
    </xf>
    <xf numFmtId="0" fontId="23" fillId="0" borderId="113" xfId="72" applyFont="1" applyFill="1" applyBorder="1" applyAlignment="1">
      <alignment horizontal="center" vertical="center" wrapText="1"/>
      <protection/>
    </xf>
    <xf numFmtId="3" fontId="43" fillId="0" borderId="114" xfId="72" applyNumberFormat="1" applyFont="1" applyFill="1" applyBorder="1" applyAlignment="1">
      <alignment vertical="center"/>
      <protection/>
    </xf>
    <xf numFmtId="0" fontId="24" fillId="0" borderId="71" xfId="72" applyFont="1" applyFill="1" applyBorder="1" applyAlignment="1">
      <alignment horizontal="center" vertical="center"/>
      <protection/>
    </xf>
    <xf numFmtId="0" fontId="34" fillId="0" borderId="50" xfId="72" applyFont="1" applyFill="1" applyBorder="1" applyAlignment="1">
      <alignment horizontal="center" vertical="center" wrapText="1"/>
      <protection/>
    </xf>
    <xf numFmtId="3" fontId="24" fillId="0" borderId="50" xfId="72" applyNumberFormat="1" applyFont="1" applyFill="1" applyBorder="1" applyAlignment="1">
      <alignment vertical="center"/>
      <protection/>
    </xf>
    <xf numFmtId="3" fontId="24" fillId="0" borderId="115" xfId="72" applyNumberFormat="1" applyFont="1" applyFill="1" applyBorder="1" applyAlignment="1">
      <alignment vertical="center"/>
      <protection/>
    </xf>
    <xf numFmtId="3" fontId="43" fillId="0" borderId="0" xfId="72" applyNumberFormat="1" applyFont="1" applyFill="1" applyBorder="1" applyAlignment="1">
      <alignment/>
      <protection/>
    </xf>
    <xf numFmtId="3" fontId="43" fillId="0" borderId="0" xfId="72" applyNumberFormat="1" applyFont="1" applyFill="1" applyBorder="1">
      <alignment/>
      <protection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116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25" fillId="0" borderId="22" xfId="0" applyFont="1" applyBorder="1" applyAlignment="1">
      <alignment/>
    </xf>
    <xf numFmtId="3" fontId="25" fillId="0" borderId="22" xfId="0" applyNumberFormat="1" applyFont="1" applyFill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0" fontId="25" fillId="0" borderId="22" xfId="0" applyFont="1" applyBorder="1" applyAlignment="1">
      <alignment vertical="top"/>
    </xf>
    <xf numFmtId="3" fontId="25" fillId="0" borderId="0" xfId="0" applyNumberFormat="1" applyFont="1" applyBorder="1" applyAlignment="1">
      <alignment horizontal="right" vertical="top"/>
    </xf>
    <xf numFmtId="0" fontId="53" fillId="0" borderId="70" xfId="0" applyFont="1" applyBorder="1" applyAlignment="1">
      <alignment/>
    </xf>
    <xf numFmtId="0" fontId="49" fillId="0" borderId="33" xfId="0" applyFont="1" applyFill="1" applyBorder="1" applyAlignment="1">
      <alignment/>
    </xf>
    <xf numFmtId="3" fontId="49" fillId="0" borderId="33" xfId="0" applyNumberFormat="1" applyFont="1" applyFill="1" applyBorder="1" applyAlignment="1">
      <alignment horizontal="right"/>
    </xf>
    <xf numFmtId="3" fontId="49" fillId="0" borderId="79" xfId="0" applyNumberFormat="1" applyFont="1" applyFill="1" applyBorder="1" applyAlignment="1">
      <alignment horizontal="right"/>
    </xf>
    <xf numFmtId="0" fontId="25" fillId="0" borderId="28" xfId="0" applyFont="1" applyBorder="1" applyAlignment="1">
      <alignment/>
    </xf>
    <xf numFmtId="3" fontId="27" fillId="0" borderId="29" xfId="0" applyNumberFormat="1" applyFont="1" applyFill="1" applyBorder="1" applyAlignment="1">
      <alignment horizontal="right"/>
    </xf>
    <xf numFmtId="0" fontId="25" fillId="0" borderId="36" xfId="0" applyFont="1" applyBorder="1" applyAlignment="1">
      <alignment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>
      <alignment horizontal="right"/>
    </xf>
    <xf numFmtId="3" fontId="36" fillId="0" borderId="0" xfId="62" applyNumberFormat="1" applyFont="1" applyFill="1" applyBorder="1" applyAlignment="1">
      <alignment horizontal="center"/>
      <protection/>
    </xf>
    <xf numFmtId="3" fontId="27" fillId="0" borderId="0" xfId="62" applyNumberFormat="1" applyFont="1" applyFill="1" applyAlignment="1">
      <alignment horizontal="center"/>
      <protection/>
    </xf>
    <xf numFmtId="3" fontId="27" fillId="0" borderId="0" xfId="62" applyNumberFormat="1" applyFont="1" applyFill="1" applyAlignment="1">
      <alignment/>
      <protection/>
    </xf>
    <xf numFmtId="3" fontId="25" fillId="0" borderId="0" xfId="62" applyNumberFormat="1" applyFont="1" applyFill="1" applyAlignment="1">
      <alignment/>
      <protection/>
    </xf>
    <xf numFmtId="3" fontId="27" fillId="0" borderId="0" xfId="62" applyNumberFormat="1" applyFont="1" applyFill="1" applyAlignment="1">
      <alignment horizontal="right"/>
      <protection/>
    </xf>
    <xf numFmtId="3" fontId="27" fillId="0" borderId="0" xfId="62" applyNumberFormat="1" applyFont="1" applyFill="1">
      <alignment/>
      <protection/>
    </xf>
    <xf numFmtId="3" fontId="27" fillId="0" borderId="0" xfId="62" applyNumberFormat="1" applyFont="1" applyFill="1" applyAlignment="1">
      <alignment vertical="center"/>
      <protection/>
    </xf>
    <xf numFmtId="3" fontId="22" fillId="0" borderId="0" xfId="62" applyNumberFormat="1" applyFont="1" applyFill="1" applyAlignment="1">
      <alignment horizontal="center"/>
      <protection/>
    </xf>
    <xf numFmtId="0" fontId="25" fillId="0" borderId="0" xfId="62" applyFont="1" applyFill="1" applyBorder="1" applyAlignment="1">
      <alignment/>
      <protection/>
    </xf>
    <xf numFmtId="0" fontId="25" fillId="0" borderId="0" xfId="62" applyFont="1" applyFill="1" applyBorder="1" applyAlignment="1">
      <alignment horizontal="center"/>
      <protection/>
    </xf>
    <xf numFmtId="3" fontId="22" fillId="0" borderId="0" xfId="62" applyNumberFormat="1" applyFont="1" applyFill="1" applyBorder="1" applyAlignment="1">
      <alignment horizontal="center"/>
      <protection/>
    </xf>
    <xf numFmtId="3" fontId="27" fillId="0" borderId="0" xfId="62" applyNumberFormat="1" applyFont="1" applyFill="1" applyBorder="1" applyAlignment="1">
      <alignment horizontal="center"/>
      <protection/>
    </xf>
    <xf numFmtId="3" fontId="27" fillId="0" borderId="0" xfId="62" applyNumberFormat="1" applyFont="1" applyFill="1" applyAlignment="1">
      <alignment horizontal="center" vertical="center"/>
      <protection/>
    </xf>
    <xf numFmtId="3" fontId="36" fillId="0" borderId="0" xfId="62" applyNumberFormat="1" applyFont="1" applyFill="1" applyBorder="1" applyAlignment="1">
      <alignment horizontal="center" vertical="center"/>
      <protection/>
    </xf>
    <xf numFmtId="3" fontId="24" fillId="0" borderId="0" xfId="62" applyNumberFormat="1" applyFont="1" applyFill="1" applyAlignment="1">
      <alignment horizontal="center" vertical="center"/>
      <protection/>
    </xf>
    <xf numFmtId="3" fontId="22" fillId="0" borderId="118" xfId="62" applyNumberFormat="1" applyFont="1" applyFill="1" applyBorder="1" applyAlignment="1">
      <alignment horizontal="center"/>
      <protection/>
    </xf>
    <xf numFmtId="3" fontId="22" fillId="0" borderId="119" xfId="62" applyNumberFormat="1" applyFont="1" applyFill="1" applyBorder="1" applyAlignment="1">
      <alignment horizontal="center"/>
      <protection/>
    </xf>
    <xf numFmtId="3" fontId="27" fillId="0" borderId="119" xfId="62" applyNumberFormat="1" applyFont="1" applyFill="1" applyBorder="1" applyAlignment="1">
      <alignment/>
      <protection/>
    </xf>
    <xf numFmtId="3" fontId="27" fillId="0" borderId="119" xfId="62" applyNumberFormat="1" applyFont="1" applyFill="1" applyBorder="1" applyAlignment="1">
      <alignment horizontal="center"/>
      <protection/>
    </xf>
    <xf numFmtId="3" fontId="27" fillId="0" borderId="120" xfId="62" applyNumberFormat="1" applyFont="1" applyFill="1" applyBorder="1" applyAlignment="1">
      <alignment horizontal="right"/>
      <protection/>
    </xf>
    <xf numFmtId="3" fontId="27" fillId="0" borderId="121" xfId="62" applyNumberFormat="1" applyFont="1" applyFill="1" applyBorder="1" applyAlignment="1">
      <alignment horizontal="right"/>
      <protection/>
    </xf>
    <xf numFmtId="3" fontId="27" fillId="0" borderId="122" xfId="62" applyNumberFormat="1" applyFont="1" applyFill="1" applyBorder="1" applyAlignment="1">
      <alignment horizontal="center"/>
      <protection/>
    </xf>
    <xf numFmtId="3" fontId="27" fillId="0" borderId="120" xfId="62" applyNumberFormat="1" applyFont="1" applyFill="1" applyBorder="1" applyAlignment="1">
      <alignment horizontal="center"/>
      <protection/>
    </xf>
    <xf numFmtId="3" fontId="27" fillId="0" borderId="123" xfId="62" applyNumberFormat="1" applyFont="1" applyFill="1" applyBorder="1" applyAlignment="1">
      <alignment horizontal="center"/>
      <protection/>
    </xf>
    <xf numFmtId="3" fontId="49" fillId="0" borderId="119" xfId="62" applyNumberFormat="1" applyFont="1" applyFill="1" applyBorder="1" applyAlignment="1">
      <alignment/>
      <protection/>
    </xf>
    <xf numFmtId="3" fontId="49" fillId="0" borderId="119" xfId="62" applyNumberFormat="1" applyFont="1" applyFill="1" applyBorder="1" applyAlignment="1">
      <alignment horizontal="center"/>
      <protection/>
    </xf>
    <xf numFmtId="3" fontId="49" fillId="0" borderId="45" xfId="62" applyNumberFormat="1" applyFont="1" applyFill="1" applyBorder="1" applyAlignment="1">
      <alignment horizontal="right"/>
      <protection/>
    </xf>
    <xf numFmtId="3" fontId="49" fillId="0" borderId="94" xfId="62" applyNumberFormat="1" applyFont="1" applyFill="1" applyBorder="1" applyAlignment="1">
      <alignment horizontal="right"/>
      <protection/>
    </xf>
    <xf numFmtId="3" fontId="49" fillId="0" borderId="92" xfId="62" applyNumberFormat="1" applyFont="1" applyFill="1" applyBorder="1" applyAlignment="1">
      <alignment horizontal="right"/>
      <protection/>
    </xf>
    <xf numFmtId="3" fontId="27" fillId="0" borderId="45" xfId="62" applyNumberFormat="1" applyFont="1" applyFill="1" applyBorder="1" applyAlignment="1">
      <alignment horizontal="right"/>
      <protection/>
    </xf>
    <xf numFmtId="3" fontId="27" fillId="0" borderId="94" xfId="62" applyNumberFormat="1" applyFont="1" applyFill="1" applyBorder="1" applyAlignment="1">
      <alignment horizontal="right"/>
      <protection/>
    </xf>
    <xf numFmtId="3" fontId="27" fillId="0" borderId="92" xfId="62" applyNumberFormat="1" applyFont="1" applyFill="1" applyBorder="1" applyAlignment="1">
      <alignment horizontal="right"/>
      <protection/>
    </xf>
    <xf numFmtId="3" fontId="28" fillId="0" borderId="93" xfId="62" applyNumberFormat="1" applyFont="1" applyFill="1" applyBorder="1" applyAlignment="1">
      <alignment horizontal="center"/>
      <protection/>
    </xf>
    <xf numFmtId="3" fontId="28" fillId="0" borderId="45" xfId="62" applyNumberFormat="1" applyFont="1" applyFill="1" applyBorder="1" applyAlignment="1">
      <alignment horizontal="center"/>
      <protection/>
    </xf>
    <xf numFmtId="3" fontId="25" fillId="0" borderId="45" xfId="62" applyNumberFormat="1" applyFont="1" applyFill="1" applyBorder="1" applyAlignment="1">
      <alignment/>
      <protection/>
    </xf>
    <xf numFmtId="3" fontId="25" fillId="0" borderId="45" xfId="62" applyNumberFormat="1" applyFont="1" applyFill="1" applyBorder="1" applyAlignment="1">
      <alignment horizontal="center"/>
      <protection/>
    </xf>
    <xf numFmtId="3" fontId="25" fillId="0" borderId="45" xfId="62" applyNumberFormat="1" applyFont="1" applyFill="1" applyBorder="1" applyAlignment="1">
      <alignment horizontal="right"/>
      <protection/>
    </xf>
    <xf numFmtId="3" fontId="25" fillId="0" borderId="94" xfId="62" applyNumberFormat="1" applyFont="1" applyFill="1" applyBorder="1" applyAlignment="1">
      <alignment horizontal="right"/>
      <protection/>
    </xf>
    <xf numFmtId="3" fontId="25" fillId="0" borderId="92" xfId="62" applyNumberFormat="1" applyFont="1" applyFill="1" applyBorder="1" applyAlignment="1">
      <alignment horizontal="right"/>
      <protection/>
    </xf>
    <xf numFmtId="3" fontId="25" fillId="0" borderId="46" xfId="62" applyNumberFormat="1" applyFont="1" applyFill="1" applyBorder="1" applyAlignment="1">
      <alignment horizontal="right"/>
      <protection/>
    </xf>
    <xf numFmtId="3" fontId="22" fillId="0" borderId="93" xfId="62" applyNumberFormat="1" applyFont="1" applyFill="1" applyBorder="1" applyAlignment="1">
      <alignment horizontal="center"/>
      <protection/>
    </xf>
    <xf numFmtId="3" fontId="22" fillId="0" borderId="45" xfId="62" applyNumberFormat="1" applyFont="1" applyFill="1" applyBorder="1" applyAlignment="1">
      <alignment horizontal="center"/>
      <protection/>
    </xf>
    <xf numFmtId="3" fontId="27" fillId="0" borderId="45" xfId="62" applyNumberFormat="1" applyFont="1" applyFill="1" applyBorder="1" applyAlignment="1">
      <alignment/>
      <protection/>
    </xf>
    <xf numFmtId="3" fontId="27" fillId="0" borderId="45" xfId="62" applyNumberFormat="1" applyFont="1" applyFill="1" applyBorder="1" applyAlignment="1">
      <alignment horizontal="center"/>
      <protection/>
    </xf>
    <xf numFmtId="3" fontId="27" fillId="0" borderId="46" xfId="62" applyNumberFormat="1" applyFont="1" applyFill="1" applyBorder="1" applyAlignment="1">
      <alignment horizontal="center"/>
      <protection/>
    </xf>
    <xf numFmtId="3" fontId="49" fillId="0" borderId="45" xfId="62" applyNumberFormat="1" applyFont="1" applyFill="1" applyBorder="1" applyAlignment="1">
      <alignment/>
      <protection/>
    </xf>
    <xf numFmtId="3" fontId="49" fillId="0" borderId="45" xfId="62" applyNumberFormat="1" applyFont="1" applyFill="1" applyBorder="1" applyAlignment="1">
      <alignment horizontal="center"/>
      <protection/>
    </xf>
    <xf numFmtId="3" fontId="49" fillId="0" borderId="46" xfId="62" applyNumberFormat="1" applyFont="1" applyFill="1" applyBorder="1" applyAlignment="1">
      <alignment horizontal="right"/>
      <protection/>
    </xf>
    <xf numFmtId="3" fontId="27" fillId="0" borderId="46" xfId="62" applyNumberFormat="1" applyFont="1" applyFill="1" applyBorder="1" applyAlignment="1">
      <alignment horizontal="right"/>
      <protection/>
    </xf>
    <xf numFmtId="3" fontId="31" fillId="0" borderId="45" xfId="62" applyNumberFormat="1" applyFont="1" applyFill="1" applyBorder="1" applyAlignment="1">
      <alignment/>
      <protection/>
    </xf>
    <xf numFmtId="3" fontId="31" fillId="0" borderId="45" xfId="62" applyNumberFormat="1" applyFont="1" applyFill="1" applyBorder="1" applyAlignment="1">
      <alignment horizontal="center"/>
      <protection/>
    </xf>
    <xf numFmtId="3" fontId="31" fillId="0" borderId="45" xfId="62" applyNumberFormat="1" applyFont="1" applyFill="1" applyBorder="1" applyAlignment="1">
      <alignment horizontal="right"/>
      <protection/>
    </xf>
    <xf numFmtId="3" fontId="31" fillId="0" borderId="94" xfId="62" applyNumberFormat="1" applyFont="1" applyFill="1" applyBorder="1" applyAlignment="1">
      <alignment horizontal="right"/>
      <protection/>
    </xf>
    <xf numFmtId="3" fontId="31" fillId="0" borderId="92" xfId="62" applyNumberFormat="1" applyFont="1" applyFill="1" applyBorder="1" applyAlignment="1">
      <alignment horizontal="right"/>
      <protection/>
    </xf>
    <xf numFmtId="3" fontId="49" fillId="0" borderId="45" xfId="62" applyNumberFormat="1" applyFont="1" applyFill="1" applyBorder="1" applyAlignment="1">
      <alignment horizontal="left" indent="2"/>
      <protection/>
    </xf>
    <xf numFmtId="3" fontId="50" fillId="0" borderId="45" xfId="62" applyNumberFormat="1" applyFont="1" applyFill="1" applyBorder="1" applyAlignment="1">
      <alignment horizontal="center"/>
      <protection/>
    </xf>
    <xf numFmtId="3" fontId="50" fillId="0" borderId="45" xfId="62" applyNumberFormat="1" applyFont="1" applyFill="1" applyBorder="1" applyAlignment="1">
      <alignment horizontal="right"/>
      <protection/>
    </xf>
    <xf numFmtId="3" fontId="50" fillId="0" borderId="94" xfId="62" applyNumberFormat="1" applyFont="1" applyFill="1" applyBorder="1" applyAlignment="1">
      <alignment horizontal="right"/>
      <protection/>
    </xf>
    <xf numFmtId="3" fontId="50" fillId="0" borderId="92" xfId="62" applyNumberFormat="1" applyFont="1" applyFill="1" applyBorder="1" applyAlignment="1">
      <alignment horizontal="right"/>
      <protection/>
    </xf>
    <xf numFmtId="3" fontId="27" fillId="0" borderId="45" xfId="62" applyNumberFormat="1" applyFont="1" applyFill="1" applyBorder="1" applyAlignment="1">
      <alignment horizontal="left" indent="2"/>
      <protection/>
    </xf>
    <xf numFmtId="3" fontId="25" fillId="0" borderId="119" xfId="62" applyNumberFormat="1" applyFont="1" applyFill="1" applyBorder="1" applyAlignment="1">
      <alignment horizontal="left" indent="2"/>
      <protection/>
    </xf>
    <xf numFmtId="3" fontId="37" fillId="0" borderId="45" xfId="62" applyNumberFormat="1" applyFont="1" applyFill="1" applyBorder="1" applyAlignment="1">
      <alignment horizontal="center"/>
      <protection/>
    </xf>
    <xf numFmtId="3" fontId="37" fillId="0" borderId="45" xfId="62" applyNumberFormat="1" applyFont="1" applyFill="1" applyBorder="1" applyAlignment="1">
      <alignment horizontal="right"/>
      <protection/>
    </xf>
    <xf numFmtId="3" fontId="37" fillId="0" borderId="94" xfId="62" applyNumberFormat="1" applyFont="1" applyFill="1" applyBorder="1" applyAlignment="1">
      <alignment horizontal="right"/>
      <protection/>
    </xf>
    <xf numFmtId="3" fontId="37" fillId="0" borderId="92" xfId="62" applyNumberFormat="1" applyFont="1" applyFill="1" applyBorder="1" applyAlignment="1">
      <alignment horizontal="right"/>
      <protection/>
    </xf>
    <xf numFmtId="3" fontId="37" fillId="0" borderId="46" xfId="62" applyNumberFormat="1" applyFont="1" applyFill="1" applyBorder="1" applyAlignment="1">
      <alignment horizontal="right"/>
      <protection/>
    </xf>
    <xf numFmtId="3" fontId="31" fillId="0" borderId="45" xfId="62" applyNumberFormat="1" applyFont="1" applyFill="1" applyBorder="1" applyAlignment="1">
      <alignment horizontal="left" indent="2"/>
      <protection/>
    </xf>
    <xf numFmtId="3" fontId="25" fillId="0" borderId="45" xfId="62" applyNumberFormat="1" applyFont="1" applyFill="1" applyBorder="1" applyAlignment="1">
      <alignment horizontal="left" indent="2"/>
      <protection/>
    </xf>
    <xf numFmtId="3" fontId="27" fillId="0" borderId="0" xfId="62" applyNumberFormat="1" applyFont="1" applyFill="1" applyBorder="1" applyAlignment="1">
      <alignment vertical="center"/>
      <protection/>
    </xf>
    <xf numFmtId="3" fontId="27" fillId="0" borderId="0" xfId="62" applyNumberFormat="1" applyFont="1" applyFill="1" applyBorder="1">
      <alignment/>
      <protection/>
    </xf>
    <xf numFmtId="3" fontId="25" fillId="0" borderId="0" xfId="62" applyNumberFormat="1" applyFont="1" applyFill="1">
      <alignment/>
      <protection/>
    </xf>
    <xf numFmtId="3" fontId="22" fillId="0" borderId="93" xfId="62" applyNumberFormat="1" applyFont="1" applyFill="1" applyBorder="1" applyAlignment="1">
      <alignment horizontal="center" vertical="center"/>
      <protection/>
    </xf>
    <xf numFmtId="3" fontId="22" fillId="0" borderId="45" xfId="62" applyNumberFormat="1" applyFont="1" applyFill="1" applyBorder="1" applyAlignment="1">
      <alignment horizontal="center" vertical="center"/>
      <protection/>
    </xf>
    <xf numFmtId="3" fontId="27" fillId="0" borderId="45" xfId="62" applyNumberFormat="1" applyFont="1" applyFill="1" applyBorder="1" applyAlignment="1">
      <alignment wrapText="1"/>
      <protection/>
    </xf>
    <xf numFmtId="3" fontId="30" fillId="0" borderId="93" xfId="62" applyNumberFormat="1" applyFont="1" applyFill="1" applyBorder="1" applyAlignment="1">
      <alignment horizontal="center"/>
      <protection/>
    </xf>
    <xf numFmtId="3" fontId="31" fillId="0" borderId="45" xfId="62" applyNumberFormat="1" applyFont="1" applyFill="1" applyBorder="1" applyAlignment="1">
      <alignment horizontal="left" indent="1"/>
      <protection/>
    </xf>
    <xf numFmtId="3" fontId="49" fillId="0" borderId="45" xfId="62" applyNumberFormat="1" applyFont="1" applyFill="1" applyBorder="1" applyAlignment="1">
      <alignment horizontal="left" indent="1"/>
      <protection/>
    </xf>
    <xf numFmtId="3" fontId="27" fillId="0" borderId="45" xfId="62" applyNumberFormat="1" applyFont="1" applyFill="1" applyBorder="1" applyAlignment="1">
      <alignment horizontal="left" indent="1"/>
      <protection/>
    </xf>
    <xf numFmtId="3" fontId="25" fillId="0" borderId="45" xfId="62" applyNumberFormat="1" applyFont="1" applyFill="1" applyBorder="1" applyAlignment="1">
      <alignment horizontal="left" indent="1"/>
      <protection/>
    </xf>
    <xf numFmtId="3" fontId="28" fillId="0" borderId="124" xfId="62" applyNumberFormat="1" applyFont="1" applyFill="1" applyBorder="1" applyAlignment="1">
      <alignment horizontal="center"/>
      <protection/>
    </xf>
    <xf numFmtId="3" fontId="25" fillId="0" borderId="87" xfId="62" applyNumberFormat="1" applyFont="1" applyFill="1" applyBorder="1" applyAlignment="1">
      <alignment horizontal="center"/>
      <protection/>
    </xf>
    <xf numFmtId="3" fontId="25" fillId="0" borderId="87" xfId="62" applyNumberFormat="1" applyFont="1" applyFill="1" applyBorder="1" applyAlignment="1">
      <alignment horizontal="right"/>
      <protection/>
    </xf>
    <xf numFmtId="3" fontId="25" fillId="0" borderId="125" xfId="62" applyNumberFormat="1" applyFont="1" applyFill="1" applyBorder="1" applyAlignment="1">
      <alignment horizontal="right"/>
      <protection/>
    </xf>
    <xf numFmtId="3" fontId="25" fillId="0" borderId="45" xfId="62" applyNumberFormat="1" applyFont="1" applyFill="1" applyBorder="1" applyAlignment="1">
      <alignment wrapText="1"/>
      <protection/>
    </xf>
    <xf numFmtId="3" fontId="22" fillId="0" borderId="45" xfId="62" applyNumberFormat="1" applyFont="1" applyFill="1" applyBorder="1" applyAlignment="1">
      <alignment horizontal="center" vertical="top"/>
      <protection/>
    </xf>
    <xf numFmtId="3" fontId="51" fillId="0" borderId="45" xfId="62" applyNumberFormat="1" applyFont="1" applyFill="1" applyBorder="1" applyAlignment="1">
      <alignment/>
      <protection/>
    </xf>
    <xf numFmtId="3" fontId="36" fillId="0" borderId="0" xfId="62" applyNumberFormat="1" applyFont="1" applyFill="1" applyBorder="1" applyAlignment="1">
      <alignment horizontal="center" vertical="top"/>
      <protection/>
    </xf>
    <xf numFmtId="3" fontId="51" fillId="0" borderId="45" xfId="62" applyNumberFormat="1" applyFont="1" applyFill="1" applyBorder="1" applyAlignment="1">
      <alignment wrapText="1"/>
      <protection/>
    </xf>
    <xf numFmtId="3" fontId="27" fillId="0" borderId="94" xfId="62" applyNumberFormat="1" applyFont="1" applyFill="1" applyBorder="1" applyAlignment="1">
      <alignment/>
      <protection/>
    </xf>
    <xf numFmtId="3" fontId="22" fillId="0" borderId="124" xfId="62" applyNumberFormat="1" applyFont="1" applyFill="1" applyBorder="1" applyAlignment="1">
      <alignment horizontal="center"/>
      <protection/>
    </xf>
    <xf numFmtId="3" fontId="27" fillId="0" borderId="87" xfId="62" applyNumberFormat="1" applyFont="1" applyFill="1" applyBorder="1" applyAlignment="1">
      <alignment horizontal="center"/>
      <protection/>
    </xf>
    <xf numFmtId="3" fontId="27" fillId="0" borderId="87" xfId="62" applyNumberFormat="1" applyFont="1" applyFill="1" applyBorder="1" applyAlignment="1">
      <alignment horizontal="right"/>
      <protection/>
    </xf>
    <xf numFmtId="3" fontId="27" fillId="0" borderId="125" xfId="62" applyNumberFormat="1" applyFont="1" applyFill="1" applyBorder="1" applyAlignment="1">
      <alignment horizontal="right"/>
      <protection/>
    </xf>
    <xf numFmtId="3" fontId="51" fillId="0" borderId="87" xfId="62" applyNumberFormat="1" applyFont="1" applyFill="1" applyBorder="1" applyAlignment="1">
      <alignment wrapText="1"/>
      <protection/>
    </xf>
    <xf numFmtId="3" fontId="27" fillId="0" borderId="126" xfId="62" applyNumberFormat="1" applyFont="1" applyFill="1" applyBorder="1" applyAlignment="1">
      <alignment horizontal="right"/>
      <protection/>
    </xf>
    <xf numFmtId="3" fontId="22" fillId="0" borderId="89" xfId="62" applyNumberFormat="1" applyFont="1" applyFill="1" applyBorder="1" applyAlignment="1">
      <alignment horizontal="center" vertical="center"/>
      <protection/>
    </xf>
    <xf numFmtId="3" fontId="22" fillId="0" borderId="90" xfId="62" applyNumberFormat="1" applyFont="1" applyFill="1" applyBorder="1" applyAlignment="1">
      <alignment horizontal="center" vertical="center"/>
      <protection/>
    </xf>
    <xf numFmtId="3" fontId="25" fillId="0" borderId="90" xfId="62" applyNumberFormat="1" applyFont="1" applyFill="1" applyBorder="1" applyAlignment="1">
      <alignment horizontal="left" vertical="center"/>
      <protection/>
    </xf>
    <xf numFmtId="3" fontId="25" fillId="0" borderId="90" xfId="62" applyNumberFormat="1" applyFont="1" applyFill="1" applyBorder="1" applyAlignment="1">
      <alignment horizontal="center" vertical="center"/>
      <protection/>
    </xf>
    <xf numFmtId="3" fontId="25" fillId="0" borderId="90" xfId="62" applyNumberFormat="1" applyFont="1" applyFill="1" applyBorder="1" applyAlignment="1">
      <alignment horizontal="right" vertical="center"/>
      <protection/>
    </xf>
    <xf numFmtId="3" fontId="25" fillId="0" borderId="91" xfId="62" applyNumberFormat="1" applyFont="1" applyFill="1" applyBorder="1" applyAlignment="1">
      <alignment horizontal="right" vertical="center"/>
      <protection/>
    </xf>
    <xf numFmtId="3" fontId="27" fillId="0" borderId="127" xfId="62" applyNumberFormat="1" applyFont="1" applyFill="1" applyBorder="1" applyAlignment="1">
      <alignment vertical="center"/>
      <protection/>
    </xf>
    <xf numFmtId="3" fontId="27" fillId="0" borderId="90" xfId="62" applyNumberFormat="1" applyFont="1" applyFill="1" applyBorder="1" applyAlignment="1">
      <alignment vertical="center"/>
      <protection/>
    </xf>
    <xf numFmtId="3" fontId="27" fillId="0" borderId="128" xfId="62" applyNumberFormat="1" applyFont="1" applyFill="1" applyBorder="1" applyAlignment="1">
      <alignment vertical="center"/>
      <protection/>
    </xf>
    <xf numFmtId="3" fontId="49" fillId="0" borderId="45" xfId="62" applyNumberFormat="1" applyFont="1" applyFill="1" applyBorder="1" applyAlignment="1">
      <alignment horizontal="left" vertical="center"/>
      <protection/>
    </xf>
    <xf numFmtId="3" fontId="49" fillId="0" borderId="45" xfId="62" applyNumberFormat="1" applyFont="1" applyFill="1" applyBorder="1" applyAlignment="1">
      <alignment horizontal="center" vertical="center"/>
      <protection/>
    </xf>
    <xf numFmtId="3" fontId="49" fillId="0" borderId="45" xfId="62" applyNumberFormat="1" applyFont="1" applyFill="1" applyBorder="1" applyAlignment="1">
      <alignment horizontal="right" vertical="center"/>
      <protection/>
    </xf>
    <xf numFmtId="3" fontId="49" fillId="0" borderId="94" xfId="62" applyNumberFormat="1" applyFont="1" applyFill="1" applyBorder="1" applyAlignment="1">
      <alignment horizontal="right" vertical="center"/>
      <protection/>
    </xf>
    <xf numFmtId="3" fontId="49" fillId="0" borderId="92" xfId="62" applyNumberFormat="1" applyFont="1" applyFill="1" applyBorder="1" applyAlignment="1">
      <alignment horizontal="right" vertical="center"/>
      <protection/>
    </xf>
    <xf numFmtId="3" fontId="49" fillId="0" borderId="46" xfId="62" applyNumberFormat="1" applyFont="1" applyFill="1" applyBorder="1" applyAlignment="1">
      <alignment horizontal="right" vertical="center"/>
      <protection/>
    </xf>
    <xf numFmtId="3" fontId="27" fillId="0" borderId="45" xfId="62" applyNumberFormat="1" applyFont="1" applyFill="1" applyBorder="1" applyAlignment="1">
      <alignment horizontal="left" vertical="center"/>
      <protection/>
    </xf>
    <xf numFmtId="3" fontId="25" fillId="0" borderId="45" xfId="62" applyNumberFormat="1" applyFont="1" applyFill="1" applyBorder="1" applyAlignment="1">
      <alignment horizontal="center" vertical="center"/>
      <protection/>
    </xf>
    <xf numFmtId="3" fontId="25" fillId="0" borderId="45" xfId="62" applyNumberFormat="1" applyFont="1" applyFill="1" applyBorder="1" applyAlignment="1">
      <alignment horizontal="right" vertical="center"/>
      <protection/>
    </xf>
    <xf numFmtId="3" fontId="25" fillId="0" borderId="94" xfId="62" applyNumberFormat="1" applyFont="1" applyFill="1" applyBorder="1" applyAlignment="1">
      <alignment horizontal="right" vertical="center"/>
      <protection/>
    </xf>
    <xf numFmtId="3" fontId="27" fillId="0" borderId="92" xfId="62" applyNumberFormat="1" applyFont="1" applyFill="1" applyBorder="1" applyAlignment="1">
      <alignment horizontal="right" vertical="center"/>
      <protection/>
    </xf>
    <xf numFmtId="3" fontId="27" fillId="0" borderId="45" xfId="62" applyNumberFormat="1" applyFont="1" applyFill="1" applyBorder="1" applyAlignment="1">
      <alignment horizontal="right" vertical="center"/>
      <protection/>
    </xf>
    <xf numFmtId="3" fontId="27" fillId="0" borderId="46" xfId="62" applyNumberFormat="1" applyFont="1" applyFill="1" applyBorder="1" applyAlignment="1">
      <alignment horizontal="right" vertical="center"/>
      <protection/>
    </xf>
    <xf numFmtId="3" fontId="22" fillId="0" borderId="95" xfId="62" applyNumberFormat="1" applyFont="1" applyFill="1" applyBorder="1" applyAlignment="1">
      <alignment horizontal="center" vertical="center"/>
      <protection/>
    </xf>
    <xf numFmtId="3" fontId="22" fillId="0" borderId="96" xfId="62" applyNumberFormat="1" applyFont="1" applyFill="1" applyBorder="1" applyAlignment="1">
      <alignment horizontal="center" vertical="center"/>
      <protection/>
    </xf>
    <xf numFmtId="3" fontId="25" fillId="0" borderId="96" xfId="62" applyNumberFormat="1" applyFont="1" applyFill="1" applyBorder="1" applyAlignment="1">
      <alignment horizontal="left" vertical="center"/>
      <protection/>
    </xf>
    <xf numFmtId="3" fontId="25" fillId="0" borderId="96" xfId="62" applyNumberFormat="1" applyFont="1" applyFill="1" applyBorder="1" applyAlignment="1">
      <alignment horizontal="center" vertical="center"/>
      <protection/>
    </xf>
    <xf numFmtId="3" fontId="25" fillId="0" borderId="96" xfId="62" applyNumberFormat="1" applyFont="1" applyFill="1" applyBorder="1" applyAlignment="1">
      <alignment horizontal="right" vertical="center"/>
      <protection/>
    </xf>
    <xf numFmtId="3" fontId="25" fillId="0" borderId="97" xfId="62" applyNumberFormat="1" applyFont="1" applyFill="1" applyBorder="1" applyAlignment="1">
      <alignment horizontal="right" vertical="center"/>
      <protection/>
    </xf>
    <xf numFmtId="3" fontId="25" fillId="0" borderId="98" xfId="62" applyNumberFormat="1" applyFont="1" applyFill="1" applyBorder="1" applyAlignment="1">
      <alignment horizontal="right" vertical="center"/>
      <protection/>
    </xf>
    <xf numFmtId="3" fontId="25" fillId="0" borderId="129" xfId="62" applyNumberFormat="1" applyFont="1" applyFill="1" applyBorder="1" applyAlignment="1">
      <alignment horizontal="right" vertical="center"/>
      <protection/>
    </xf>
    <xf numFmtId="3" fontId="23" fillId="0" borderId="127" xfId="62" applyNumberFormat="1" applyFont="1" applyFill="1" applyBorder="1" applyAlignment="1">
      <alignment/>
      <protection/>
    </xf>
    <xf numFmtId="3" fontId="23" fillId="0" borderId="90" xfId="62" applyNumberFormat="1" applyFont="1" applyFill="1" applyBorder="1" applyAlignment="1">
      <alignment/>
      <protection/>
    </xf>
    <xf numFmtId="3" fontId="23" fillId="0" borderId="128" xfId="62" applyNumberFormat="1" applyFont="1" applyFill="1" applyBorder="1" applyAlignment="1">
      <alignment/>
      <protection/>
    </xf>
    <xf numFmtId="3" fontId="43" fillId="0" borderId="94" xfId="62" applyNumberFormat="1" applyFont="1" applyFill="1" applyBorder="1" applyAlignment="1">
      <alignment/>
      <protection/>
    </xf>
    <xf numFmtId="3" fontId="24" fillId="0" borderId="46" xfId="0" applyNumberFormat="1" applyFont="1" applyFill="1" applyBorder="1" applyAlignment="1">
      <alignment/>
    </xf>
    <xf numFmtId="3" fontId="23" fillId="0" borderId="92" xfId="62" applyNumberFormat="1" applyFont="1" applyFill="1" applyBorder="1" applyAlignment="1">
      <alignment/>
      <protection/>
    </xf>
    <xf numFmtId="3" fontId="23" fillId="0" borderId="45" xfId="62" applyNumberFormat="1" applyFont="1" applyFill="1" applyBorder="1" applyAlignment="1">
      <alignment/>
      <protection/>
    </xf>
    <xf numFmtId="3" fontId="23" fillId="0" borderId="46" xfId="62" applyNumberFormat="1" applyFont="1" applyFill="1" applyBorder="1" applyAlignment="1">
      <alignment/>
      <protection/>
    </xf>
    <xf numFmtId="3" fontId="24" fillId="0" borderId="129" xfId="0" applyNumberFormat="1" applyFont="1" applyFill="1" applyBorder="1" applyAlignment="1">
      <alignment/>
    </xf>
    <xf numFmtId="3" fontId="36" fillId="0" borderId="0" xfId="62" applyNumberFormat="1" applyFont="1" applyFill="1" applyBorder="1" applyAlignment="1">
      <alignment horizontal="left"/>
      <protection/>
    </xf>
    <xf numFmtId="3" fontId="22" fillId="0" borderId="0" xfId="62" applyNumberFormat="1" applyFont="1" applyFill="1" applyBorder="1" applyAlignment="1">
      <alignment horizontal="center" vertical="center"/>
      <protection/>
    </xf>
    <xf numFmtId="3" fontId="22" fillId="0" borderId="0" xfId="62" applyNumberFormat="1" applyFont="1" applyFill="1" applyAlignment="1">
      <alignment horizontal="center" vertical="top"/>
      <protection/>
    </xf>
    <xf numFmtId="3" fontId="27" fillId="0" borderId="0" xfId="62" applyNumberFormat="1" applyFont="1" applyFill="1" applyAlignment="1">
      <alignment vertical="top"/>
      <protection/>
    </xf>
    <xf numFmtId="3" fontId="25" fillId="0" borderId="0" xfId="62" applyNumberFormat="1" applyFont="1" applyFill="1" applyBorder="1">
      <alignment/>
      <protection/>
    </xf>
    <xf numFmtId="0" fontId="36" fillId="0" borderId="0" xfId="73" applyFont="1" applyFill="1" applyBorder="1" applyAlignment="1">
      <alignment vertical="top"/>
      <protection/>
    </xf>
    <xf numFmtId="0" fontId="23" fillId="0" borderId="0" xfId="73" applyFont="1" applyFill="1" applyBorder="1" applyAlignment="1">
      <alignment horizontal="center"/>
      <protection/>
    </xf>
    <xf numFmtId="3" fontId="23" fillId="0" borderId="0" xfId="73" applyNumberFormat="1" applyFont="1" applyFill="1" applyBorder="1">
      <alignment/>
      <protection/>
    </xf>
    <xf numFmtId="3" fontId="24" fillId="0" borderId="0" xfId="73" applyNumberFormat="1" applyFont="1" applyFill="1" applyBorder="1" applyAlignment="1">
      <alignment/>
      <protection/>
    </xf>
    <xf numFmtId="3" fontId="23" fillId="0" borderId="0" xfId="73" applyNumberFormat="1" applyFont="1" applyFill="1" applyBorder="1" applyAlignment="1">
      <alignment/>
      <protection/>
    </xf>
    <xf numFmtId="0" fontId="23" fillId="0" borderId="0" xfId="73" applyFont="1" applyFill="1" applyBorder="1">
      <alignment/>
      <protection/>
    </xf>
    <xf numFmtId="0" fontId="36" fillId="0" borderId="0" xfId="73" applyFont="1" applyFill="1" applyBorder="1" applyAlignment="1">
      <alignment horizontal="center" vertical="top"/>
      <protection/>
    </xf>
    <xf numFmtId="0" fontId="23" fillId="0" borderId="0" xfId="73" applyFont="1" applyFill="1" applyBorder="1" applyAlignment="1">
      <alignment horizontal="center" vertical="top"/>
      <protection/>
    </xf>
    <xf numFmtId="0" fontId="23" fillId="0" borderId="0" xfId="73" applyFont="1" applyFill="1" applyBorder="1" applyAlignment="1">
      <alignment wrapText="1"/>
      <protection/>
    </xf>
    <xf numFmtId="0" fontId="23" fillId="0" borderId="0" xfId="73" applyFont="1" applyFill="1" applyBorder="1" applyAlignment="1">
      <alignment horizontal="center" wrapText="1"/>
      <protection/>
    </xf>
    <xf numFmtId="3" fontId="23" fillId="0" borderId="0" xfId="73" applyNumberFormat="1" applyFont="1" applyFill="1" applyBorder="1" applyAlignment="1">
      <alignment horizontal="right"/>
      <protection/>
    </xf>
    <xf numFmtId="0" fontId="23" fillId="0" borderId="0" xfId="73" applyFont="1" applyFill="1" applyBorder="1" applyAlignment="1">
      <alignment horizontal="center" vertical="top" wrapText="1"/>
      <protection/>
    </xf>
    <xf numFmtId="3" fontId="23" fillId="0" borderId="0" xfId="73" applyNumberFormat="1" applyFont="1" applyFill="1" applyBorder="1" applyAlignment="1">
      <alignment horizontal="center"/>
      <protection/>
    </xf>
    <xf numFmtId="3" fontId="24" fillId="0" borderId="0" xfId="73" applyNumberFormat="1" applyFont="1" applyFill="1" applyBorder="1" applyAlignment="1">
      <alignment horizontal="center"/>
      <protection/>
    </xf>
    <xf numFmtId="3" fontId="24" fillId="0" borderId="130" xfId="73" applyNumberFormat="1" applyFont="1" applyFill="1" applyBorder="1" applyAlignment="1">
      <alignment horizontal="center" vertical="center" wrapText="1"/>
      <protection/>
    </xf>
    <xf numFmtId="3" fontId="24" fillId="0" borderId="131" xfId="73" applyNumberFormat="1" applyFont="1" applyFill="1" applyBorder="1" applyAlignment="1">
      <alignment horizontal="center" vertical="center" wrapText="1"/>
      <protection/>
    </xf>
    <xf numFmtId="3" fontId="23" fillId="0" borderId="89" xfId="62" applyNumberFormat="1" applyFont="1" applyFill="1" applyBorder="1" applyAlignment="1">
      <alignment horizontal="center" vertical="top"/>
      <protection/>
    </xf>
    <xf numFmtId="3" fontId="23" fillId="0" borderId="90" xfId="62" applyNumberFormat="1" applyFont="1" applyFill="1" applyBorder="1" applyAlignment="1">
      <alignment horizontal="center" textRotation="90"/>
      <protection/>
    </xf>
    <xf numFmtId="0" fontId="38" fillId="0" borderId="90" xfId="73" applyFont="1" applyFill="1" applyBorder="1" applyAlignment="1">
      <alignment horizontal="left" vertical="center" wrapText="1"/>
      <protection/>
    </xf>
    <xf numFmtId="3" fontId="24" fillId="0" borderId="90" xfId="73" applyNumberFormat="1" applyFont="1" applyFill="1" applyBorder="1" applyAlignment="1">
      <alignment horizontal="center" vertical="center" wrapText="1"/>
      <protection/>
    </xf>
    <xf numFmtId="3" fontId="24" fillId="0" borderId="132" xfId="73" applyNumberFormat="1" applyFont="1" applyFill="1" applyBorder="1" applyAlignment="1">
      <alignment horizontal="center" vertical="center" wrapText="1"/>
      <protection/>
    </xf>
    <xf numFmtId="3" fontId="24" fillId="0" borderId="127" xfId="73" applyNumberFormat="1" applyFont="1" applyFill="1" applyBorder="1" applyAlignment="1">
      <alignment horizontal="center" vertical="center" wrapText="1"/>
      <protection/>
    </xf>
    <xf numFmtId="3" fontId="24" fillId="0" borderId="133" xfId="73" applyNumberFormat="1" applyFont="1" applyFill="1" applyBorder="1" applyAlignment="1">
      <alignment horizontal="center" vertical="center" wrapText="1"/>
      <protection/>
    </xf>
    <xf numFmtId="0" fontId="36" fillId="0" borderId="0" xfId="73" applyFont="1" applyFill="1" applyBorder="1" applyAlignment="1">
      <alignment horizontal="center" vertical="center"/>
      <protection/>
    </xf>
    <xf numFmtId="0" fontId="23" fillId="0" borderId="93" xfId="73" applyFont="1" applyFill="1" applyBorder="1" applyAlignment="1">
      <alignment horizontal="center" vertical="center"/>
      <protection/>
    </xf>
    <xf numFmtId="0" fontId="23" fillId="0" borderId="45" xfId="73" applyFont="1" applyFill="1" applyBorder="1" applyAlignment="1">
      <alignment horizontal="center" vertical="center"/>
      <protection/>
    </xf>
    <xf numFmtId="3" fontId="23" fillId="0" borderId="92" xfId="62" applyNumberFormat="1" applyFont="1" applyFill="1" applyBorder="1" applyAlignment="1">
      <alignment horizontal="right"/>
      <protection/>
    </xf>
    <xf numFmtId="3" fontId="23" fillId="0" borderId="45" xfId="62" applyNumberFormat="1" applyFont="1" applyFill="1" applyBorder="1" applyAlignment="1">
      <alignment horizontal="right"/>
      <protection/>
    </xf>
    <xf numFmtId="0" fontId="43" fillId="0" borderId="93" xfId="73" applyFont="1" applyFill="1" applyBorder="1" applyAlignment="1">
      <alignment horizontal="center" vertical="center"/>
      <protection/>
    </xf>
    <xf numFmtId="0" fontId="43" fillId="0" borderId="45" xfId="73" applyFont="1" applyFill="1" applyBorder="1" applyAlignment="1">
      <alignment horizontal="center" vertical="center"/>
      <protection/>
    </xf>
    <xf numFmtId="3" fontId="43" fillId="0" borderId="92" xfId="62" applyNumberFormat="1" applyFont="1" applyFill="1" applyBorder="1" applyAlignment="1">
      <alignment horizontal="right"/>
      <protection/>
    </xf>
    <xf numFmtId="3" fontId="43" fillId="0" borderId="45" xfId="62" applyNumberFormat="1" applyFont="1" applyFill="1" applyBorder="1" applyAlignment="1">
      <alignment horizontal="right"/>
      <protection/>
    </xf>
    <xf numFmtId="0" fontId="24" fillId="0" borderId="93" xfId="73" applyFont="1" applyFill="1" applyBorder="1" applyAlignment="1">
      <alignment horizontal="center" vertical="center"/>
      <protection/>
    </xf>
    <xf numFmtId="0" fontId="24" fillId="0" borderId="45" xfId="73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vertical="top"/>
      <protection/>
    </xf>
    <xf numFmtId="0" fontId="24" fillId="0" borderId="0" xfId="73" applyFont="1" applyFill="1" applyBorder="1" applyAlignment="1">
      <alignment vertical="center"/>
      <protection/>
    </xf>
    <xf numFmtId="0" fontId="24" fillId="0" borderId="0" xfId="73" applyFont="1" applyFill="1" applyBorder="1" applyAlignment="1">
      <alignment/>
      <protection/>
    </xf>
    <xf numFmtId="0" fontId="36" fillId="0" borderId="0" xfId="73" applyFont="1" applyFill="1" applyBorder="1" applyAlignment="1">
      <alignment horizontal="center"/>
      <protection/>
    </xf>
    <xf numFmtId="0" fontId="23" fillId="0" borderId="93" xfId="73" applyFont="1" applyFill="1" applyBorder="1" applyAlignment="1">
      <alignment horizontal="center"/>
      <protection/>
    </xf>
    <xf numFmtId="0" fontId="23" fillId="0" borderId="45" xfId="73" applyFont="1" applyFill="1" applyBorder="1" applyAlignment="1">
      <alignment horizontal="center"/>
      <protection/>
    </xf>
    <xf numFmtId="0" fontId="43" fillId="0" borderId="45" xfId="73" applyFont="1" applyFill="1" applyBorder="1" applyAlignment="1">
      <alignment horizontal="center" wrapText="1"/>
      <protection/>
    </xf>
    <xf numFmtId="0" fontId="23" fillId="0" borderId="45" xfId="73" applyFont="1" applyFill="1" applyBorder="1" applyAlignment="1">
      <alignment horizontal="center" wrapText="1"/>
      <protection/>
    </xf>
    <xf numFmtId="0" fontId="43" fillId="0" borderId="93" xfId="73" applyFont="1" applyFill="1" applyBorder="1" applyAlignment="1">
      <alignment horizontal="center" vertical="top"/>
      <protection/>
    </xf>
    <xf numFmtId="0" fontId="43" fillId="0" borderId="45" xfId="73" applyFont="1" applyFill="1" applyBorder="1" applyAlignment="1">
      <alignment horizontal="center"/>
      <protection/>
    </xf>
    <xf numFmtId="0" fontId="23" fillId="0" borderId="93" xfId="73" applyFont="1" applyFill="1" applyBorder="1" applyAlignment="1">
      <alignment horizontal="center" vertical="top"/>
      <protection/>
    </xf>
    <xf numFmtId="0" fontId="24" fillId="0" borderId="93" xfId="73" applyFont="1" applyFill="1" applyBorder="1" applyAlignment="1">
      <alignment horizontal="center" vertical="top"/>
      <protection/>
    </xf>
    <xf numFmtId="0" fontId="24" fillId="0" borderId="45" xfId="73" applyFont="1" applyFill="1" applyBorder="1" applyAlignment="1">
      <alignment horizontal="center"/>
      <protection/>
    </xf>
    <xf numFmtId="0" fontId="36" fillId="0" borderId="0" xfId="73" applyFont="1" applyFill="1" applyBorder="1">
      <alignment/>
      <protection/>
    </xf>
    <xf numFmtId="3" fontId="23" fillId="0" borderId="45" xfId="64" applyNumberFormat="1" applyFont="1" applyFill="1" applyBorder="1" applyAlignment="1">
      <alignment vertical="center" wrapText="1"/>
      <protection/>
    </xf>
    <xf numFmtId="0" fontId="23" fillId="0" borderId="45" xfId="73" applyFont="1" applyFill="1" applyBorder="1">
      <alignment/>
      <protection/>
    </xf>
    <xf numFmtId="3" fontId="23" fillId="0" borderId="92" xfId="62" applyNumberFormat="1" applyFont="1" applyFill="1" applyBorder="1" applyAlignment="1">
      <alignment horizontal="right" vertical="center"/>
      <protection/>
    </xf>
    <xf numFmtId="3" fontId="23" fillId="0" borderId="45" xfId="62" applyNumberFormat="1" applyFont="1" applyFill="1" applyBorder="1" applyAlignment="1">
      <alignment horizontal="right" vertical="center"/>
      <protection/>
    </xf>
    <xf numFmtId="3" fontId="23" fillId="0" borderId="92" xfId="62" applyNumberFormat="1" applyFont="1" applyFill="1" applyBorder="1" applyAlignment="1">
      <alignment horizontal="right" vertical="top"/>
      <protection/>
    </xf>
    <xf numFmtId="3" fontId="23" fillId="0" borderId="45" xfId="62" applyNumberFormat="1" applyFont="1" applyFill="1" applyBorder="1" applyAlignment="1">
      <alignment horizontal="right" vertical="top"/>
      <protection/>
    </xf>
    <xf numFmtId="0" fontId="24" fillId="0" borderId="45" xfId="73" applyFont="1" applyFill="1" applyBorder="1" applyAlignment="1">
      <alignment horizontal="center" vertical="top"/>
      <protection/>
    </xf>
    <xf numFmtId="3" fontId="23" fillId="0" borderId="45" xfId="64" applyNumberFormat="1" applyFont="1" applyFill="1" applyBorder="1" applyAlignment="1">
      <alignment horizontal="center" vertical="top" wrapText="1"/>
      <protection/>
    </xf>
    <xf numFmtId="3" fontId="24" fillId="0" borderId="99" xfId="65" applyNumberFormat="1" applyFont="1" applyFill="1" applyBorder="1" applyAlignment="1">
      <alignment horizontal="right" vertical="top"/>
      <protection/>
    </xf>
    <xf numFmtId="0" fontId="23" fillId="0" borderId="134" xfId="73" applyFont="1" applyFill="1" applyBorder="1" applyAlignment="1">
      <alignment horizontal="center"/>
      <protection/>
    </xf>
    <xf numFmtId="0" fontId="23" fillId="0" borderId="101" xfId="73" applyFont="1" applyFill="1" applyBorder="1" applyAlignment="1">
      <alignment horizontal="center"/>
      <protection/>
    </xf>
    <xf numFmtId="0" fontId="24" fillId="0" borderId="101" xfId="73" applyFont="1" applyFill="1" applyBorder="1" applyAlignment="1">
      <alignment horizontal="center"/>
      <protection/>
    </xf>
    <xf numFmtId="3" fontId="23" fillId="0" borderId="135" xfId="62" applyNumberFormat="1" applyFont="1" applyFill="1" applyBorder="1" applyAlignment="1">
      <alignment horizontal="right"/>
      <protection/>
    </xf>
    <xf numFmtId="3" fontId="23" fillId="0" borderId="101" xfId="62" applyNumberFormat="1" applyFont="1" applyFill="1" applyBorder="1" applyAlignment="1">
      <alignment horizontal="right"/>
      <protection/>
    </xf>
    <xf numFmtId="3" fontId="43" fillId="0" borderId="45" xfId="73" applyNumberFormat="1" applyFont="1" applyFill="1" applyBorder="1" applyAlignment="1">
      <alignment horizontal="right" vertical="center"/>
      <protection/>
    </xf>
    <xf numFmtId="3" fontId="43" fillId="0" borderId="92" xfId="73" applyNumberFormat="1" applyFont="1" applyFill="1" applyBorder="1" applyAlignment="1">
      <alignment horizontal="right" vertical="center"/>
      <protection/>
    </xf>
    <xf numFmtId="3" fontId="43" fillId="0" borderId="99" xfId="73" applyNumberFormat="1" applyFont="1" applyFill="1" applyBorder="1" applyAlignment="1">
      <alignment horizontal="right" vertical="center"/>
      <protection/>
    </xf>
    <xf numFmtId="3" fontId="43" fillId="0" borderId="100" xfId="73" applyNumberFormat="1" applyFont="1" applyFill="1" applyBorder="1" applyAlignment="1">
      <alignment horizontal="right" vertical="center"/>
      <protection/>
    </xf>
    <xf numFmtId="3" fontId="23" fillId="0" borderId="45" xfId="73" applyNumberFormat="1" applyFont="1" applyFill="1" applyBorder="1" applyAlignment="1">
      <alignment horizontal="right" vertical="center"/>
      <protection/>
    </xf>
    <xf numFmtId="3" fontId="23" fillId="0" borderId="92" xfId="73" applyNumberFormat="1" applyFont="1" applyFill="1" applyBorder="1" applyAlignment="1">
      <alignment horizontal="right" vertical="center"/>
      <protection/>
    </xf>
    <xf numFmtId="3" fontId="23" fillId="0" borderId="99" xfId="73" applyNumberFormat="1" applyFont="1" applyFill="1" applyBorder="1" applyAlignment="1">
      <alignment horizontal="right" vertical="center"/>
      <protection/>
    </xf>
    <xf numFmtId="3" fontId="23" fillId="0" borderId="100" xfId="73" applyNumberFormat="1" applyFont="1" applyFill="1" applyBorder="1" applyAlignment="1">
      <alignment horizontal="right" vertical="center"/>
      <protection/>
    </xf>
    <xf numFmtId="0" fontId="23" fillId="0" borderId="136" xfId="73" applyFont="1" applyFill="1" applyBorder="1" applyAlignment="1">
      <alignment horizontal="center" vertical="top"/>
      <protection/>
    </xf>
    <xf numFmtId="0" fontId="23" fillId="0" borderId="47" xfId="73" applyFont="1" applyFill="1" applyBorder="1" applyAlignment="1">
      <alignment horizontal="center"/>
      <protection/>
    </xf>
    <xf numFmtId="0" fontId="24" fillId="0" borderId="47" xfId="73" applyFont="1" applyFill="1" applyBorder="1" applyAlignment="1">
      <alignment horizontal="center"/>
      <protection/>
    </xf>
    <xf numFmtId="3" fontId="24" fillId="0" borderId="137" xfId="73" applyNumberFormat="1" applyFont="1" applyFill="1" applyBorder="1" applyAlignment="1">
      <alignment horizontal="right" vertical="center"/>
      <protection/>
    </xf>
    <xf numFmtId="3" fontId="24" fillId="0" borderId="138" xfId="73" applyNumberFormat="1" applyFont="1" applyFill="1" applyBorder="1" applyAlignment="1">
      <alignment horizontal="right" vertical="center"/>
      <protection/>
    </xf>
    <xf numFmtId="0" fontId="23" fillId="0" borderId="139" xfId="73" applyFont="1" applyFill="1" applyBorder="1" applyAlignment="1">
      <alignment horizontal="center" vertical="top"/>
      <protection/>
    </xf>
    <xf numFmtId="0" fontId="23" fillId="0" borderId="120" xfId="73" applyFont="1" applyFill="1" applyBorder="1" applyAlignment="1">
      <alignment horizontal="center"/>
      <protection/>
    </xf>
    <xf numFmtId="0" fontId="38" fillId="0" borderId="120" xfId="73" applyFont="1" applyFill="1" applyBorder="1" applyAlignment="1">
      <alignment horizontal="left"/>
      <protection/>
    </xf>
    <xf numFmtId="0" fontId="24" fillId="0" borderId="120" xfId="73" applyFont="1" applyFill="1" applyBorder="1" applyAlignment="1">
      <alignment horizontal="center"/>
      <protection/>
    </xf>
    <xf numFmtId="3" fontId="24" fillId="0" borderId="120" xfId="73" applyNumberFormat="1" applyFont="1" applyFill="1" applyBorder="1" applyAlignment="1">
      <alignment horizontal="right"/>
      <protection/>
    </xf>
    <xf numFmtId="3" fontId="24" fillId="0" borderId="121" xfId="73" applyNumberFormat="1" applyFont="1" applyFill="1" applyBorder="1" applyAlignment="1">
      <alignment horizontal="right"/>
      <protection/>
    </xf>
    <xf numFmtId="3" fontId="24" fillId="0" borderId="122" xfId="73" applyNumberFormat="1" applyFont="1" applyFill="1" applyBorder="1" applyAlignment="1">
      <alignment horizontal="right"/>
      <protection/>
    </xf>
    <xf numFmtId="3" fontId="24" fillId="0" borderId="140" xfId="73" applyNumberFormat="1" applyFont="1" applyFill="1" applyBorder="1" applyAlignment="1">
      <alignment horizontal="right"/>
      <protection/>
    </xf>
    <xf numFmtId="0" fontId="23" fillId="0" borderId="0" xfId="73" applyFont="1" applyFill="1" applyBorder="1" applyAlignment="1">
      <alignment/>
      <protection/>
    </xf>
    <xf numFmtId="3" fontId="52" fillId="0" borderId="92" xfId="62" applyNumberFormat="1" applyFont="1" applyFill="1" applyBorder="1" applyAlignment="1">
      <alignment horizontal="right"/>
      <protection/>
    </xf>
    <xf numFmtId="3" fontId="52" fillId="0" borderId="45" xfId="62" applyNumberFormat="1" applyFont="1" applyFill="1" applyBorder="1" applyAlignment="1">
      <alignment horizontal="right"/>
      <protection/>
    </xf>
    <xf numFmtId="3" fontId="23" fillId="0" borderId="45" xfId="73" applyNumberFormat="1" applyFont="1" applyFill="1" applyBorder="1" applyAlignment="1">
      <alignment/>
      <protection/>
    </xf>
    <xf numFmtId="3" fontId="23" fillId="0" borderId="94" xfId="73" applyNumberFormat="1" applyFont="1" applyFill="1" applyBorder="1" applyAlignment="1">
      <alignment/>
      <protection/>
    </xf>
    <xf numFmtId="0" fontId="23" fillId="0" borderId="134" xfId="73" applyFont="1" applyFill="1" applyBorder="1" applyAlignment="1">
      <alignment horizontal="center" vertical="top"/>
      <protection/>
    </xf>
    <xf numFmtId="3" fontId="23" fillId="0" borderId="135" xfId="62" applyNumberFormat="1" applyFont="1" applyFill="1" applyBorder="1" applyAlignment="1">
      <alignment horizontal="right" vertical="center"/>
      <protection/>
    </xf>
    <xf numFmtId="3" fontId="23" fillId="0" borderId="101" xfId="62" applyNumberFormat="1" applyFont="1" applyFill="1" applyBorder="1" applyAlignment="1">
      <alignment horizontal="right" vertical="center"/>
      <protection/>
    </xf>
    <xf numFmtId="3" fontId="23" fillId="0" borderId="92" xfId="64" applyNumberFormat="1" applyFont="1" applyFill="1" applyBorder="1" applyAlignment="1">
      <alignment vertical="center"/>
      <protection/>
    </xf>
    <xf numFmtId="0" fontId="24" fillId="0" borderId="136" xfId="73" applyFont="1" applyFill="1" applyBorder="1" applyAlignment="1">
      <alignment horizontal="center" vertical="top"/>
      <protection/>
    </xf>
    <xf numFmtId="3" fontId="24" fillId="0" borderId="141" xfId="64" applyNumberFormat="1" applyFont="1" applyFill="1" applyBorder="1" applyAlignment="1">
      <alignment vertical="center"/>
      <protection/>
    </xf>
    <xf numFmtId="3" fontId="23" fillId="0" borderId="120" xfId="64" applyNumberFormat="1" applyFont="1" applyFill="1" applyBorder="1" applyAlignment="1">
      <alignment horizontal="left" vertical="center" wrapText="1"/>
      <protection/>
    </xf>
    <xf numFmtId="3" fontId="23" fillId="0" borderId="120" xfId="64" applyNumberFormat="1" applyFont="1" applyFill="1" applyBorder="1" applyAlignment="1">
      <alignment horizontal="center" wrapText="1"/>
      <protection/>
    </xf>
    <xf numFmtId="3" fontId="23" fillId="0" borderId="122" xfId="62" applyNumberFormat="1" applyFont="1" applyFill="1" applyBorder="1" applyAlignment="1">
      <alignment horizontal="right" vertical="center"/>
      <protection/>
    </xf>
    <xf numFmtId="3" fontId="23" fillId="0" borderId="120" xfId="62" applyNumberFormat="1" applyFont="1" applyFill="1" applyBorder="1" applyAlignment="1">
      <alignment horizontal="right" vertical="center"/>
      <protection/>
    </xf>
    <xf numFmtId="3" fontId="24" fillId="0" borderId="104" xfId="65" applyNumberFormat="1" applyFont="1" applyFill="1" applyBorder="1" applyAlignment="1">
      <alignment horizontal="right" vertical="center"/>
      <protection/>
    </xf>
    <xf numFmtId="3" fontId="23" fillId="0" borderId="140" xfId="65" applyNumberFormat="1" applyFont="1" applyFill="1" applyBorder="1" applyAlignment="1">
      <alignment horizontal="right" vertical="center"/>
      <protection/>
    </xf>
    <xf numFmtId="0" fontId="43" fillId="0" borderId="136" xfId="73" applyFont="1" applyFill="1" applyBorder="1" applyAlignment="1">
      <alignment horizontal="center" vertical="top"/>
      <protection/>
    </xf>
    <xf numFmtId="0" fontId="43" fillId="0" borderId="47" xfId="73" applyFont="1" applyFill="1" applyBorder="1" applyAlignment="1">
      <alignment horizontal="center"/>
      <protection/>
    </xf>
    <xf numFmtId="0" fontId="43" fillId="0" borderId="47" xfId="72" applyFont="1" applyFill="1" applyBorder="1" applyAlignment="1">
      <alignment vertical="center" wrapText="1"/>
      <protection/>
    </xf>
    <xf numFmtId="0" fontId="43" fillId="0" borderId="47" xfId="72" applyFont="1" applyFill="1" applyBorder="1" applyAlignment="1">
      <alignment horizontal="center" wrapText="1"/>
      <protection/>
    </xf>
    <xf numFmtId="3" fontId="43" fillId="0" borderId="47" xfId="64" applyNumberFormat="1" applyFont="1" applyFill="1" applyBorder="1" applyAlignment="1">
      <alignment vertical="center"/>
      <protection/>
    </xf>
    <xf numFmtId="3" fontId="43" fillId="0" borderId="141" xfId="64" applyNumberFormat="1" applyFont="1" applyFill="1" applyBorder="1" applyAlignment="1">
      <alignment vertical="center"/>
      <protection/>
    </xf>
    <xf numFmtId="3" fontId="43" fillId="0" borderId="106" xfId="65" applyNumberFormat="1" applyFont="1" applyFill="1" applyBorder="1" applyAlignment="1">
      <alignment horizontal="right" vertical="center"/>
      <protection/>
    </xf>
    <xf numFmtId="3" fontId="43" fillId="0" borderId="105" xfId="64" applyNumberFormat="1" applyFont="1" applyFill="1" applyBorder="1" applyAlignment="1">
      <alignment vertical="center"/>
      <protection/>
    </xf>
    <xf numFmtId="0" fontId="23" fillId="0" borderId="118" xfId="73" applyFont="1" applyFill="1" applyBorder="1" applyAlignment="1">
      <alignment horizontal="center" vertical="top"/>
      <protection/>
    </xf>
    <xf numFmtId="0" fontId="23" fillId="0" borderId="119" xfId="73" applyFont="1" applyFill="1" applyBorder="1" applyAlignment="1">
      <alignment horizontal="center"/>
      <protection/>
    </xf>
    <xf numFmtId="3" fontId="23" fillId="0" borderId="119" xfId="64" applyNumberFormat="1" applyFont="1" applyFill="1" applyBorder="1" applyAlignment="1">
      <alignment vertical="center" wrapText="1"/>
      <protection/>
    </xf>
    <xf numFmtId="3" fontId="23" fillId="0" borderId="119" xfId="64" applyNumberFormat="1" applyFont="1" applyFill="1" applyBorder="1" applyAlignment="1">
      <alignment horizontal="center" wrapText="1"/>
      <protection/>
    </xf>
    <xf numFmtId="3" fontId="23" fillId="0" borderId="142" xfId="62" applyNumberFormat="1" applyFont="1" applyFill="1" applyBorder="1" applyAlignment="1">
      <alignment horizontal="right" vertical="center"/>
      <protection/>
    </xf>
    <xf numFmtId="3" fontId="23" fillId="0" borderId="119" xfId="62" applyNumberFormat="1" applyFont="1" applyFill="1" applyBorder="1" applyAlignment="1">
      <alignment horizontal="right" vertical="center"/>
      <protection/>
    </xf>
    <xf numFmtId="3" fontId="24" fillId="0" borderId="143" xfId="65" applyNumberFormat="1" applyFont="1" applyFill="1" applyBorder="1" applyAlignment="1">
      <alignment horizontal="right" vertical="center"/>
      <protection/>
    </xf>
    <xf numFmtId="3" fontId="23" fillId="0" borderId="144" xfId="65" applyNumberFormat="1" applyFont="1" applyFill="1" applyBorder="1" applyAlignment="1">
      <alignment horizontal="right" vertical="center"/>
      <protection/>
    </xf>
    <xf numFmtId="0" fontId="36" fillId="0" borderId="0" xfId="73" applyFont="1" applyFill="1" applyBorder="1" applyAlignment="1">
      <alignment horizontal="center" wrapText="1"/>
      <protection/>
    </xf>
    <xf numFmtId="3" fontId="36" fillId="0" borderId="0" xfId="73" applyNumberFormat="1" applyFont="1" applyFill="1" applyBorder="1">
      <alignment/>
      <protection/>
    </xf>
    <xf numFmtId="3" fontId="42" fillId="0" borderId="0" xfId="73" applyNumberFormat="1" applyFont="1" applyFill="1" applyBorder="1">
      <alignment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3" fontId="24" fillId="0" borderId="0" xfId="73" applyNumberFormat="1" applyFont="1" applyFill="1" applyBorder="1">
      <alignment/>
      <protection/>
    </xf>
    <xf numFmtId="3" fontId="24" fillId="0" borderId="0" xfId="72" applyNumberFormat="1" applyFont="1" applyFill="1" applyBorder="1" applyAlignment="1">
      <alignment horizontal="center"/>
      <protection/>
    </xf>
    <xf numFmtId="3" fontId="45" fillId="0" borderId="115" xfId="72" applyNumberFormat="1" applyFont="1" applyFill="1" applyBorder="1" applyAlignment="1">
      <alignment horizontal="center" vertical="center" wrapText="1"/>
      <protection/>
    </xf>
    <xf numFmtId="3" fontId="24" fillId="0" borderId="145" xfId="72" applyNumberFormat="1" applyFont="1" applyFill="1" applyBorder="1" applyAlignment="1">
      <alignment horizontal="center" vertical="center" wrapText="1"/>
      <protection/>
    </xf>
    <xf numFmtId="3" fontId="43" fillId="0" borderId="13" xfId="72" applyNumberFormat="1" applyFont="1" applyFill="1" applyBorder="1" applyAlignment="1">
      <alignment/>
      <protection/>
    </xf>
    <xf numFmtId="3" fontId="24" fillId="0" borderId="29" xfId="72" applyNumberFormat="1" applyFont="1" applyFill="1" applyBorder="1" applyAlignment="1">
      <alignment/>
      <protection/>
    </xf>
    <xf numFmtId="3" fontId="24" fillId="0" borderId="146" xfId="72" applyNumberFormat="1" applyFont="1" applyFill="1" applyBorder="1" applyAlignment="1">
      <alignment/>
      <protection/>
    </xf>
    <xf numFmtId="3" fontId="43" fillId="0" borderId="107" xfId="63" applyNumberFormat="1" applyFont="1" applyFill="1" applyBorder="1" applyAlignment="1">
      <alignment horizontal="right"/>
      <protection/>
    </xf>
    <xf numFmtId="3" fontId="23" fillId="0" borderId="108" xfId="63" applyNumberFormat="1" applyFont="1" applyFill="1" applyBorder="1" applyAlignment="1">
      <alignment horizontal="right"/>
      <protection/>
    </xf>
    <xf numFmtId="0" fontId="23" fillId="0" borderId="49" xfId="72" applyFont="1" applyFill="1" applyBorder="1" applyAlignment="1">
      <alignment horizontal="center"/>
      <protection/>
    </xf>
    <xf numFmtId="0" fontId="24" fillId="0" borderId="52" xfId="72" applyFont="1" applyFill="1" applyBorder="1" applyAlignment="1">
      <alignment horizontal="center" vertical="center"/>
      <protection/>
    </xf>
    <xf numFmtId="0" fontId="24" fillId="0" borderId="52" xfId="73" applyFont="1" applyFill="1" applyBorder="1" applyAlignment="1">
      <alignment horizontal="right" vertical="center"/>
      <protection/>
    </xf>
    <xf numFmtId="3" fontId="24" fillId="0" borderId="147" xfId="72" applyNumberFormat="1" applyFont="1" applyFill="1" applyBorder="1" applyAlignment="1">
      <alignment vertical="center"/>
      <protection/>
    </xf>
    <xf numFmtId="0" fontId="23" fillId="0" borderId="72" xfId="72" applyFont="1" applyFill="1" applyBorder="1" applyAlignment="1">
      <alignment horizontal="center" vertical="center"/>
      <protection/>
    </xf>
    <xf numFmtId="0" fontId="23" fillId="0" borderId="49" xfId="72" applyFont="1" applyFill="1" applyBorder="1" applyAlignment="1">
      <alignment horizontal="center" vertical="center"/>
      <protection/>
    </xf>
    <xf numFmtId="0" fontId="23" fillId="0" borderId="49" xfId="72" applyFont="1" applyFill="1" applyBorder="1" applyAlignment="1">
      <alignment horizontal="left" vertical="center" wrapText="1"/>
      <protection/>
    </xf>
    <xf numFmtId="0" fontId="23" fillId="0" borderId="49" xfId="64" applyFont="1" applyFill="1" applyBorder="1" applyAlignment="1">
      <alignment horizontal="center" vertical="center" wrapText="1"/>
      <protection/>
    </xf>
    <xf numFmtId="3" fontId="43" fillId="0" borderId="107" xfId="72" applyNumberFormat="1" applyFont="1" applyFill="1" applyBorder="1" applyAlignment="1">
      <alignment vertical="center"/>
      <protection/>
    </xf>
    <xf numFmtId="3" fontId="23" fillId="0" borderId="49" xfId="72" applyNumberFormat="1" applyFont="1" applyFill="1" applyBorder="1" applyAlignment="1">
      <alignment vertical="center"/>
      <protection/>
    </xf>
    <xf numFmtId="3" fontId="24" fillId="0" borderId="146" xfId="72" applyNumberFormat="1" applyFont="1" applyFill="1" applyBorder="1" applyAlignment="1">
      <alignment vertical="center"/>
      <protection/>
    </xf>
    <xf numFmtId="0" fontId="23" fillId="0" borderId="49" xfId="72" applyFont="1" applyFill="1" applyBorder="1" applyAlignment="1">
      <alignment horizontal="center" vertical="center" wrapText="1"/>
      <protection/>
    </xf>
    <xf numFmtId="0" fontId="23" fillId="0" borderId="74" xfId="72" applyFont="1" applyFill="1" applyBorder="1" applyAlignment="1">
      <alignment horizontal="center" vertical="center"/>
      <protection/>
    </xf>
    <xf numFmtId="0" fontId="23" fillId="0" borderId="51" xfId="72" applyFont="1" applyFill="1" applyBorder="1" applyAlignment="1">
      <alignment horizontal="center" vertical="center"/>
      <protection/>
    </xf>
    <xf numFmtId="0" fontId="23" fillId="0" borderId="51" xfId="72" applyFont="1" applyFill="1" applyBorder="1" applyAlignment="1">
      <alignment horizontal="left" vertical="center" wrapText="1"/>
      <protection/>
    </xf>
    <xf numFmtId="0" fontId="23" fillId="0" borderId="51" xfId="72" applyFont="1" applyFill="1" applyBorder="1" applyAlignment="1">
      <alignment horizontal="center" vertical="center" wrapText="1"/>
      <protection/>
    </xf>
    <xf numFmtId="3" fontId="43" fillId="0" borderId="109" xfId="72" applyNumberFormat="1" applyFont="1" applyFill="1" applyBorder="1" applyAlignment="1">
      <alignment vertical="center"/>
      <protection/>
    </xf>
    <xf numFmtId="3" fontId="23" fillId="0" borderId="51" xfId="72" applyNumberFormat="1" applyFont="1" applyFill="1" applyBorder="1" applyAlignment="1">
      <alignment vertical="center"/>
      <protection/>
    </xf>
    <xf numFmtId="0" fontId="23" fillId="0" borderId="113" xfId="72" applyFont="1" applyFill="1" applyBorder="1" applyAlignment="1">
      <alignment horizontal="center" vertical="center"/>
      <protection/>
    </xf>
    <xf numFmtId="0" fontId="23" fillId="0" borderId="148" xfId="73" applyFont="1" applyFill="1" applyBorder="1" applyAlignment="1">
      <alignment horizontal="right" vertical="center"/>
      <protection/>
    </xf>
    <xf numFmtId="3" fontId="23" fillId="0" borderId="148" xfId="72" applyNumberFormat="1" applyFont="1" applyFill="1" applyBorder="1" applyAlignment="1">
      <alignment vertical="center"/>
      <protection/>
    </xf>
    <xf numFmtId="3" fontId="24" fillId="0" borderId="149" xfId="72" applyNumberFormat="1" applyFont="1" applyFill="1" applyBorder="1" applyAlignment="1">
      <alignment vertical="center"/>
      <protection/>
    </xf>
    <xf numFmtId="0" fontId="24" fillId="0" borderId="50" xfId="72" applyFont="1" applyFill="1" applyBorder="1" applyAlignment="1">
      <alignment horizontal="center" vertical="center"/>
      <protection/>
    </xf>
    <xf numFmtId="0" fontId="24" fillId="0" borderId="50" xfId="73" applyFont="1" applyFill="1" applyBorder="1" applyAlignment="1">
      <alignment horizontal="right" vertical="center"/>
      <protection/>
    </xf>
    <xf numFmtId="3" fontId="24" fillId="0" borderId="145" xfId="72" applyNumberFormat="1" applyFont="1" applyFill="1" applyBorder="1" applyAlignment="1">
      <alignment vertical="center"/>
      <protection/>
    </xf>
    <xf numFmtId="0" fontId="24" fillId="0" borderId="0" xfId="72" applyFont="1" applyFill="1" applyBorder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3" fontId="23" fillId="0" borderId="53" xfId="68" applyNumberFormat="1" applyFont="1" applyFill="1" applyBorder="1" applyAlignment="1">
      <alignment horizontal="right" vertical="center"/>
      <protection/>
    </xf>
    <xf numFmtId="3" fontId="23" fillId="0" borderId="54" xfId="40" applyNumberFormat="1" applyFont="1" applyFill="1" applyBorder="1" applyAlignment="1">
      <alignment horizontal="right" vertical="center"/>
    </xf>
    <xf numFmtId="3" fontId="24" fillId="0" borderId="92" xfId="65" applyNumberFormat="1" applyFont="1" applyFill="1" applyBorder="1" applyAlignment="1">
      <alignment wrapText="1"/>
      <protection/>
    </xf>
    <xf numFmtId="3" fontId="24" fillId="0" borderId="92" xfId="65" applyNumberFormat="1" applyFont="1" applyFill="1" applyBorder="1">
      <alignment/>
      <protection/>
    </xf>
    <xf numFmtId="3" fontId="42" fillId="0" borderId="0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vertical="center"/>
    </xf>
    <xf numFmtId="3" fontId="36" fillId="0" borderId="13" xfId="0" applyNumberFormat="1" applyFont="1" applyFill="1" applyBorder="1" applyAlignment="1">
      <alignment vertical="center"/>
    </xf>
    <xf numFmtId="3" fontId="42" fillId="0" borderId="29" xfId="0" applyNumberFormat="1" applyFont="1" applyFill="1" applyBorder="1" applyAlignment="1">
      <alignment vertical="center"/>
    </xf>
    <xf numFmtId="3" fontId="36" fillId="0" borderId="0" xfId="0" applyNumberFormat="1" applyFont="1" applyAlignment="1">
      <alignment/>
    </xf>
    <xf numFmtId="3" fontId="36" fillId="0" borderId="0" xfId="0" applyNumberFormat="1" applyFont="1" applyFill="1" applyBorder="1" applyAlignment="1">
      <alignment vertical="center"/>
    </xf>
    <xf numFmtId="3" fontId="55" fillId="0" borderId="28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 horizontal="center" vertical="center"/>
    </xf>
    <xf numFmtId="3" fontId="55" fillId="0" borderId="0" xfId="71" applyNumberFormat="1" applyFont="1" applyFill="1" applyBorder="1" applyAlignment="1">
      <alignment horizontal="left"/>
      <protection/>
    </xf>
    <xf numFmtId="3" fontId="55" fillId="0" borderId="0" xfId="71" applyNumberFormat="1" applyFont="1" applyFill="1" applyBorder="1" applyAlignment="1">
      <alignment horizontal="center" vertical="center"/>
      <protection/>
    </xf>
    <xf numFmtId="3" fontId="55" fillId="0" borderId="0" xfId="0" applyNumberFormat="1" applyFont="1" applyFill="1" applyBorder="1" applyAlignment="1">
      <alignment vertical="center"/>
    </xf>
    <xf numFmtId="3" fontId="55" fillId="0" borderId="13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29" xfId="0" applyNumberFormat="1" applyFont="1" applyFill="1" applyBorder="1" applyAlignment="1">
      <alignment/>
    </xf>
    <xf numFmtId="3" fontId="36" fillId="0" borderId="28" xfId="0" applyNumberFormat="1" applyFont="1" applyFill="1" applyBorder="1" applyAlignment="1">
      <alignment horizontal="center" vertical="center"/>
    </xf>
    <xf numFmtId="3" fontId="36" fillId="0" borderId="0" xfId="71" applyNumberFormat="1" applyFont="1" applyFill="1" applyBorder="1" applyAlignment="1">
      <alignment horizontal="left"/>
      <protection/>
    </xf>
    <xf numFmtId="3" fontId="36" fillId="0" borderId="0" xfId="71" applyNumberFormat="1" applyFont="1" applyFill="1" applyBorder="1" applyAlignment="1">
      <alignment horizontal="center" vertical="center"/>
      <protection/>
    </xf>
    <xf numFmtId="3" fontId="36" fillId="0" borderId="13" xfId="0" applyNumberFormat="1" applyFont="1" applyFill="1" applyBorder="1" applyAlignment="1">
      <alignment/>
    </xf>
    <xf numFmtId="3" fontId="36" fillId="0" borderId="29" xfId="0" applyNumberFormat="1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 vertical="center"/>
    </xf>
    <xf numFmtId="3" fontId="42" fillId="0" borderId="0" xfId="71" applyNumberFormat="1" applyFont="1" applyFill="1" applyBorder="1" applyAlignment="1">
      <alignment horizontal="left" vertical="center"/>
      <protection/>
    </xf>
    <xf numFmtId="3" fontId="42" fillId="0" borderId="0" xfId="71" applyNumberFormat="1" applyFont="1" applyFill="1" applyBorder="1" applyAlignment="1">
      <alignment horizontal="center" vertical="center"/>
      <protection/>
    </xf>
    <xf numFmtId="3" fontId="42" fillId="0" borderId="13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center" vertical="center" wrapText="1"/>
    </xf>
    <xf numFmtId="3" fontId="36" fillId="0" borderId="29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top"/>
    </xf>
    <xf numFmtId="3" fontId="56" fillId="0" borderId="0" xfId="0" applyNumberFormat="1" applyFont="1" applyFill="1" applyBorder="1" applyAlignment="1">
      <alignment/>
    </xf>
    <xf numFmtId="3" fontId="56" fillId="0" borderId="29" xfId="0" applyNumberFormat="1" applyFont="1" applyFill="1" applyBorder="1" applyAlignment="1">
      <alignment/>
    </xf>
    <xf numFmtId="3" fontId="42" fillId="0" borderId="36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horizontal="center" vertical="center"/>
    </xf>
    <xf numFmtId="3" fontId="42" fillId="0" borderId="10" xfId="71" applyNumberFormat="1" applyFont="1" applyFill="1" applyBorder="1" applyAlignment="1">
      <alignment horizontal="left" vertical="center"/>
      <protection/>
    </xf>
    <xf numFmtId="3" fontId="42" fillId="0" borderId="10" xfId="71" applyNumberFormat="1" applyFont="1" applyFill="1" applyBorder="1" applyAlignment="1">
      <alignment horizontal="center" vertical="center"/>
      <protection/>
    </xf>
    <xf numFmtId="3" fontId="42" fillId="0" borderId="10" xfId="0" applyNumberFormat="1" applyFont="1" applyFill="1" applyBorder="1" applyAlignment="1">
      <alignment vertical="center"/>
    </xf>
    <xf numFmtId="3" fontId="42" fillId="0" borderId="67" xfId="0" applyNumberFormat="1" applyFont="1" applyFill="1" applyBorder="1" applyAlignment="1">
      <alignment/>
    </xf>
    <xf numFmtId="3" fontId="36" fillId="0" borderId="10" xfId="0" applyNumberFormat="1" applyFont="1" applyFill="1" applyBorder="1" applyAlignment="1">
      <alignment/>
    </xf>
    <xf numFmtId="0" fontId="53" fillId="0" borderId="28" xfId="0" applyFont="1" applyBorder="1" applyAlignment="1">
      <alignment/>
    </xf>
    <xf numFmtId="3" fontId="49" fillId="0" borderId="29" xfId="0" applyNumberFormat="1" applyFont="1" applyFill="1" applyBorder="1" applyAlignment="1">
      <alignment horizontal="right"/>
    </xf>
    <xf numFmtId="3" fontId="25" fillId="0" borderId="30" xfId="0" applyNumberFormat="1" applyFont="1" applyFill="1" applyBorder="1" applyAlignment="1">
      <alignment horizontal="right"/>
    </xf>
    <xf numFmtId="0" fontId="25" fillId="0" borderId="28" xfId="0" applyFont="1" applyBorder="1" applyAlignment="1">
      <alignment vertical="top"/>
    </xf>
    <xf numFmtId="3" fontId="25" fillId="0" borderId="29" xfId="0" applyNumberFormat="1" applyFont="1" applyFill="1" applyBorder="1" applyAlignment="1">
      <alignment horizontal="right" vertical="top"/>
    </xf>
    <xf numFmtId="3" fontId="25" fillId="0" borderId="26" xfId="0" applyNumberFormat="1" applyFont="1" applyBorder="1" applyAlignment="1">
      <alignment horizontal="right"/>
    </xf>
    <xf numFmtId="0" fontId="24" fillId="0" borderId="150" xfId="0" applyFont="1" applyBorder="1" applyAlignment="1">
      <alignment horizontal="center" vertical="center"/>
    </xf>
    <xf numFmtId="3" fontId="24" fillId="0" borderId="151" xfId="0" applyNumberFormat="1" applyFont="1" applyBorder="1" applyAlignment="1">
      <alignment vertical="center"/>
    </xf>
    <xf numFmtId="3" fontId="24" fillId="0" borderId="152" xfId="0" applyNumberFormat="1" applyFont="1" applyBorder="1" applyAlignment="1">
      <alignment vertical="center"/>
    </xf>
    <xf numFmtId="165" fontId="23" fillId="0" borderId="12" xfId="80" applyNumberFormat="1" applyFont="1" applyBorder="1" applyAlignment="1">
      <alignment horizontal="center"/>
    </xf>
    <xf numFmtId="165" fontId="23" fillId="0" borderId="153" xfId="80" applyNumberFormat="1" applyFont="1" applyBorder="1" applyAlignment="1">
      <alignment horizontal="center"/>
    </xf>
    <xf numFmtId="3" fontId="24" fillId="0" borderId="154" xfId="0" applyNumberFormat="1" applyFont="1" applyFill="1" applyBorder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 wrapText="1"/>
    </xf>
    <xf numFmtId="3" fontId="23" fillId="0" borderId="25" xfId="0" applyNumberFormat="1" applyFont="1" applyFill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3" fontId="24" fillId="0" borderId="155" xfId="0" applyNumberFormat="1" applyFont="1" applyFill="1" applyBorder="1" applyAlignment="1">
      <alignment horizontal="right" vertical="center"/>
    </xf>
    <xf numFmtId="3" fontId="24" fillId="0" borderId="156" xfId="0" applyNumberFormat="1" applyFont="1" applyBorder="1" applyAlignment="1">
      <alignment horizontal="right" vertical="center"/>
    </xf>
    <xf numFmtId="3" fontId="23" fillId="0" borderId="25" xfId="0" applyNumberFormat="1" applyFont="1" applyBorder="1" applyAlignment="1">
      <alignment horizontal="right" vertical="center"/>
    </xf>
    <xf numFmtId="3" fontId="23" fillId="0" borderId="25" xfId="0" applyNumberFormat="1" applyFont="1" applyFill="1" applyBorder="1" applyAlignment="1">
      <alignment horizontal="right" vertical="center"/>
    </xf>
    <xf numFmtId="3" fontId="24" fillId="0" borderId="155" xfId="0" applyNumberFormat="1" applyFont="1" applyBorder="1" applyAlignment="1">
      <alignment horizontal="right" vertical="center"/>
    </xf>
    <xf numFmtId="3" fontId="24" fillId="0" borderId="157" xfId="0" applyNumberFormat="1" applyFont="1" applyFill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/>
    </xf>
    <xf numFmtId="3" fontId="24" fillId="0" borderId="158" xfId="0" applyNumberFormat="1" applyFont="1" applyBorder="1" applyAlignment="1">
      <alignment vertical="center"/>
    </xf>
    <xf numFmtId="3" fontId="24" fillId="0" borderId="159" xfId="0" applyNumberFormat="1" applyFont="1" applyBorder="1" applyAlignment="1">
      <alignment vertical="center"/>
    </xf>
    <xf numFmtId="3" fontId="23" fillId="0" borderId="160" xfId="0" applyNumberFormat="1" applyFont="1" applyBorder="1" applyAlignment="1">
      <alignment horizontal="right"/>
    </xf>
    <xf numFmtId="3" fontId="23" fillId="0" borderId="160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 vertical="top"/>
    </xf>
    <xf numFmtId="3" fontId="23" fillId="0" borderId="160" xfId="0" applyNumberFormat="1" applyFont="1" applyFill="1" applyBorder="1" applyAlignment="1">
      <alignment horizontal="right" vertical="top"/>
    </xf>
    <xf numFmtId="3" fontId="24" fillId="0" borderId="160" xfId="0" applyNumberFormat="1" applyFont="1" applyBorder="1" applyAlignment="1">
      <alignment horizontal="right"/>
    </xf>
    <xf numFmtId="3" fontId="23" fillId="0" borderId="160" xfId="0" applyNumberFormat="1" applyFont="1" applyBorder="1" applyAlignment="1">
      <alignment horizontal="right" vertical="center"/>
    </xf>
    <xf numFmtId="3" fontId="23" fillId="0" borderId="160" xfId="0" applyNumberFormat="1" applyFont="1" applyFill="1" applyBorder="1" applyAlignment="1">
      <alignment horizontal="right" vertical="center"/>
    </xf>
    <xf numFmtId="3" fontId="24" fillId="0" borderId="25" xfId="0" applyNumberFormat="1" applyFont="1" applyFill="1" applyBorder="1" applyAlignment="1">
      <alignment horizontal="right" vertical="center"/>
    </xf>
    <xf numFmtId="3" fontId="24" fillId="0" borderId="160" xfId="0" applyNumberFormat="1" applyFont="1" applyFill="1" applyBorder="1" applyAlignment="1">
      <alignment horizontal="right" vertical="center"/>
    </xf>
    <xf numFmtId="3" fontId="24" fillId="0" borderId="161" xfId="0" applyNumberFormat="1" applyFont="1" applyFill="1" applyBorder="1" applyAlignment="1">
      <alignment horizontal="right" vertical="center"/>
    </xf>
    <xf numFmtId="3" fontId="24" fillId="0" borderId="162" xfId="0" applyNumberFormat="1" applyFont="1" applyBorder="1" applyAlignment="1">
      <alignment vertical="center"/>
    </xf>
    <xf numFmtId="3" fontId="24" fillId="0" borderId="163" xfId="0" applyNumberFormat="1" applyFont="1" applyBorder="1" applyAlignment="1">
      <alignment vertical="center"/>
    </xf>
    <xf numFmtId="3" fontId="24" fillId="0" borderId="157" xfId="0" applyNumberFormat="1" applyFont="1" applyBorder="1" applyAlignment="1">
      <alignment vertical="center"/>
    </xf>
    <xf numFmtId="165" fontId="23" fillId="0" borderId="164" xfId="80" applyNumberFormat="1" applyFont="1" applyBorder="1" applyAlignment="1">
      <alignment horizontal="center"/>
    </xf>
    <xf numFmtId="165" fontId="23" fillId="0" borderId="165" xfId="80" applyNumberFormat="1" applyFont="1" applyBorder="1" applyAlignment="1">
      <alignment horizontal="center"/>
    </xf>
    <xf numFmtId="0" fontId="24" fillId="0" borderId="70" xfId="0" applyFont="1" applyBorder="1" applyAlignment="1">
      <alignment horizontal="left" vertical="center"/>
    </xf>
    <xf numFmtId="3" fontId="24" fillId="0" borderId="166" xfId="0" applyNumberFormat="1" applyFont="1" applyBorder="1" applyAlignment="1">
      <alignment horizontal="center" vertical="center" wrapText="1"/>
    </xf>
    <xf numFmtId="0" fontId="24" fillId="0" borderId="81" xfId="0" applyFont="1" applyBorder="1" applyAlignment="1">
      <alignment horizontal="center" vertical="center"/>
    </xf>
    <xf numFmtId="3" fontId="24" fillId="0" borderId="167" xfId="0" applyNumberFormat="1" applyFont="1" applyBorder="1" applyAlignment="1">
      <alignment horizontal="center" vertical="center" wrapText="1"/>
    </xf>
    <xf numFmtId="3" fontId="23" fillId="0" borderId="168" xfId="0" applyNumberFormat="1" applyFont="1" applyBorder="1" applyAlignment="1">
      <alignment horizontal="center" vertical="center" wrapText="1"/>
    </xf>
    <xf numFmtId="3" fontId="23" fillId="0" borderId="169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166" fontId="36" fillId="0" borderId="0" xfId="0" applyNumberFormat="1" applyFont="1" applyBorder="1" applyAlignment="1">
      <alignment horizontal="center" vertical="center"/>
    </xf>
    <xf numFmtId="3" fontId="25" fillId="0" borderId="79" xfId="61" applyNumberFormat="1" applyFont="1" applyFill="1" applyBorder="1">
      <alignment/>
      <protection/>
    </xf>
    <xf numFmtId="3" fontId="31" fillId="0" borderId="29" xfId="61" applyNumberFormat="1" applyFont="1" applyFill="1" applyBorder="1">
      <alignment/>
      <protection/>
    </xf>
    <xf numFmtId="3" fontId="25" fillId="0" borderId="38" xfId="61" applyNumberFormat="1" applyFont="1" applyFill="1" applyBorder="1" applyAlignment="1">
      <alignment vertical="center"/>
      <protection/>
    </xf>
    <xf numFmtId="3" fontId="23" fillId="0" borderId="77" xfId="71" applyNumberFormat="1" applyFont="1" applyFill="1" applyBorder="1" applyAlignment="1">
      <alignment/>
      <protection/>
    </xf>
    <xf numFmtId="0" fontId="23" fillId="0" borderId="0" xfId="70" applyFont="1">
      <alignment/>
      <protection/>
    </xf>
    <xf numFmtId="0" fontId="23" fillId="0" borderId="0" xfId="70" applyFont="1" applyAlignment="1">
      <alignment vertical="center"/>
      <protection/>
    </xf>
    <xf numFmtId="0" fontId="23" fillId="0" borderId="0" xfId="70" applyFont="1" applyAlignment="1">
      <alignment horizontal="center"/>
      <protection/>
    </xf>
    <xf numFmtId="0" fontId="23" fillId="0" borderId="0" xfId="70" applyFont="1" applyAlignment="1">
      <alignment horizontal="center" vertical="center"/>
      <protection/>
    </xf>
    <xf numFmtId="3" fontId="23" fillId="0" borderId="53" xfId="70" applyNumberFormat="1" applyFont="1" applyBorder="1" applyAlignment="1">
      <alignment vertical="center"/>
      <protection/>
    </xf>
    <xf numFmtId="3" fontId="23" fillId="0" borderId="53" xfId="70" applyNumberFormat="1" applyFont="1" applyFill="1" applyBorder="1" applyAlignment="1">
      <alignment vertical="center"/>
      <protection/>
    </xf>
    <xf numFmtId="3" fontId="24" fillId="0" borderId="90" xfId="73" applyNumberFormat="1" applyFont="1" applyFill="1" applyBorder="1" applyAlignment="1">
      <alignment horizontal="center" wrapText="1"/>
      <protection/>
    </xf>
    <xf numFmtId="3" fontId="24" fillId="0" borderId="132" xfId="73" applyNumberFormat="1" applyFont="1" applyFill="1" applyBorder="1" applyAlignment="1">
      <alignment horizontal="center" wrapText="1"/>
      <protection/>
    </xf>
    <xf numFmtId="3" fontId="43" fillId="0" borderId="45" xfId="73" applyNumberFormat="1" applyFont="1" applyFill="1" applyBorder="1" applyAlignment="1">
      <alignment/>
      <protection/>
    </xf>
    <xf numFmtId="3" fontId="43" fillId="0" borderId="99" xfId="73" applyNumberFormat="1" applyFont="1" applyFill="1" applyBorder="1" applyAlignment="1">
      <alignment/>
      <protection/>
    </xf>
    <xf numFmtId="3" fontId="23" fillId="0" borderId="99" xfId="73" applyNumberFormat="1" applyFont="1" applyFill="1" applyBorder="1" applyAlignment="1">
      <alignment/>
      <protection/>
    </xf>
    <xf numFmtId="3" fontId="43" fillId="0" borderId="45" xfId="65" applyNumberFormat="1" applyFont="1" applyFill="1" applyBorder="1" applyAlignment="1">
      <alignment/>
      <protection/>
    </xf>
    <xf numFmtId="3" fontId="43" fillId="0" borderId="99" xfId="65" applyNumberFormat="1" applyFont="1" applyFill="1" applyBorder="1" applyAlignment="1">
      <alignment/>
      <protection/>
    </xf>
    <xf numFmtId="3" fontId="23" fillId="0" borderId="45" xfId="65" applyNumberFormat="1" applyFont="1" applyFill="1" applyBorder="1" applyAlignment="1">
      <alignment/>
      <protection/>
    </xf>
    <xf numFmtId="3" fontId="23" fillId="0" borderId="99" xfId="65" applyNumberFormat="1" applyFont="1" applyFill="1" applyBorder="1" applyAlignment="1">
      <alignment/>
      <protection/>
    </xf>
    <xf numFmtId="3" fontId="24" fillId="0" borderId="45" xfId="65" applyNumberFormat="1" applyFont="1" applyFill="1" applyBorder="1" applyAlignment="1">
      <alignment/>
      <protection/>
    </xf>
    <xf numFmtId="3" fontId="24" fillId="0" borderId="99" xfId="65" applyNumberFormat="1" applyFont="1" applyFill="1" applyBorder="1" applyAlignment="1">
      <alignment/>
      <protection/>
    </xf>
    <xf numFmtId="3" fontId="43" fillId="0" borderId="45" xfId="72" applyNumberFormat="1" applyFont="1" applyFill="1" applyBorder="1" applyAlignment="1">
      <alignment/>
      <protection/>
    </xf>
    <xf numFmtId="3" fontId="43" fillId="0" borderId="99" xfId="72" applyNumberFormat="1" applyFont="1" applyFill="1" applyBorder="1" applyAlignment="1">
      <alignment/>
      <protection/>
    </xf>
    <xf numFmtId="3" fontId="24" fillId="0" borderId="45" xfId="72" applyNumberFormat="1" applyFont="1" applyFill="1" applyBorder="1" applyAlignment="1">
      <alignment/>
      <protection/>
    </xf>
    <xf numFmtId="3" fontId="24" fillId="0" borderId="99" xfId="72" applyNumberFormat="1" applyFont="1" applyFill="1" applyBorder="1" applyAlignment="1">
      <alignment/>
      <protection/>
    </xf>
    <xf numFmtId="3" fontId="43" fillId="0" borderId="45" xfId="73" applyNumberFormat="1" applyFont="1" applyFill="1" applyBorder="1" applyAlignment="1">
      <alignment horizontal="right"/>
      <protection/>
    </xf>
    <xf numFmtId="3" fontId="43" fillId="0" borderId="94" xfId="73" applyNumberFormat="1" applyFont="1" applyFill="1" applyBorder="1" applyAlignment="1">
      <alignment horizontal="right"/>
      <protection/>
    </xf>
    <xf numFmtId="3" fontId="23" fillId="0" borderId="45" xfId="73" applyNumberFormat="1" applyFont="1" applyFill="1" applyBorder="1" applyAlignment="1">
      <alignment horizontal="right"/>
      <protection/>
    </xf>
    <xf numFmtId="3" fontId="23" fillId="0" borderId="94" xfId="73" applyNumberFormat="1" applyFont="1" applyFill="1" applyBorder="1" applyAlignment="1">
      <alignment horizontal="right"/>
      <protection/>
    </xf>
    <xf numFmtId="3" fontId="24" fillId="0" borderId="47" xfId="73" applyNumberFormat="1" applyFont="1" applyFill="1" applyBorder="1" applyAlignment="1">
      <alignment horizontal="right"/>
      <protection/>
    </xf>
    <xf numFmtId="3" fontId="24" fillId="0" borderId="106" xfId="73" applyNumberFormat="1" applyFont="1" applyFill="1" applyBorder="1" applyAlignment="1">
      <alignment horizontal="right"/>
      <protection/>
    </xf>
    <xf numFmtId="3" fontId="43" fillId="0" borderId="94" xfId="64" applyNumberFormat="1" applyFont="1" applyFill="1" applyBorder="1" applyAlignment="1">
      <alignment/>
      <protection/>
    </xf>
    <xf numFmtId="3" fontId="23" fillId="0" borderId="94" xfId="64" applyNumberFormat="1" applyFont="1" applyFill="1" applyBorder="1" applyAlignment="1">
      <alignment/>
      <protection/>
    </xf>
    <xf numFmtId="3" fontId="24" fillId="0" borderId="94" xfId="64" applyNumberFormat="1" applyFont="1" applyFill="1" applyBorder="1" applyAlignment="1">
      <alignment/>
      <protection/>
    </xf>
    <xf numFmtId="3" fontId="44" fillId="0" borderId="45" xfId="64" applyNumberFormat="1" applyFont="1" applyFill="1" applyBorder="1" applyAlignment="1">
      <alignment/>
      <protection/>
    </xf>
    <xf numFmtId="3" fontId="29" fillId="0" borderId="45" xfId="64" applyNumberFormat="1" applyFont="1" applyFill="1" applyBorder="1" applyAlignment="1">
      <alignment/>
      <protection/>
    </xf>
    <xf numFmtId="3" fontId="43" fillId="0" borderId="94" xfId="73" applyNumberFormat="1" applyFont="1" applyFill="1" applyBorder="1" applyAlignment="1">
      <alignment/>
      <protection/>
    </xf>
    <xf numFmtId="3" fontId="23" fillId="0" borderId="101" xfId="64" applyNumberFormat="1" applyFont="1" applyFill="1" applyBorder="1" applyAlignment="1">
      <alignment wrapText="1"/>
      <protection/>
    </xf>
    <xf numFmtId="3" fontId="23" fillId="0" borderId="170" xfId="64" applyNumberFormat="1" applyFont="1" applyFill="1" applyBorder="1" applyAlignment="1">
      <alignment wrapText="1"/>
      <protection/>
    </xf>
    <xf numFmtId="3" fontId="24" fillId="0" borderId="47" xfId="64" applyNumberFormat="1" applyFont="1" applyFill="1" applyBorder="1" applyAlignment="1">
      <alignment/>
      <protection/>
    </xf>
    <xf numFmtId="3" fontId="24" fillId="0" borderId="171" xfId="64" applyNumberFormat="1" applyFont="1" applyFill="1" applyBorder="1" applyAlignment="1">
      <alignment/>
      <protection/>
    </xf>
    <xf numFmtId="3" fontId="23" fillId="0" borderId="120" xfId="64" applyNumberFormat="1" applyFont="1" applyFill="1" applyBorder="1" applyAlignment="1">
      <alignment wrapText="1"/>
      <protection/>
    </xf>
    <xf numFmtId="3" fontId="23" fillId="0" borderId="121" xfId="64" applyNumberFormat="1" applyFont="1" applyFill="1" applyBorder="1" applyAlignment="1">
      <alignment wrapText="1"/>
      <protection/>
    </xf>
    <xf numFmtId="3" fontId="43" fillId="0" borderId="47" xfId="64" applyNumberFormat="1" applyFont="1" applyFill="1" applyBorder="1" applyAlignment="1">
      <alignment/>
      <protection/>
    </xf>
    <xf numFmtId="3" fontId="43" fillId="0" borderId="171" xfId="64" applyNumberFormat="1" applyFont="1" applyFill="1" applyBorder="1" applyAlignment="1">
      <alignment/>
      <protection/>
    </xf>
    <xf numFmtId="3" fontId="23" fillId="0" borderId="119" xfId="64" applyNumberFormat="1" applyFont="1" applyFill="1" applyBorder="1" applyAlignment="1">
      <alignment wrapText="1"/>
      <protection/>
    </xf>
    <xf numFmtId="3" fontId="36" fillId="0" borderId="0" xfId="73" applyNumberFormat="1" applyFont="1" applyFill="1" applyBorder="1" applyAlignment="1">
      <alignment/>
      <protection/>
    </xf>
    <xf numFmtId="0" fontId="27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7" fillId="0" borderId="0" xfId="61" applyNumberFormat="1" applyFont="1" applyFill="1" applyAlignment="1">
      <alignment horizontal="left"/>
      <protection/>
    </xf>
    <xf numFmtId="3" fontId="25" fillId="0" borderId="0" xfId="61" applyNumberFormat="1" applyFont="1" applyFill="1" applyAlignment="1">
      <alignment horizontal="center" vertical="center"/>
      <protection/>
    </xf>
    <xf numFmtId="3" fontId="23" fillId="0" borderId="0" xfId="0" applyNumberFormat="1" applyFont="1" applyFill="1" applyAlignment="1">
      <alignment horizontal="left" vertical="center"/>
    </xf>
    <xf numFmtId="3" fontId="22" fillId="0" borderId="172" xfId="0" applyNumberFormat="1" applyFont="1" applyFill="1" applyBorder="1" applyAlignment="1">
      <alignment horizontal="center" vertical="center" textRotation="90"/>
    </xf>
    <xf numFmtId="3" fontId="22" fillId="0" borderId="173" xfId="0" applyNumberFormat="1" applyFont="1" applyFill="1" applyBorder="1" applyAlignment="1">
      <alignment horizontal="center" vertical="center" textRotation="90"/>
    </xf>
    <xf numFmtId="3" fontId="24" fillId="0" borderId="0" xfId="0" applyNumberFormat="1" applyFont="1" applyFill="1" applyAlignment="1">
      <alignment horizontal="center" vertical="center"/>
    </xf>
    <xf numFmtId="3" fontId="22" fillId="0" borderId="168" xfId="0" applyNumberFormat="1" applyFont="1" applyFill="1" applyBorder="1" applyAlignment="1">
      <alignment horizontal="center" vertical="center" textRotation="90"/>
    </xf>
    <xf numFmtId="0" fontId="35" fillId="0" borderId="66" xfId="0" applyFont="1" applyFill="1" applyBorder="1" applyAlignment="1">
      <alignment horizontal="center" vertical="center"/>
    </xf>
    <xf numFmtId="3" fontId="23" fillId="0" borderId="167" xfId="0" applyNumberFormat="1" applyFont="1" applyFill="1" applyBorder="1" applyAlignment="1">
      <alignment horizontal="center" vertical="center" wrapText="1"/>
    </xf>
    <xf numFmtId="3" fontId="23" fillId="0" borderId="6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right" vertical="center"/>
    </xf>
    <xf numFmtId="3" fontId="23" fillId="0" borderId="33" xfId="71" applyNumberFormat="1" applyFont="1" applyFill="1" applyBorder="1" applyAlignment="1">
      <alignment horizontal="left"/>
      <protection/>
    </xf>
    <xf numFmtId="3" fontId="23" fillId="0" borderId="0" xfId="71" applyNumberFormat="1" applyFont="1" applyFill="1" applyBorder="1" applyAlignment="1">
      <alignment horizontal="left"/>
      <protection/>
    </xf>
    <xf numFmtId="3" fontId="28" fillId="0" borderId="168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3" fontId="23" fillId="0" borderId="116" xfId="0" applyNumberFormat="1" applyFont="1" applyFill="1" applyBorder="1" applyAlignment="1">
      <alignment horizontal="center" vertical="center" wrapText="1"/>
    </xf>
    <xf numFmtId="3" fontId="23" fillId="0" borderId="27" xfId="0" applyNumberFormat="1" applyFont="1" applyFill="1" applyBorder="1" applyAlignment="1">
      <alignment horizontal="center" vertical="center" wrapText="1"/>
    </xf>
    <xf numFmtId="3" fontId="23" fillId="0" borderId="0" xfId="71" applyNumberFormat="1" applyFont="1" applyFill="1" applyBorder="1" applyAlignment="1">
      <alignment horizontal="left" wrapText="1"/>
      <protection/>
    </xf>
    <xf numFmtId="3" fontId="23" fillId="0" borderId="116" xfId="0" applyNumberFormat="1" applyFont="1" applyFill="1" applyBorder="1" applyAlignment="1">
      <alignment horizontal="center" vertical="center"/>
    </xf>
    <xf numFmtId="3" fontId="23" fillId="0" borderId="29" xfId="71" applyNumberFormat="1" applyFont="1" applyFill="1" applyBorder="1" applyAlignment="1">
      <alignment horizontal="left" wrapText="1"/>
      <protection/>
    </xf>
    <xf numFmtId="3" fontId="24" fillId="0" borderId="0" xfId="0" applyNumberFormat="1" applyFont="1" applyFill="1" applyBorder="1" applyAlignment="1">
      <alignment horizontal="left"/>
    </xf>
    <xf numFmtId="3" fontId="24" fillId="0" borderId="33" xfId="0" applyNumberFormat="1" applyFont="1" applyFill="1" applyBorder="1" applyAlignment="1">
      <alignment horizontal="left"/>
    </xf>
    <xf numFmtId="3" fontId="23" fillId="0" borderId="0" xfId="0" applyNumberFormat="1" applyFont="1" applyFill="1" applyBorder="1" applyAlignment="1">
      <alignment horizontal="left"/>
    </xf>
    <xf numFmtId="3" fontId="36" fillId="0" borderId="0" xfId="0" applyNumberFormat="1" applyFont="1" applyFill="1" applyAlignment="1">
      <alignment horizontal="left" vertical="top"/>
    </xf>
    <xf numFmtId="3" fontId="54" fillId="0" borderId="28" xfId="0" applyNumberFormat="1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left" vertical="center" wrapText="1"/>
    </xf>
    <xf numFmtId="3" fontId="54" fillId="0" borderId="28" xfId="0" applyNumberFormat="1" applyFont="1" applyFill="1" applyBorder="1" applyAlignment="1">
      <alignment horizontal="left" vertical="top" wrapText="1"/>
    </xf>
    <xf numFmtId="3" fontId="54" fillId="0" borderId="0" xfId="0" applyNumberFormat="1" applyFont="1" applyFill="1" applyBorder="1" applyAlignment="1">
      <alignment horizontal="left" vertical="top" wrapText="1"/>
    </xf>
    <xf numFmtId="3" fontId="36" fillId="0" borderId="0" xfId="0" applyNumberFormat="1" applyFont="1" applyFill="1" applyBorder="1" applyAlignment="1">
      <alignment horizontal="left" vertical="top"/>
    </xf>
    <xf numFmtId="3" fontId="24" fillId="0" borderId="77" xfId="0" applyNumberFormat="1" applyFont="1" applyFill="1" applyBorder="1" applyAlignment="1">
      <alignment horizontal="left" vertical="center" wrapText="1"/>
    </xf>
    <xf numFmtId="3" fontId="24" fillId="0" borderId="76" xfId="0" applyNumberFormat="1" applyFont="1" applyFill="1" applyBorder="1" applyAlignment="1">
      <alignment horizontal="center" vertical="center"/>
    </xf>
    <xf numFmtId="3" fontId="24" fillId="0" borderId="34" xfId="0" applyNumberFormat="1" applyFont="1" applyFill="1" applyBorder="1" applyAlignment="1">
      <alignment horizontal="center" vertical="center"/>
    </xf>
    <xf numFmtId="3" fontId="54" fillId="0" borderId="28" xfId="0" applyNumberFormat="1" applyFont="1" applyFill="1" applyBorder="1" applyAlignment="1">
      <alignment horizontal="left" vertical="center"/>
    </xf>
    <xf numFmtId="3" fontId="54" fillId="0" borderId="0" xfId="0" applyNumberFormat="1" applyFont="1" applyFill="1" applyBorder="1" applyAlignment="1">
      <alignment horizontal="left" vertical="center"/>
    </xf>
    <xf numFmtId="3" fontId="24" fillId="0" borderId="28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33" xfId="0" applyNumberFormat="1" applyFont="1" applyFill="1" applyBorder="1" applyAlignment="1">
      <alignment horizontal="center" vertical="center" wrapText="1"/>
    </xf>
    <xf numFmtId="3" fontId="23" fillId="0" borderId="0" xfId="71" applyNumberFormat="1" applyFont="1" applyFill="1" applyBorder="1" applyAlignment="1">
      <alignment horizontal="left" wrapText="1" indent="1"/>
      <protection/>
    </xf>
    <xf numFmtId="3" fontId="23" fillId="0" borderId="116" xfId="61" applyNumberFormat="1" applyFont="1" applyFill="1" applyBorder="1" applyAlignment="1">
      <alignment horizontal="center" vertical="center" wrapText="1"/>
      <protection/>
    </xf>
    <xf numFmtId="3" fontId="22" fillId="0" borderId="116" xfId="0" applyNumberFormat="1" applyFont="1" applyFill="1" applyBorder="1" applyAlignment="1">
      <alignment horizontal="center" vertical="center" wrapText="1"/>
    </xf>
    <xf numFmtId="3" fontId="22" fillId="0" borderId="27" xfId="0" applyNumberFormat="1" applyFont="1" applyFill="1" applyBorder="1" applyAlignment="1">
      <alignment horizontal="center" vertical="center" wrapText="1"/>
    </xf>
    <xf numFmtId="3" fontId="22" fillId="0" borderId="70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3" fillId="0" borderId="174" xfId="0" applyNumberFormat="1" applyFont="1" applyFill="1" applyBorder="1" applyAlignment="1">
      <alignment horizontal="center" vertical="center" wrapText="1"/>
    </xf>
    <xf numFmtId="3" fontId="23" fillId="0" borderId="175" xfId="0" applyNumberFormat="1" applyFont="1" applyFill="1" applyBorder="1" applyAlignment="1">
      <alignment horizontal="center" vertical="center" wrapText="1"/>
    </xf>
    <xf numFmtId="3" fontId="23" fillId="0" borderId="70" xfId="0" applyNumberFormat="1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79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 horizontal="right"/>
    </xf>
    <xf numFmtId="3" fontId="22" fillId="0" borderId="116" xfId="0" applyNumberFormat="1" applyFont="1" applyFill="1" applyBorder="1" applyAlignment="1">
      <alignment horizontal="center" vertical="center" textRotation="90"/>
    </xf>
    <xf numFmtId="3" fontId="22" fillId="0" borderId="27" xfId="0" applyNumberFormat="1" applyFont="1" applyFill="1" applyBorder="1" applyAlignment="1">
      <alignment horizontal="center" vertical="center" textRotation="90"/>
    </xf>
    <xf numFmtId="3" fontId="28" fillId="0" borderId="116" xfId="0" applyNumberFormat="1" applyFont="1" applyFill="1" applyBorder="1" applyAlignment="1">
      <alignment horizontal="center" vertical="center"/>
    </xf>
    <xf numFmtId="3" fontId="28" fillId="0" borderId="27" xfId="0" applyNumberFormat="1" applyFont="1" applyFill="1" applyBorder="1" applyAlignment="1">
      <alignment horizontal="center" vertical="center"/>
    </xf>
    <xf numFmtId="3" fontId="22" fillId="0" borderId="116" xfId="0" applyNumberFormat="1" applyFont="1" applyFill="1" applyBorder="1" applyAlignment="1">
      <alignment horizontal="center" vertical="center" textRotation="90" wrapText="1"/>
    </xf>
    <xf numFmtId="0" fontId="35" fillId="0" borderId="27" xfId="0" applyFont="1" applyFill="1" applyBorder="1" applyAlignment="1">
      <alignment horizontal="center" vertical="center" textRotation="90" wrapText="1"/>
    </xf>
    <xf numFmtId="3" fontId="27" fillId="0" borderId="0" xfId="62" applyNumberFormat="1" applyFont="1" applyFill="1" applyAlignment="1">
      <alignment horizontal="right"/>
      <protection/>
    </xf>
    <xf numFmtId="3" fontId="25" fillId="0" borderId="0" xfId="62" applyNumberFormat="1" applyFont="1" applyFill="1" applyAlignment="1">
      <alignment horizontal="center"/>
      <protection/>
    </xf>
    <xf numFmtId="3" fontId="36" fillId="0" borderId="0" xfId="0" applyNumberFormat="1" applyFont="1" applyFill="1" applyBorder="1" applyAlignment="1">
      <alignment horizontal="left"/>
    </xf>
    <xf numFmtId="3" fontId="23" fillId="0" borderId="91" xfId="62" applyNumberFormat="1" applyFont="1" applyFill="1" applyBorder="1" applyAlignment="1">
      <alignment horizontal="center" vertical="center" wrapText="1"/>
      <protection/>
    </xf>
    <xf numFmtId="3" fontId="23" fillId="0" borderId="171" xfId="62" applyNumberFormat="1" applyFont="1" applyFill="1" applyBorder="1" applyAlignment="1">
      <alignment horizontal="center" vertical="center" wrapText="1"/>
      <protection/>
    </xf>
    <xf numFmtId="3" fontId="23" fillId="0" borderId="127" xfId="62" applyNumberFormat="1" applyFont="1" applyFill="1" applyBorder="1" applyAlignment="1">
      <alignment horizontal="center" vertical="center" wrapText="1"/>
      <protection/>
    </xf>
    <xf numFmtId="3" fontId="23" fillId="0" borderId="141" xfId="62" applyNumberFormat="1" applyFont="1" applyFill="1" applyBorder="1" applyAlignment="1">
      <alignment horizontal="center" vertical="center" wrapText="1"/>
      <protection/>
    </xf>
    <xf numFmtId="3" fontId="23" fillId="0" borderId="90" xfId="0" applyNumberFormat="1" applyFont="1" applyFill="1" applyBorder="1" applyAlignment="1">
      <alignment horizontal="center" vertical="center"/>
    </xf>
    <xf numFmtId="3" fontId="23" fillId="0" borderId="128" xfId="0" applyNumberFormat="1" applyFont="1" applyFill="1" applyBorder="1" applyAlignment="1">
      <alignment horizontal="center" vertical="center"/>
    </xf>
    <xf numFmtId="3" fontId="36" fillId="0" borderId="90" xfId="0" applyNumberFormat="1" applyFont="1" applyFill="1" applyBorder="1" applyAlignment="1">
      <alignment horizontal="center" vertical="center" textRotation="90" wrapText="1"/>
    </xf>
    <xf numFmtId="0" fontId="36" fillId="0" borderId="47" xfId="0" applyFont="1" applyFill="1" applyBorder="1" applyAlignment="1">
      <alignment horizontal="center" vertical="center" textRotation="90" wrapText="1"/>
    </xf>
    <xf numFmtId="3" fontId="23" fillId="0" borderId="90" xfId="62" applyNumberFormat="1" applyFont="1" applyFill="1" applyBorder="1" applyAlignment="1">
      <alignment horizontal="center" vertical="center" wrapText="1"/>
      <protection/>
    </xf>
    <xf numFmtId="3" fontId="23" fillId="0" borderId="47" xfId="62" applyNumberFormat="1" applyFont="1" applyFill="1" applyBorder="1" applyAlignment="1">
      <alignment horizontal="center" vertical="center" wrapText="1"/>
      <protection/>
    </xf>
    <xf numFmtId="3" fontId="27" fillId="0" borderId="0" xfId="62" applyNumberFormat="1" applyFont="1" applyFill="1" applyAlignment="1">
      <alignment horizontal="left"/>
      <protection/>
    </xf>
    <xf numFmtId="3" fontId="23" fillId="0" borderId="89" xfId="62" applyNumberFormat="1" applyFont="1" applyFill="1" applyBorder="1" applyAlignment="1">
      <alignment horizontal="center" vertical="center" textRotation="90"/>
      <protection/>
    </xf>
    <xf numFmtId="3" fontId="23" fillId="0" borderId="136" xfId="62" applyNumberFormat="1" applyFont="1" applyFill="1" applyBorder="1" applyAlignment="1">
      <alignment horizontal="center" vertical="center" textRotation="90"/>
      <protection/>
    </xf>
    <xf numFmtId="3" fontId="23" fillId="0" borderId="90" xfId="62" applyNumberFormat="1" applyFont="1" applyFill="1" applyBorder="1" applyAlignment="1">
      <alignment horizontal="center" vertical="center" textRotation="90"/>
      <protection/>
    </xf>
    <xf numFmtId="3" fontId="23" fillId="0" borderId="47" xfId="62" applyNumberFormat="1" applyFont="1" applyFill="1" applyBorder="1" applyAlignment="1">
      <alignment horizontal="center" vertical="center" textRotation="90"/>
      <protection/>
    </xf>
    <xf numFmtId="0" fontId="24" fillId="0" borderId="90" xfId="62" applyFont="1" applyFill="1" applyBorder="1" applyAlignment="1">
      <alignment horizontal="center" vertical="center"/>
      <protection/>
    </xf>
    <xf numFmtId="0" fontId="24" fillId="0" borderId="47" xfId="62" applyFont="1" applyFill="1" applyBorder="1" applyAlignment="1">
      <alignment horizontal="center" vertical="center"/>
      <protection/>
    </xf>
    <xf numFmtId="0" fontId="23" fillId="0" borderId="176" xfId="72" applyFont="1" applyFill="1" applyBorder="1" applyAlignment="1">
      <alignment horizontal="center" vertical="center" textRotation="90" wrapText="1"/>
      <protection/>
    </xf>
    <xf numFmtId="0" fontId="23" fillId="0" borderId="177" xfId="72" applyFont="1" applyFill="1" applyBorder="1" applyAlignment="1">
      <alignment horizontal="center" vertical="center" textRotation="90" wrapText="1"/>
      <protection/>
    </xf>
    <xf numFmtId="3" fontId="24" fillId="0" borderId="176" xfId="73" applyNumberFormat="1" applyFont="1" applyFill="1" applyBorder="1" applyAlignment="1">
      <alignment horizontal="center" vertical="center" wrapText="1"/>
      <protection/>
    </xf>
    <xf numFmtId="3" fontId="24" fillId="0" borderId="177" xfId="73" applyNumberFormat="1" applyFont="1" applyFill="1" applyBorder="1" applyAlignment="1">
      <alignment horizontal="center" vertical="center" wrapText="1"/>
      <protection/>
    </xf>
    <xf numFmtId="3" fontId="24" fillId="0" borderId="178" xfId="73" applyNumberFormat="1" applyFont="1" applyFill="1" applyBorder="1" applyAlignment="1">
      <alignment horizontal="center" vertical="center" wrapText="1"/>
      <protection/>
    </xf>
    <xf numFmtId="3" fontId="24" fillId="0" borderId="179" xfId="73" applyNumberFormat="1" applyFont="1" applyFill="1" applyBorder="1" applyAlignment="1">
      <alignment horizontal="center" vertical="center" wrapText="1"/>
      <protection/>
    </xf>
    <xf numFmtId="3" fontId="24" fillId="0" borderId="81" xfId="73" applyNumberFormat="1" applyFont="1" applyFill="1" applyBorder="1" applyAlignment="1">
      <alignment horizontal="center" vertical="center" wrapText="1"/>
      <protection/>
    </xf>
    <xf numFmtId="3" fontId="24" fillId="0" borderId="180" xfId="73" applyNumberFormat="1" applyFont="1" applyFill="1" applyBorder="1" applyAlignment="1">
      <alignment horizontal="center" vertical="center" wrapText="1"/>
      <protection/>
    </xf>
    <xf numFmtId="3" fontId="24" fillId="0" borderId="181" xfId="73" applyNumberFormat="1" applyFont="1" applyFill="1" applyBorder="1" applyAlignment="1">
      <alignment horizontal="center" vertical="center" wrapText="1"/>
      <protection/>
    </xf>
    <xf numFmtId="3" fontId="24" fillId="0" borderId="182" xfId="73" applyNumberFormat="1" applyFont="1" applyFill="1" applyBorder="1" applyAlignment="1">
      <alignment horizontal="center" vertical="center" wrapText="1"/>
      <protection/>
    </xf>
    <xf numFmtId="3" fontId="24" fillId="0" borderId="79" xfId="73" applyNumberFormat="1" applyFont="1" applyFill="1" applyBorder="1" applyAlignment="1">
      <alignment horizontal="center" vertical="center" wrapText="1"/>
      <protection/>
    </xf>
    <xf numFmtId="3" fontId="24" fillId="0" borderId="26" xfId="73" applyNumberFormat="1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left"/>
      <protection/>
    </xf>
    <xf numFmtId="0" fontId="24" fillId="0" borderId="0" xfId="73" applyFont="1" applyFill="1" applyBorder="1" applyAlignment="1">
      <alignment horizontal="center"/>
      <protection/>
    </xf>
    <xf numFmtId="3" fontId="23" fillId="0" borderId="183" xfId="62" applyNumberFormat="1" applyFont="1" applyFill="1" applyBorder="1" applyAlignment="1">
      <alignment horizontal="center" vertical="top" textRotation="90"/>
      <protection/>
    </xf>
    <xf numFmtId="3" fontId="23" fillId="0" borderId="184" xfId="62" applyNumberFormat="1" applyFont="1" applyFill="1" applyBorder="1" applyAlignment="1">
      <alignment horizontal="center" vertical="top" textRotation="90"/>
      <protection/>
    </xf>
    <xf numFmtId="3" fontId="23" fillId="0" borderId="185" xfId="62" applyNumberFormat="1" applyFont="1" applyFill="1" applyBorder="1" applyAlignment="1">
      <alignment horizontal="center" textRotation="90"/>
      <protection/>
    </xf>
    <xf numFmtId="3" fontId="23" fillId="0" borderId="186" xfId="62" applyNumberFormat="1" applyFont="1" applyFill="1" applyBorder="1" applyAlignment="1">
      <alignment horizontal="center" textRotation="90"/>
      <protection/>
    </xf>
    <xf numFmtId="0" fontId="24" fillId="0" borderId="180" xfId="73" applyFont="1" applyFill="1" applyBorder="1" applyAlignment="1">
      <alignment horizontal="center" vertical="center" wrapText="1"/>
      <protection/>
    </xf>
    <xf numFmtId="0" fontId="24" fillId="0" borderId="187" xfId="73" applyFont="1" applyFill="1" applyBorder="1" applyAlignment="1">
      <alignment horizontal="center" vertical="center" wrapText="1"/>
      <protection/>
    </xf>
    <xf numFmtId="0" fontId="23" fillId="0" borderId="0" xfId="72" applyFont="1" applyFill="1" applyBorder="1" applyAlignment="1">
      <alignment horizontal="left" vertical="top"/>
      <protection/>
    </xf>
    <xf numFmtId="0" fontId="24" fillId="0" borderId="0" xfId="72" applyFont="1" applyFill="1" applyBorder="1" applyAlignment="1">
      <alignment horizontal="center"/>
      <protection/>
    </xf>
    <xf numFmtId="3" fontId="23" fillId="0" borderId="0" xfId="72" applyNumberFormat="1" applyFont="1" applyFill="1" applyBorder="1" applyAlignment="1">
      <alignment horizontal="right"/>
      <protection/>
    </xf>
    <xf numFmtId="0" fontId="25" fillId="0" borderId="11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70" xfId="0" applyFont="1" applyFill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8" fillId="0" borderId="11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/>
    </xf>
    <xf numFmtId="0" fontId="25" fillId="0" borderId="38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69" applyFont="1" applyFill="1" applyAlignment="1">
      <alignment horizontal="center"/>
      <protection/>
    </xf>
    <xf numFmtId="0" fontId="23" fillId="0" borderId="0" xfId="66" applyFont="1" applyAlignment="1">
      <alignment horizontal="right" vertical="center"/>
      <protection/>
    </xf>
    <xf numFmtId="0" fontId="25" fillId="0" borderId="53" xfId="66" applyFont="1" applyBorder="1" applyAlignment="1">
      <alignment horizontal="left" vertical="center"/>
      <protection/>
    </xf>
    <xf numFmtId="0" fontId="23" fillId="0" borderId="54" xfId="66" applyFont="1" applyBorder="1" applyAlignment="1">
      <alignment horizontal="center" vertical="center" wrapText="1"/>
      <protection/>
    </xf>
    <xf numFmtId="0" fontId="23" fillId="0" borderId="188" xfId="67" applyFont="1" applyBorder="1" applyAlignment="1">
      <alignment horizontal="center"/>
      <protection/>
    </xf>
  </cellXfs>
  <cellStyles count="6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2007.évi konc. összefoglaló bevétel" xfId="61"/>
    <cellStyle name="Normál_2007.évi konc. összefoglaló bevétel 2" xfId="62"/>
    <cellStyle name="Normál_2012. évi KONCEPCIÓ_2011_11_04" xfId="63"/>
    <cellStyle name="Normál_Beruházási tábla 2007" xfId="64"/>
    <cellStyle name="Normál_EU-s tábla kv-hez" xfId="65"/>
    <cellStyle name="Normál_Hitel tábla 2012 terv" xfId="66"/>
    <cellStyle name="Normál_Hitel tábla 2012 terv (2)" xfId="67"/>
    <cellStyle name="Normál_hitelállomány07_12" xfId="68"/>
    <cellStyle name="Normál_Hitel-beszámoló melléklete" xfId="69"/>
    <cellStyle name="Normál_hiteltörl költségvetés 2014" xfId="70"/>
    <cellStyle name="Normál_Intézményi bevétel-kiadás" xfId="71"/>
    <cellStyle name="Normál_Városfejlesztési Iroda - 2008. kv. tervezés" xfId="72"/>
    <cellStyle name="Normál_Városfejlesztési Iroda - 2008. kv. tervezés_2014.évi eredeti előirányzat 2" xfId="73"/>
    <cellStyle name="Összesen" xfId="74"/>
    <cellStyle name="Currency" xfId="75"/>
    <cellStyle name="Currency [0]" xfId="76"/>
    <cellStyle name="Rossz" xfId="77"/>
    <cellStyle name="Semleges" xfId="78"/>
    <cellStyle name="Számítás" xfId="79"/>
    <cellStyle name="Percent" xfId="80"/>
    <cellStyle name="Százalék 2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Szilvi\2014k&#246;lts&#233;gvet&#233;s\Onbe,%20Onki%20munkap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3.Onki"/>
    </sheetNames>
    <sheetDataSet>
      <sheetData sheetId="1">
        <row r="32">
          <cell r="J32">
            <v>16308080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7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25" defaultRowHeight="12.75"/>
  <cols>
    <col min="1" max="1" width="3.625" style="2" customWidth="1"/>
    <col min="2" max="2" width="7.00390625" style="71" bestFit="1" customWidth="1"/>
    <col min="3" max="5" width="5.625" style="71" customWidth="1"/>
    <col min="6" max="6" width="56.875" style="72" customWidth="1"/>
    <col min="7" max="9" width="15.625" style="103" customWidth="1"/>
    <col min="10" max="10" width="9.125" style="72" customWidth="1"/>
    <col min="11" max="11" width="0" style="72" hidden="1" customWidth="1"/>
    <col min="12" max="16384" width="9.125" style="72" customWidth="1"/>
  </cols>
  <sheetData>
    <row r="1" spans="2:9" ht="15">
      <c r="B1" s="1181" t="s">
        <v>29</v>
      </c>
      <c r="C1" s="1181"/>
      <c r="D1" s="1181"/>
      <c r="E1" s="1181"/>
      <c r="F1" s="1181"/>
      <c r="G1" s="1181"/>
      <c r="H1" s="72"/>
      <c r="I1" s="72"/>
    </row>
    <row r="2" spans="1:9" s="73" customFormat="1" ht="15">
      <c r="A2" s="2"/>
      <c r="B2" s="1182" t="s">
        <v>449</v>
      </c>
      <c r="C2" s="1182"/>
      <c r="D2" s="1182"/>
      <c r="E2" s="1182"/>
      <c r="F2" s="1182"/>
      <c r="G2" s="1182"/>
      <c r="H2" s="1182"/>
      <c r="I2" s="1182"/>
    </row>
    <row r="3" spans="1:9" s="73" customFormat="1" ht="15">
      <c r="A3" s="2"/>
      <c r="B3" s="1183" t="s">
        <v>282</v>
      </c>
      <c r="C3" s="1183"/>
      <c r="D3" s="1183"/>
      <c r="E3" s="1183"/>
      <c r="F3" s="1183"/>
      <c r="G3" s="1183"/>
      <c r="H3" s="1183"/>
      <c r="I3" s="1183"/>
    </row>
    <row r="4" spans="2:9" ht="15">
      <c r="B4" s="74"/>
      <c r="C4" s="74"/>
      <c r="D4" s="74"/>
      <c r="E4" s="74"/>
      <c r="F4" s="74"/>
      <c r="G4" s="401"/>
      <c r="H4" s="401"/>
      <c r="I4" s="401" t="s">
        <v>162</v>
      </c>
    </row>
    <row r="5" spans="2:9" ht="15.75" thickBot="1">
      <c r="B5" s="75" t="s">
        <v>171</v>
      </c>
      <c r="C5" s="75" t="s">
        <v>172</v>
      </c>
      <c r="D5" s="75" t="s">
        <v>173</v>
      </c>
      <c r="E5" s="75" t="s">
        <v>174</v>
      </c>
      <c r="F5" s="75" t="s">
        <v>175</v>
      </c>
      <c r="G5" s="76" t="s">
        <v>176</v>
      </c>
      <c r="H5" s="76" t="s">
        <v>177</v>
      </c>
      <c r="I5" s="76" t="s">
        <v>40</v>
      </c>
    </row>
    <row r="6" spans="1:20" s="78" customFormat="1" ht="53.25" thickBot="1">
      <c r="A6" s="185"/>
      <c r="B6" s="134" t="s">
        <v>730</v>
      </c>
      <c r="C6" s="135" t="s">
        <v>422</v>
      </c>
      <c r="D6" s="68" t="s">
        <v>59</v>
      </c>
      <c r="E6" s="68" t="s">
        <v>60</v>
      </c>
      <c r="F6" s="186" t="s">
        <v>163</v>
      </c>
      <c r="G6" s="404" t="s">
        <v>281</v>
      </c>
      <c r="H6" s="404" t="s">
        <v>283</v>
      </c>
      <c r="I6" s="136" t="s">
        <v>284</v>
      </c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</row>
    <row r="7" spans="1:20" s="80" customFormat="1" ht="25.5" customHeight="1">
      <c r="A7" s="1">
        <v>1</v>
      </c>
      <c r="B7" s="389"/>
      <c r="C7" s="179"/>
      <c r="D7" s="180">
        <v>1</v>
      </c>
      <c r="E7" s="180"/>
      <c r="F7" s="181" t="s">
        <v>20</v>
      </c>
      <c r="G7" s="278">
        <f>SUM(G8,G17,G31,G36,G37,G16,G35)</f>
        <v>10513484</v>
      </c>
      <c r="H7" s="278">
        <f>SUM(H8,H17,H31,H36,H37,H16,H35)</f>
        <v>10845084</v>
      </c>
      <c r="I7" s="279">
        <f>SUM(I8,I17,I31,I36,I37,I16,I35)</f>
        <v>5954496</v>
      </c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0" s="80" customFormat="1" ht="36" customHeight="1">
      <c r="A8" s="1">
        <v>2</v>
      </c>
      <c r="B8" s="390">
        <v>18</v>
      </c>
      <c r="C8" s="178"/>
      <c r="D8" s="182"/>
      <c r="E8" s="182">
        <v>1</v>
      </c>
      <c r="F8" s="178" t="s">
        <v>26</v>
      </c>
      <c r="G8" s="183">
        <f>SUM(G9,G13:G14)</f>
        <v>3507784</v>
      </c>
      <c r="H8" s="183">
        <f>SUM(H9,H13:H14)</f>
        <v>3787353</v>
      </c>
      <c r="I8" s="184">
        <f>SUM(I9,I13:I14)</f>
        <v>2045827</v>
      </c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1:9" s="85" customFormat="1" ht="15">
      <c r="A9" s="185">
        <v>3</v>
      </c>
      <c r="B9" s="81"/>
      <c r="C9" s="82"/>
      <c r="D9" s="74"/>
      <c r="E9" s="74"/>
      <c r="F9" s="351" t="s">
        <v>757</v>
      </c>
      <c r="G9" s="83">
        <f>SUM(G10:G12)</f>
        <v>3009851</v>
      </c>
      <c r="H9" s="83">
        <f>SUM(H10:H12)</f>
        <v>3164619</v>
      </c>
      <c r="I9" s="133">
        <f>SUM(I10:I12)</f>
        <v>1787092</v>
      </c>
    </row>
    <row r="10" spans="1:9" ht="30.75">
      <c r="A10" s="185">
        <v>4</v>
      </c>
      <c r="B10" s="86"/>
      <c r="C10" s="87"/>
      <c r="D10" s="87"/>
      <c r="E10" s="87"/>
      <c r="F10" s="95" t="s">
        <v>69</v>
      </c>
      <c r="G10" s="90">
        <v>2963093</v>
      </c>
      <c r="H10" s="90">
        <v>3049544</v>
      </c>
      <c r="I10" s="88">
        <v>1685116</v>
      </c>
    </row>
    <row r="11" spans="1:9" ht="15">
      <c r="A11" s="185">
        <v>5</v>
      </c>
      <c r="B11" s="89"/>
      <c r="C11" s="87"/>
      <c r="D11" s="87"/>
      <c r="E11" s="87"/>
      <c r="F11" s="95" t="s">
        <v>747</v>
      </c>
      <c r="G11" s="90">
        <v>46758</v>
      </c>
      <c r="H11" s="90">
        <v>115075</v>
      </c>
      <c r="I11" s="88">
        <v>101976</v>
      </c>
    </row>
    <row r="12" spans="1:9" ht="15">
      <c r="A12" s="185">
        <v>6</v>
      </c>
      <c r="B12" s="89"/>
      <c r="C12" s="87"/>
      <c r="D12" s="87"/>
      <c r="E12" s="87"/>
      <c r="F12" s="95" t="s">
        <v>754</v>
      </c>
      <c r="G12" s="90"/>
      <c r="H12" s="90"/>
      <c r="I12" s="88"/>
    </row>
    <row r="13" spans="1:9" s="85" customFormat="1" ht="30.75">
      <c r="A13" s="185">
        <v>7</v>
      </c>
      <c r="B13" s="81"/>
      <c r="C13" s="91"/>
      <c r="D13" s="87"/>
      <c r="E13" s="87"/>
      <c r="F13" s="352" t="s">
        <v>755</v>
      </c>
      <c r="G13" s="22"/>
      <c r="H13" s="22"/>
      <c r="I13" s="84"/>
    </row>
    <row r="14" spans="1:11" s="85" customFormat="1" ht="15">
      <c r="A14" s="185">
        <v>8</v>
      </c>
      <c r="B14" s="81"/>
      <c r="C14" s="91"/>
      <c r="D14" s="87"/>
      <c r="E14" s="87"/>
      <c r="F14" s="352" t="s">
        <v>756</v>
      </c>
      <c r="G14" s="22">
        <v>497933</v>
      </c>
      <c r="H14" s="22">
        <v>622734</v>
      </c>
      <c r="I14" s="84">
        <v>258735</v>
      </c>
      <c r="K14" s="85">
        <v>171415</v>
      </c>
    </row>
    <row r="15" spans="1:9" ht="15">
      <c r="A15" s="185">
        <v>9</v>
      </c>
      <c r="B15" s="89"/>
      <c r="C15" s="87"/>
      <c r="D15" s="87"/>
      <c r="E15" s="87"/>
      <c r="F15" s="95" t="s">
        <v>217</v>
      </c>
      <c r="G15" s="90">
        <v>143683</v>
      </c>
      <c r="H15" s="90">
        <v>143683</v>
      </c>
      <c r="I15" s="88">
        <v>87320</v>
      </c>
    </row>
    <row r="16" spans="1:9" ht="42" customHeight="1">
      <c r="A16" s="161">
        <v>10</v>
      </c>
      <c r="B16" s="392" t="s">
        <v>454</v>
      </c>
      <c r="C16" s="87"/>
      <c r="D16" s="87"/>
      <c r="E16" s="131">
        <v>2</v>
      </c>
      <c r="F16" s="178" t="s">
        <v>151</v>
      </c>
      <c r="G16" s="280">
        <v>115009</v>
      </c>
      <c r="H16" s="280">
        <v>148557</v>
      </c>
      <c r="I16" s="284">
        <v>78316</v>
      </c>
    </row>
    <row r="17" spans="1:9" s="160" customFormat="1" ht="36" customHeight="1">
      <c r="A17" s="1">
        <v>11</v>
      </c>
      <c r="B17" s="89">
        <v>18</v>
      </c>
      <c r="C17" s="82"/>
      <c r="D17" s="74"/>
      <c r="E17" s="74">
        <v>3</v>
      </c>
      <c r="F17" s="157" t="s">
        <v>62</v>
      </c>
      <c r="G17" s="281">
        <f>SUM(G18,G26:G30)</f>
        <v>5485000</v>
      </c>
      <c r="H17" s="281">
        <f>SUM(H18,H26:H30)</f>
        <v>5485000</v>
      </c>
      <c r="I17" s="283">
        <f>SUM(I18,I26:I30)</f>
        <v>2872103</v>
      </c>
    </row>
    <row r="18" spans="1:9" s="85" customFormat="1" ht="15">
      <c r="A18" s="185">
        <v>12</v>
      </c>
      <c r="B18" s="81"/>
      <c r="C18" s="82"/>
      <c r="D18" s="74"/>
      <c r="E18" s="74"/>
      <c r="F18" s="352" t="s">
        <v>28</v>
      </c>
      <c r="G18" s="83">
        <f>SUM(G19:G25)</f>
        <v>5465000</v>
      </c>
      <c r="H18" s="83">
        <f>SUM(H19:H25)</f>
        <v>5465000</v>
      </c>
      <c r="I18" s="133">
        <f>SUM(I19:I25)</f>
        <v>2862569</v>
      </c>
    </row>
    <row r="19" spans="1:9" ht="15">
      <c r="A19" s="185">
        <v>13</v>
      </c>
      <c r="B19" s="89"/>
      <c r="C19" s="74"/>
      <c r="D19" s="74"/>
      <c r="E19" s="74"/>
      <c r="F19" s="95" t="s">
        <v>70</v>
      </c>
      <c r="G19" s="90">
        <v>1130000</v>
      </c>
      <c r="H19" s="90">
        <v>1130000</v>
      </c>
      <c r="I19" s="88">
        <v>609496</v>
      </c>
    </row>
    <row r="20" spans="1:9" ht="15">
      <c r="A20" s="185">
        <v>14</v>
      </c>
      <c r="B20" s="89"/>
      <c r="C20" s="74"/>
      <c r="D20" s="74"/>
      <c r="E20" s="74"/>
      <c r="F20" s="95" t="s">
        <v>71</v>
      </c>
      <c r="G20" s="90">
        <v>35000</v>
      </c>
      <c r="H20" s="90">
        <v>35000</v>
      </c>
      <c r="I20" s="88">
        <v>18144</v>
      </c>
    </row>
    <row r="21" spans="1:9" ht="15">
      <c r="A21" s="185">
        <v>15</v>
      </c>
      <c r="B21" s="89"/>
      <c r="C21" s="74"/>
      <c r="D21" s="74"/>
      <c r="E21" s="74"/>
      <c r="F21" s="95" t="s">
        <v>72</v>
      </c>
      <c r="G21" s="90">
        <v>140000</v>
      </c>
      <c r="H21" s="90">
        <v>140000</v>
      </c>
      <c r="I21" s="88">
        <v>77072</v>
      </c>
    </row>
    <row r="22" spans="1:9" ht="15">
      <c r="A22" s="185">
        <v>16</v>
      </c>
      <c r="B22" s="89"/>
      <c r="C22" s="74"/>
      <c r="D22" s="74"/>
      <c r="E22" s="74"/>
      <c r="F22" s="95" t="s">
        <v>73</v>
      </c>
      <c r="G22" s="90">
        <v>135000</v>
      </c>
      <c r="H22" s="90">
        <v>135000</v>
      </c>
      <c r="I22" s="88">
        <v>71009</v>
      </c>
    </row>
    <row r="23" spans="1:9" ht="15">
      <c r="A23" s="185">
        <v>17</v>
      </c>
      <c r="B23" s="89"/>
      <c r="C23" s="74"/>
      <c r="D23" s="74"/>
      <c r="E23" s="74"/>
      <c r="F23" s="95" t="s">
        <v>63</v>
      </c>
      <c r="G23" s="90">
        <v>3800000</v>
      </c>
      <c r="H23" s="90">
        <v>3800000</v>
      </c>
      <c r="I23" s="88">
        <v>1976971</v>
      </c>
    </row>
    <row r="24" spans="1:9" ht="15">
      <c r="A24" s="185">
        <v>18</v>
      </c>
      <c r="B24" s="89"/>
      <c r="C24" s="74"/>
      <c r="D24" s="74"/>
      <c r="E24" s="74"/>
      <c r="F24" s="95" t="s">
        <v>735</v>
      </c>
      <c r="G24" s="90">
        <v>190000</v>
      </c>
      <c r="H24" s="90">
        <v>190000</v>
      </c>
      <c r="I24" s="88">
        <v>93917</v>
      </c>
    </row>
    <row r="25" spans="1:9" ht="15">
      <c r="A25" s="185">
        <v>19</v>
      </c>
      <c r="B25" s="89"/>
      <c r="C25" s="74"/>
      <c r="D25" s="74"/>
      <c r="E25" s="74"/>
      <c r="F25" s="95" t="s">
        <v>74</v>
      </c>
      <c r="G25" s="90">
        <v>35000</v>
      </c>
      <c r="H25" s="90">
        <v>35000</v>
      </c>
      <c r="I25" s="88">
        <v>15960</v>
      </c>
    </row>
    <row r="26" spans="1:9" s="85" customFormat="1" ht="15">
      <c r="A26" s="185">
        <v>20</v>
      </c>
      <c r="B26" s="81"/>
      <c r="C26" s="82"/>
      <c r="D26" s="74"/>
      <c r="E26" s="74"/>
      <c r="F26" s="352" t="s">
        <v>738</v>
      </c>
      <c r="G26" s="22"/>
      <c r="H26" s="22"/>
      <c r="I26" s="84"/>
    </row>
    <row r="27" spans="1:9" s="85" customFormat="1" ht="30.75">
      <c r="A27" s="185">
        <v>21</v>
      </c>
      <c r="B27" s="81"/>
      <c r="C27" s="82"/>
      <c r="D27" s="74"/>
      <c r="E27" s="74"/>
      <c r="F27" s="352" t="s">
        <v>158</v>
      </c>
      <c r="G27" s="22">
        <v>20000</v>
      </c>
      <c r="H27" s="22">
        <v>20000</v>
      </c>
      <c r="I27" s="84">
        <v>9534</v>
      </c>
    </row>
    <row r="28" spans="1:9" ht="15">
      <c r="A28" s="185">
        <v>22</v>
      </c>
      <c r="B28" s="89"/>
      <c r="C28" s="74"/>
      <c r="D28" s="74"/>
      <c r="E28" s="74"/>
      <c r="F28" s="95" t="s">
        <v>75</v>
      </c>
      <c r="G28" s="90"/>
      <c r="H28" s="90"/>
      <c r="I28" s="88"/>
    </row>
    <row r="29" spans="1:9" ht="15">
      <c r="A29" s="185">
        <v>23</v>
      </c>
      <c r="B29" s="89"/>
      <c r="C29" s="74"/>
      <c r="D29" s="74"/>
      <c r="E29" s="74"/>
      <c r="F29" s="95" t="s">
        <v>76</v>
      </c>
      <c r="G29" s="90"/>
      <c r="H29" s="90"/>
      <c r="I29" s="88"/>
    </row>
    <row r="30" spans="1:9" ht="15">
      <c r="A30" s="185">
        <v>24</v>
      </c>
      <c r="B30" s="89"/>
      <c r="C30" s="74"/>
      <c r="D30" s="74"/>
      <c r="E30" s="74"/>
      <c r="F30" s="95" t="s">
        <v>152</v>
      </c>
      <c r="G30" s="90"/>
      <c r="H30" s="90"/>
      <c r="I30" s="88"/>
    </row>
    <row r="31" spans="1:9" s="160" customFormat="1" ht="36" customHeight="1">
      <c r="A31" s="1">
        <v>25</v>
      </c>
      <c r="B31" s="89">
        <v>18</v>
      </c>
      <c r="C31" s="82"/>
      <c r="D31" s="74"/>
      <c r="E31" s="74">
        <v>4</v>
      </c>
      <c r="F31" s="157" t="s">
        <v>221</v>
      </c>
      <c r="G31" s="281">
        <v>426096</v>
      </c>
      <c r="H31" s="281">
        <v>426495</v>
      </c>
      <c r="I31" s="283">
        <v>385863</v>
      </c>
    </row>
    <row r="32" spans="1:9" ht="15">
      <c r="A32" s="185">
        <v>26</v>
      </c>
      <c r="B32" s="89"/>
      <c r="C32" s="74"/>
      <c r="D32" s="74"/>
      <c r="E32" s="74"/>
      <c r="F32" s="95" t="s">
        <v>159</v>
      </c>
      <c r="G32" s="90">
        <v>251050</v>
      </c>
      <c r="H32" s="90">
        <v>253049</v>
      </c>
      <c r="I32" s="88">
        <v>195902</v>
      </c>
    </row>
    <row r="33" spans="1:9" ht="15">
      <c r="A33" s="185">
        <v>27</v>
      </c>
      <c r="B33" s="89"/>
      <c r="C33" s="74"/>
      <c r="D33" s="74"/>
      <c r="E33" s="74"/>
      <c r="F33" s="95" t="s">
        <v>160</v>
      </c>
      <c r="G33" s="90">
        <v>35000</v>
      </c>
      <c r="H33" s="90">
        <v>35000</v>
      </c>
      <c r="I33" s="88">
        <v>78417</v>
      </c>
    </row>
    <row r="34" spans="1:9" ht="15">
      <c r="A34" s="185">
        <v>28</v>
      </c>
      <c r="B34" s="89"/>
      <c r="C34" s="74"/>
      <c r="D34" s="74"/>
      <c r="E34" s="74"/>
      <c r="F34" s="95" t="s">
        <v>543</v>
      </c>
      <c r="G34" s="90">
        <v>67500</v>
      </c>
      <c r="H34" s="90">
        <v>67500</v>
      </c>
      <c r="I34" s="88">
        <v>99314</v>
      </c>
    </row>
    <row r="35" spans="1:9" s="160" customFormat="1" ht="36" customHeight="1">
      <c r="A35" s="1">
        <v>29</v>
      </c>
      <c r="B35" s="93" t="s">
        <v>454</v>
      </c>
      <c r="C35" s="82"/>
      <c r="D35" s="74"/>
      <c r="E35" s="74">
        <v>5</v>
      </c>
      <c r="F35" s="157" t="s">
        <v>153</v>
      </c>
      <c r="G35" s="281">
        <v>899595</v>
      </c>
      <c r="H35" s="281">
        <v>913189</v>
      </c>
      <c r="I35" s="283">
        <v>496856</v>
      </c>
    </row>
    <row r="36" spans="1:9" s="160" customFormat="1" ht="36" customHeight="1">
      <c r="A36" s="1">
        <v>30</v>
      </c>
      <c r="B36" s="89">
        <v>18</v>
      </c>
      <c r="C36" s="82"/>
      <c r="D36" s="74"/>
      <c r="E36" s="74">
        <v>6</v>
      </c>
      <c r="F36" s="157" t="s">
        <v>241</v>
      </c>
      <c r="G36" s="281"/>
      <c r="H36" s="281"/>
      <c r="I36" s="283">
        <v>89</v>
      </c>
    </row>
    <row r="37" spans="1:9" s="85" customFormat="1" ht="31.5">
      <c r="A37" s="185">
        <v>31</v>
      </c>
      <c r="B37" s="394" t="s">
        <v>454</v>
      </c>
      <c r="C37" s="359"/>
      <c r="D37" s="359"/>
      <c r="E37" s="360">
        <v>7</v>
      </c>
      <c r="F37" s="361" t="s">
        <v>157</v>
      </c>
      <c r="G37" s="362">
        <v>80000</v>
      </c>
      <c r="H37" s="362">
        <v>84490</v>
      </c>
      <c r="I37" s="363">
        <v>75442</v>
      </c>
    </row>
    <row r="38" spans="1:20" s="80" customFormat="1" ht="36" customHeight="1">
      <c r="A38" s="1">
        <v>32</v>
      </c>
      <c r="B38" s="391"/>
      <c r="C38" s="354"/>
      <c r="D38" s="355">
        <v>2</v>
      </c>
      <c r="E38" s="355"/>
      <c r="F38" s="285" t="s">
        <v>21</v>
      </c>
      <c r="G38" s="356">
        <f>SUM(G39,G45,G51:G52)</f>
        <v>6190156</v>
      </c>
      <c r="H38" s="356">
        <f>SUM(H39,H45,H51:H52)</f>
        <v>7361045</v>
      </c>
      <c r="I38" s="357">
        <f>SUM(I39,I45,I51:I52)</f>
        <v>3484331</v>
      </c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</row>
    <row r="39" spans="1:9" s="160" customFormat="1" ht="30" customHeight="1">
      <c r="A39" s="1">
        <v>33</v>
      </c>
      <c r="B39" s="89"/>
      <c r="C39" s="82"/>
      <c r="D39" s="74"/>
      <c r="E39" s="74">
        <v>1</v>
      </c>
      <c r="F39" s="157" t="s">
        <v>27</v>
      </c>
      <c r="G39" s="282">
        <f>SUM(G40,G43:G44)</f>
        <v>5640156</v>
      </c>
      <c r="H39" s="282">
        <f>SUM(H40,H43:H44)</f>
        <v>6811045</v>
      </c>
      <c r="I39" s="331">
        <f>SUM(I40,I43:I44)</f>
        <v>3455387</v>
      </c>
    </row>
    <row r="40" spans="1:9" s="85" customFormat="1" ht="15">
      <c r="A40" s="185">
        <v>34</v>
      </c>
      <c r="B40" s="89">
        <v>18</v>
      </c>
      <c r="C40" s="82"/>
      <c r="D40" s="74"/>
      <c r="E40" s="74"/>
      <c r="F40" s="352" t="s">
        <v>758</v>
      </c>
      <c r="G40" s="83">
        <f>SUM(G41:G42)</f>
        <v>1733964</v>
      </c>
      <c r="H40" s="83">
        <f>SUM(H41:H42)</f>
        <v>1748948</v>
      </c>
      <c r="I40" s="133">
        <f>SUM(I41:I42)</f>
        <v>1756620</v>
      </c>
    </row>
    <row r="41" spans="1:9" ht="15">
      <c r="A41" s="185">
        <v>35</v>
      </c>
      <c r="B41" s="89"/>
      <c r="C41" s="87"/>
      <c r="D41" s="87"/>
      <c r="E41" s="87"/>
      <c r="F41" s="95" t="s">
        <v>61</v>
      </c>
      <c r="G41" s="90"/>
      <c r="H41" s="90">
        <v>14984</v>
      </c>
      <c r="I41" s="88">
        <v>14984</v>
      </c>
    </row>
    <row r="42" spans="1:9" ht="30.75">
      <c r="A42" s="185">
        <v>36</v>
      </c>
      <c r="B42" s="89"/>
      <c r="C42" s="87"/>
      <c r="D42" s="87"/>
      <c r="E42" s="87"/>
      <c r="F42" s="95" t="s">
        <v>142</v>
      </c>
      <c r="G42" s="90">
        <v>1733964</v>
      </c>
      <c r="H42" s="90">
        <v>1733964</v>
      </c>
      <c r="I42" s="88">
        <v>1741636</v>
      </c>
    </row>
    <row r="43" spans="1:9" s="85" customFormat="1" ht="15">
      <c r="A43" s="185">
        <v>37</v>
      </c>
      <c r="B43" s="89">
        <v>18</v>
      </c>
      <c r="C43" s="91"/>
      <c r="D43" s="87"/>
      <c r="E43" s="87"/>
      <c r="F43" s="352" t="s">
        <v>759</v>
      </c>
      <c r="G43" s="22">
        <v>3906192</v>
      </c>
      <c r="H43" s="22">
        <v>5062097</v>
      </c>
      <c r="I43" s="84">
        <v>1698767</v>
      </c>
    </row>
    <row r="44" spans="1:9" s="85" customFormat="1" ht="30.75">
      <c r="A44" s="185">
        <v>38</v>
      </c>
      <c r="B44" s="394" t="s">
        <v>454</v>
      </c>
      <c r="C44" s="91"/>
      <c r="D44" s="91"/>
      <c r="E44" s="87"/>
      <c r="F44" s="352" t="s">
        <v>156</v>
      </c>
      <c r="G44" s="22"/>
      <c r="H44" s="22"/>
      <c r="I44" s="84"/>
    </row>
    <row r="45" spans="1:9" s="160" customFormat="1" ht="30" customHeight="1">
      <c r="A45" s="1">
        <v>39</v>
      </c>
      <c r="B45" s="89">
        <v>18</v>
      </c>
      <c r="C45" s="82"/>
      <c r="D45" s="74"/>
      <c r="E45" s="74">
        <v>2</v>
      </c>
      <c r="F45" s="157" t="s">
        <v>237</v>
      </c>
      <c r="G45" s="281">
        <f>SUM(G46:G50)</f>
        <v>550000</v>
      </c>
      <c r="H45" s="281">
        <f>SUM(H46:H50)</f>
        <v>550000</v>
      </c>
      <c r="I45" s="283">
        <f>SUM(I46:I50)</f>
        <v>21944</v>
      </c>
    </row>
    <row r="46" spans="1:9" ht="15">
      <c r="A46" s="185">
        <v>40</v>
      </c>
      <c r="B46" s="89"/>
      <c r="C46" s="74"/>
      <c r="D46" s="74"/>
      <c r="E46" s="74"/>
      <c r="F46" s="95" t="s">
        <v>150</v>
      </c>
      <c r="G46" s="90">
        <v>550000</v>
      </c>
      <c r="H46" s="90">
        <v>550000</v>
      </c>
      <c r="I46" s="88">
        <v>21944</v>
      </c>
    </row>
    <row r="47" spans="1:9" ht="15">
      <c r="A47" s="185">
        <v>41</v>
      </c>
      <c r="B47" s="89"/>
      <c r="C47" s="74"/>
      <c r="D47" s="74"/>
      <c r="E47" s="74"/>
      <c r="F47" s="95" t="s">
        <v>238</v>
      </c>
      <c r="G47" s="90"/>
      <c r="H47" s="90"/>
      <c r="I47" s="88"/>
    </row>
    <row r="48" spans="1:9" ht="15">
      <c r="A48" s="185">
        <v>42</v>
      </c>
      <c r="B48" s="89"/>
      <c r="C48" s="74"/>
      <c r="D48" s="74"/>
      <c r="E48" s="74"/>
      <c r="F48" s="95" t="s">
        <v>239</v>
      </c>
      <c r="G48" s="90"/>
      <c r="H48" s="90"/>
      <c r="I48" s="88"/>
    </row>
    <row r="49" spans="1:9" ht="15">
      <c r="A49" s="185">
        <v>43</v>
      </c>
      <c r="B49" s="89"/>
      <c r="C49" s="74"/>
      <c r="D49" s="74"/>
      <c r="E49" s="74"/>
      <c r="F49" s="95" t="s">
        <v>240</v>
      </c>
      <c r="G49" s="90"/>
      <c r="H49" s="90"/>
      <c r="I49" s="88"/>
    </row>
    <row r="50" spans="1:9" ht="15">
      <c r="A50" s="185">
        <v>44</v>
      </c>
      <c r="B50" s="89"/>
      <c r="C50" s="74"/>
      <c r="D50" s="74"/>
      <c r="E50" s="74"/>
      <c r="F50" s="95" t="s">
        <v>155</v>
      </c>
      <c r="G50" s="90"/>
      <c r="H50" s="90"/>
      <c r="I50" s="88"/>
    </row>
    <row r="51" spans="1:9" s="160" customFormat="1" ht="30" customHeight="1">
      <c r="A51" s="1">
        <v>45</v>
      </c>
      <c r="B51" s="89">
        <v>18</v>
      </c>
      <c r="C51" s="82"/>
      <c r="D51" s="74"/>
      <c r="E51" s="74">
        <v>3</v>
      </c>
      <c r="F51" s="157" t="s">
        <v>242</v>
      </c>
      <c r="G51" s="158"/>
      <c r="H51" s="158"/>
      <c r="I51" s="159">
        <v>7000</v>
      </c>
    </row>
    <row r="52" spans="1:9" s="85" customFormat="1" ht="42" customHeight="1">
      <c r="A52" s="161">
        <v>46</v>
      </c>
      <c r="B52" s="392" t="s">
        <v>454</v>
      </c>
      <c r="C52" s="82"/>
      <c r="D52" s="82"/>
      <c r="E52" s="168">
        <v>4</v>
      </c>
      <c r="F52" s="97" t="s">
        <v>154</v>
      </c>
      <c r="G52" s="22"/>
      <c r="H52" s="22"/>
      <c r="I52" s="84"/>
    </row>
    <row r="53" spans="1:9" s="102" customFormat="1" ht="36" customHeight="1">
      <c r="A53" s="161">
        <v>47</v>
      </c>
      <c r="B53" s="393">
        <v>18</v>
      </c>
      <c r="C53" s="163"/>
      <c r="D53" s="164"/>
      <c r="E53" s="164"/>
      <c r="F53" s="165" t="s">
        <v>165</v>
      </c>
      <c r="G53" s="275">
        <f>SUM(G54:G55)</f>
        <v>0</v>
      </c>
      <c r="H53" s="275">
        <f>SUM(H54:H55)</f>
        <v>0</v>
      </c>
      <c r="I53" s="166">
        <f>SUM(I54:I55)</f>
        <v>0</v>
      </c>
    </row>
    <row r="54" spans="1:9" ht="15">
      <c r="A54" s="185">
        <v>48</v>
      </c>
      <c r="B54" s="89"/>
      <c r="C54" s="74"/>
      <c r="D54" s="74"/>
      <c r="E54" s="74"/>
      <c r="F54" s="92" t="s">
        <v>66</v>
      </c>
      <c r="G54" s="90"/>
      <c r="H54" s="90"/>
      <c r="I54" s="88"/>
    </row>
    <row r="55" spans="1:9" ht="15">
      <c r="A55" s="185">
        <v>49</v>
      </c>
      <c r="B55" s="89"/>
      <c r="C55" s="74"/>
      <c r="D55" s="74"/>
      <c r="E55" s="74"/>
      <c r="F55" s="92" t="s">
        <v>237</v>
      </c>
      <c r="G55" s="90"/>
      <c r="H55" s="90"/>
      <c r="I55" s="88"/>
    </row>
    <row r="56" spans="1:9" s="102" customFormat="1" ht="36" customHeight="1" thickBot="1">
      <c r="A56" s="161">
        <v>50</v>
      </c>
      <c r="B56" s="170"/>
      <c r="C56" s="171"/>
      <c r="D56" s="172"/>
      <c r="E56" s="172"/>
      <c r="F56" s="173" t="s">
        <v>244</v>
      </c>
      <c r="G56" s="286">
        <f>SUM(G7,G38,G53)</f>
        <v>16703640</v>
      </c>
      <c r="H56" s="286">
        <f>SUM(H7,H38,H53)</f>
        <v>18206129</v>
      </c>
      <c r="I56" s="287">
        <f>SUM(I7,I38,I53)</f>
        <v>9438827</v>
      </c>
    </row>
    <row r="57" spans="1:9" s="102" customFormat="1" ht="36" customHeight="1" thickBot="1" thickTop="1">
      <c r="A57" s="161">
        <v>51</v>
      </c>
      <c r="B57" s="174"/>
      <c r="C57" s="175"/>
      <c r="D57" s="176"/>
      <c r="E57" s="176"/>
      <c r="F57" s="177" t="s">
        <v>245</v>
      </c>
      <c r="G57" s="276">
        <f>+G56+G59-'[1]3.Onki'!J32</f>
        <v>395560</v>
      </c>
      <c r="H57" s="276">
        <v>-671466</v>
      </c>
      <c r="I57" s="332">
        <v>1372371</v>
      </c>
    </row>
    <row r="58" spans="1:9" s="102" customFormat="1" ht="30" customHeight="1">
      <c r="A58" s="161">
        <v>52</v>
      </c>
      <c r="B58" s="167"/>
      <c r="C58" s="137"/>
      <c r="D58" s="168"/>
      <c r="E58" s="168"/>
      <c r="F58" s="169" t="s">
        <v>246</v>
      </c>
      <c r="G58" s="288">
        <f>SUM(G59,G70)</f>
        <v>1352433</v>
      </c>
      <c r="H58" s="288">
        <f>SUM(H59,H70)</f>
        <v>2419459</v>
      </c>
      <c r="I58" s="289">
        <f>SUM(I59,I70)</f>
        <v>1262879</v>
      </c>
    </row>
    <row r="59" spans="1:9" s="102" customFormat="1" ht="30" customHeight="1">
      <c r="A59" s="161">
        <v>53</v>
      </c>
      <c r="B59" s="162"/>
      <c r="C59" s="163"/>
      <c r="D59" s="164"/>
      <c r="E59" s="164"/>
      <c r="F59" s="165" t="s">
        <v>760</v>
      </c>
      <c r="G59" s="290">
        <f>SUM(G60,G67)</f>
        <v>0</v>
      </c>
      <c r="H59" s="290">
        <f>SUM(H60,H67)</f>
        <v>1067026</v>
      </c>
      <c r="I59" s="291">
        <f>SUM(I60,I67)</f>
        <v>1048898</v>
      </c>
    </row>
    <row r="60" spans="1:9" s="160" customFormat="1" ht="30" customHeight="1">
      <c r="A60" s="1">
        <v>54</v>
      </c>
      <c r="B60" s="81"/>
      <c r="C60" s="82"/>
      <c r="D60" s="74"/>
      <c r="E60" s="74"/>
      <c r="F60" s="157" t="s">
        <v>247</v>
      </c>
      <c r="G60" s="158">
        <f>SUM(G61:G66)</f>
        <v>0</v>
      </c>
      <c r="H60" s="158">
        <f>SUM(H61:H66)</f>
        <v>1067026</v>
      </c>
      <c r="I60" s="159">
        <f>SUM(I61:I66)</f>
        <v>1048898</v>
      </c>
    </row>
    <row r="61" spans="1:9" ht="15">
      <c r="A61" s="185">
        <v>55</v>
      </c>
      <c r="B61" s="392" t="s">
        <v>454</v>
      </c>
      <c r="C61" s="74"/>
      <c r="D61" s="74"/>
      <c r="E61" s="74"/>
      <c r="F61" s="95" t="s">
        <v>248</v>
      </c>
      <c r="G61" s="90"/>
      <c r="H61" s="90">
        <v>142701</v>
      </c>
      <c r="I61" s="88">
        <v>124573</v>
      </c>
    </row>
    <row r="62" spans="1:9" ht="15">
      <c r="A62" s="185">
        <v>56</v>
      </c>
      <c r="B62" s="93" t="s">
        <v>455</v>
      </c>
      <c r="C62" s="74"/>
      <c r="D62" s="74"/>
      <c r="E62" s="74"/>
      <c r="F62" s="95" t="s">
        <v>272</v>
      </c>
      <c r="G62" s="90"/>
      <c r="H62" s="90"/>
      <c r="I62" s="88"/>
    </row>
    <row r="63" spans="1:9" ht="15">
      <c r="A63" s="185">
        <v>57</v>
      </c>
      <c r="B63" s="89">
        <v>17</v>
      </c>
      <c r="C63" s="74"/>
      <c r="D63" s="74"/>
      <c r="E63" s="74"/>
      <c r="F63" s="95" t="s">
        <v>254</v>
      </c>
      <c r="G63" s="90"/>
      <c r="H63" s="90">
        <v>171583</v>
      </c>
      <c r="I63" s="88">
        <v>171583</v>
      </c>
    </row>
    <row r="64" spans="1:9" ht="15">
      <c r="A64" s="185">
        <v>58</v>
      </c>
      <c r="B64" s="89">
        <v>18</v>
      </c>
      <c r="C64" s="74"/>
      <c r="D64" s="74"/>
      <c r="E64" s="74"/>
      <c r="F64" s="95" t="s">
        <v>42</v>
      </c>
      <c r="G64" s="90"/>
      <c r="H64" s="90">
        <v>752742</v>
      </c>
      <c r="I64" s="88">
        <v>752742</v>
      </c>
    </row>
    <row r="65" spans="1:9" ht="15">
      <c r="A65" s="185">
        <v>59</v>
      </c>
      <c r="B65" s="89">
        <v>18</v>
      </c>
      <c r="C65" s="96"/>
      <c r="D65" s="74"/>
      <c r="E65" s="74"/>
      <c r="F65" s="95" t="s">
        <v>67</v>
      </c>
      <c r="G65" s="90"/>
      <c r="H65" s="90"/>
      <c r="I65" s="88"/>
    </row>
    <row r="66" spans="1:9" ht="15">
      <c r="A66" s="185">
        <v>60</v>
      </c>
      <c r="B66" s="89">
        <v>18</v>
      </c>
      <c r="C66" s="74"/>
      <c r="D66" s="74"/>
      <c r="E66" s="74"/>
      <c r="F66" s="95" t="s">
        <v>165</v>
      </c>
      <c r="G66" s="90"/>
      <c r="H66" s="90"/>
      <c r="I66" s="88"/>
    </row>
    <row r="67" spans="1:9" s="160" customFormat="1" ht="30" customHeight="1">
      <c r="A67" s="1">
        <v>61</v>
      </c>
      <c r="B67" s="81"/>
      <c r="C67" s="82"/>
      <c r="D67" s="74"/>
      <c r="E67" s="74"/>
      <c r="F67" s="157" t="s">
        <v>249</v>
      </c>
      <c r="G67" s="158"/>
      <c r="H67" s="158"/>
      <c r="I67" s="159"/>
    </row>
    <row r="68" spans="1:9" s="85" customFormat="1" ht="15">
      <c r="A68" s="185">
        <v>62</v>
      </c>
      <c r="B68" s="93" t="s">
        <v>454</v>
      </c>
      <c r="C68" s="74"/>
      <c r="D68" s="74"/>
      <c r="E68" s="74"/>
      <c r="F68" s="94" t="s">
        <v>248</v>
      </c>
      <c r="G68" s="90"/>
      <c r="H68" s="90"/>
      <c r="I68" s="88"/>
    </row>
    <row r="69" spans="1:9" s="85" customFormat="1" ht="15">
      <c r="A69" s="185">
        <v>63</v>
      </c>
      <c r="B69" s="89">
        <v>18</v>
      </c>
      <c r="C69" s="74"/>
      <c r="D69" s="74"/>
      <c r="E69" s="74"/>
      <c r="F69" s="94" t="s">
        <v>67</v>
      </c>
      <c r="G69" s="90"/>
      <c r="H69" s="90"/>
      <c r="I69" s="88"/>
    </row>
    <row r="70" spans="1:9" s="102" customFormat="1" ht="36" customHeight="1">
      <c r="A70" s="161">
        <v>64</v>
      </c>
      <c r="B70" s="162"/>
      <c r="C70" s="163"/>
      <c r="D70" s="164"/>
      <c r="E70" s="164"/>
      <c r="F70" s="165" t="s">
        <v>761</v>
      </c>
      <c r="G70" s="290">
        <f>SUM(G71:G76)</f>
        <v>1352433</v>
      </c>
      <c r="H70" s="290">
        <f>SUM(H71:H76)</f>
        <v>1352433</v>
      </c>
      <c r="I70" s="291">
        <f>SUM(I71:I76)</f>
        <v>213981</v>
      </c>
    </row>
    <row r="71" spans="1:9" s="160" customFormat="1" ht="30" customHeight="1">
      <c r="A71" s="1">
        <v>65</v>
      </c>
      <c r="B71" s="81">
        <v>18</v>
      </c>
      <c r="C71" s="82"/>
      <c r="D71" s="74"/>
      <c r="E71" s="74"/>
      <c r="F71" s="157" t="s">
        <v>762</v>
      </c>
      <c r="G71" s="158"/>
      <c r="H71" s="158"/>
      <c r="I71" s="159"/>
    </row>
    <row r="72" spans="1:9" ht="15">
      <c r="A72" s="185">
        <v>66</v>
      </c>
      <c r="B72" s="89"/>
      <c r="C72" s="74"/>
      <c r="D72" s="74"/>
      <c r="E72" s="74"/>
      <c r="F72" s="95" t="s">
        <v>250</v>
      </c>
      <c r="G72" s="90"/>
      <c r="H72" s="90"/>
      <c r="I72" s="88"/>
    </row>
    <row r="73" spans="1:9" ht="15">
      <c r="A73" s="185">
        <v>67</v>
      </c>
      <c r="B73" s="89"/>
      <c r="C73" s="74"/>
      <c r="D73" s="74"/>
      <c r="E73" s="74"/>
      <c r="F73" s="95" t="s">
        <v>68</v>
      </c>
      <c r="G73" s="90"/>
      <c r="H73" s="90"/>
      <c r="I73" s="88"/>
    </row>
    <row r="74" spans="1:9" s="160" customFormat="1" ht="30" customHeight="1">
      <c r="A74" s="1">
        <v>68</v>
      </c>
      <c r="B74" s="81">
        <v>18</v>
      </c>
      <c r="C74" s="82"/>
      <c r="D74" s="74"/>
      <c r="E74" s="74"/>
      <c r="F74" s="157" t="s">
        <v>251</v>
      </c>
      <c r="G74" s="158"/>
      <c r="H74" s="158"/>
      <c r="I74" s="159"/>
    </row>
    <row r="75" spans="1:9" ht="15">
      <c r="A75" s="185">
        <v>69</v>
      </c>
      <c r="B75" s="89"/>
      <c r="C75" s="74"/>
      <c r="D75" s="74"/>
      <c r="E75" s="74"/>
      <c r="F75" s="95" t="s">
        <v>251</v>
      </c>
      <c r="G75" s="90">
        <v>500000</v>
      </c>
      <c r="H75" s="90">
        <v>500000</v>
      </c>
      <c r="I75" s="88"/>
    </row>
    <row r="76" spans="1:9" ht="15">
      <c r="A76" s="185">
        <v>70</v>
      </c>
      <c r="B76" s="89"/>
      <c r="C76" s="74"/>
      <c r="D76" s="74"/>
      <c r="E76" s="74"/>
      <c r="F76" s="353" t="s">
        <v>252</v>
      </c>
      <c r="G76" s="277">
        <v>852433</v>
      </c>
      <c r="H76" s="277">
        <v>852433</v>
      </c>
      <c r="I76" s="98">
        <v>213981</v>
      </c>
    </row>
    <row r="77" spans="1:9" s="102" customFormat="1" ht="36" customHeight="1" thickBot="1">
      <c r="A77" s="161">
        <v>71</v>
      </c>
      <c r="B77" s="99"/>
      <c r="C77" s="100"/>
      <c r="D77" s="132"/>
      <c r="E77" s="132"/>
      <c r="F77" s="101" t="s">
        <v>253</v>
      </c>
      <c r="G77" s="292">
        <f>SUM(G56,G58)</f>
        <v>18056073</v>
      </c>
      <c r="H77" s="292">
        <f>SUM(H56,H58)</f>
        <v>20625588</v>
      </c>
      <c r="I77" s="293">
        <f>SUM(I56,I58)</f>
        <v>10701706</v>
      </c>
    </row>
  </sheetData>
  <sheetProtection/>
  <mergeCells count="3">
    <mergeCell ref="B1:G1"/>
    <mergeCell ref="B2:I2"/>
    <mergeCell ref="B3:I3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76" r:id="rId1"/>
  <rowBreaks count="1" manualBreakCount="1">
    <brk id="50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view="pageBreakPreview" zoomScaleSheetLayoutView="100" zoomScalePageLayoutView="0" workbookViewId="0" topLeftCell="A1">
      <selection activeCell="A1" sqref="A1:D1"/>
    </sheetView>
  </sheetViews>
  <sheetFormatPr defaultColWidth="8.00390625" defaultRowHeight="12.75"/>
  <cols>
    <col min="1" max="1" width="3.50390625" style="251" bestFit="1" customWidth="1"/>
    <col min="2" max="2" width="34.875" style="262" customWidth="1"/>
    <col min="3" max="3" width="14.50390625" style="251" bestFit="1" customWidth="1"/>
    <col min="4" max="4" width="13.625" style="251" bestFit="1" customWidth="1"/>
    <col min="5" max="5" width="15.125" style="251" bestFit="1" customWidth="1"/>
    <col min="6" max="6" width="13.50390625" style="251" customWidth="1"/>
    <col min="7" max="7" width="9.875" style="251" bestFit="1" customWidth="1"/>
    <col min="8" max="9" width="13.50390625" style="251" customWidth="1"/>
    <col min="10" max="10" width="12.875" style="251" customWidth="1"/>
    <col min="11" max="11" width="11.50390625" style="251" customWidth="1"/>
    <col min="12" max="12" width="11.00390625" style="251" customWidth="1"/>
    <col min="13" max="13" width="12.625" style="251" customWidth="1"/>
    <col min="14" max="14" width="11.125" style="251" customWidth="1"/>
    <col min="15" max="15" width="11.375" style="251" customWidth="1"/>
    <col min="16" max="16" width="10.625" style="251" customWidth="1"/>
    <col min="17" max="16384" width="8.00390625" style="1138" customWidth="1"/>
  </cols>
  <sheetData>
    <row r="1" spans="1:16" ht="15">
      <c r="A1" s="1299" t="s">
        <v>905</v>
      </c>
      <c r="B1" s="1299"/>
      <c r="C1" s="1299"/>
      <c r="D1" s="1299"/>
      <c r="N1" s="1138"/>
      <c r="O1" s="1138"/>
      <c r="P1" s="1138"/>
    </row>
    <row r="2" spans="1:16" s="1139" customFormat="1" ht="25.5" customHeight="1">
      <c r="A2" s="1301" t="s">
        <v>85</v>
      </c>
      <c r="B2" s="1301"/>
      <c r="C2" s="1301"/>
      <c r="D2" s="1301"/>
      <c r="E2" s="1301"/>
      <c r="F2" s="1301"/>
      <c r="G2" s="1301"/>
      <c r="H2" s="1301"/>
      <c r="I2" s="1301"/>
      <c r="J2" s="1301"/>
      <c r="K2" s="1301"/>
      <c r="L2" s="1301"/>
      <c r="M2" s="1301"/>
      <c r="N2" s="1301"/>
      <c r="O2" s="1301"/>
      <c r="P2" s="1301"/>
    </row>
    <row r="3" spans="1:16" s="1139" customFormat="1" ht="25.5" customHeight="1">
      <c r="A3" s="1301" t="s">
        <v>899</v>
      </c>
      <c r="B3" s="1301"/>
      <c r="C3" s="1301"/>
      <c r="D3" s="1301"/>
      <c r="E3" s="1301"/>
      <c r="F3" s="1301"/>
      <c r="G3" s="1301"/>
      <c r="H3" s="1301"/>
      <c r="I3" s="1301"/>
      <c r="J3" s="1301"/>
      <c r="K3" s="1301"/>
      <c r="L3" s="1301"/>
      <c r="M3" s="1301"/>
      <c r="N3" s="1301"/>
      <c r="O3" s="1301"/>
      <c r="P3" s="1301"/>
    </row>
    <row r="4" spans="1:16" s="1139" customFormat="1" ht="25.5" customHeight="1">
      <c r="A4" s="1301" t="s">
        <v>900</v>
      </c>
      <c r="B4" s="1301"/>
      <c r="C4" s="1301"/>
      <c r="D4" s="1301"/>
      <c r="E4" s="1301"/>
      <c r="F4" s="1301"/>
      <c r="G4" s="1301"/>
      <c r="H4" s="1301"/>
      <c r="I4" s="1301"/>
      <c r="J4" s="1301"/>
      <c r="K4" s="1301"/>
      <c r="L4" s="1301"/>
      <c r="M4" s="1301"/>
      <c r="N4" s="1301"/>
      <c r="O4" s="1301"/>
      <c r="P4" s="1301"/>
    </row>
    <row r="5" spans="1:16" ht="15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1138"/>
      <c r="N5" s="1138"/>
      <c r="O5" s="1302" t="s">
        <v>162</v>
      </c>
      <c r="P5" s="1302"/>
    </row>
    <row r="6" spans="1:16" s="1140" customFormat="1" ht="15">
      <c r="A6" s="1305" t="s">
        <v>171</v>
      </c>
      <c r="B6" s="1305"/>
      <c r="C6" s="253" t="s">
        <v>172</v>
      </c>
      <c r="D6" s="253" t="s">
        <v>173</v>
      </c>
      <c r="E6" s="253" t="s">
        <v>174</v>
      </c>
      <c r="F6" s="253" t="s">
        <v>175</v>
      </c>
      <c r="G6" s="253" t="s">
        <v>176</v>
      </c>
      <c r="H6" s="253" t="s">
        <v>177</v>
      </c>
      <c r="I6" s="253" t="s">
        <v>40</v>
      </c>
      <c r="J6" s="253" t="s">
        <v>41</v>
      </c>
      <c r="K6" s="253" t="s">
        <v>803</v>
      </c>
      <c r="L6" s="253" t="s">
        <v>804</v>
      </c>
      <c r="M6" s="253" t="s">
        <v>805</v>
      </c>
      <c r="N6" s="1140" t="s">
        <v>806</v>
      </c>
      <c r="O6" s="1140" t="s">
        <v>807</v>
      </c>
      <c r="P6" s="1140" t="s">
        <v>835</v>
      </c>
    </row>
    <row r="7" spans="1:16" s="1141" customFormat="1" ht="60" thickBot="1">
      <c r="A7" s="1304" t="s">
        <v>473</v>
      </c>
      <c r="B7" s="1304"/>
      <c r="C7" s="269" t="s">
        <v>505</v>
      </c>
      <c r="D7" s="269" t="s">
        <v>506</v>
      </c>
      <c r="E7" s="269" t="s">
        <v>507</v>
      </c>
      <c r="F7" s="269" t="s">
        <v>474</v>
      </c>
      <c r="G7" s="269" t="s">
        <v>475</v>
      </c>
      <c r="H7" s="269" t="s">
        <v>906</v>
      </c>
      <c r="I7" s="269" t="s">
        <v>476</v>
      </c>
      <c r="J7" s="269" t="s">
        <v>477</v>
      </c>
      <c r="K7" s="269" t="s">
        <v>901</v>
      </c>
      <c r="L7" s="269" t="s">
        <v>902</v>
      </c>
      <c r="M7" s="269" t="s">
        <v>903</v>
      </c>
      <c r="N7" s="269" t="s">
        <v>904</v>
      </c>
      <c r="O7" s="269" t="s">
        <v>907</v>
      </c>
      <c r="P7" s="269" t="s">
        <v>508</v>
      </c>
    </row>
    <row r="8" spans="1:16" ht="30" customHeight="1" thickTop="1">
      <c r="A8" s="265">
        <v>1</v>
      </c>
      <c r="B8" s="266" t="s">
        <v>509</v>
      </c>
      <c r="C8" s="265" t="s">
        <v>478</v>
      </c>
      <c r="D8" s="267">
        <v>41641</v>
      </c>
      <c r="E8" s="267">
        <v>41993</v>
      </c>
      <c r="F8" s="268"/>
      <c r="G8" s="268">
        <v>0</v>
      </c>
      <c r="H8" s="268"/>
      <c r="I8" s="268"/>
      <c r="J8" s="268"/>
      <c r="K8" s="268"/>
      <c r="L8" s="268"/>
      <c r="M8" s="268"/>
      <c r="N8" s="268"/>
      <c r="O8" s="268"/>
      <c r="P8" s="268"/>
    </row>
    <row r="9" spans="1:16" ht="30" customHeight="1">
      <c r="A9" s="255">
        <v>2</v>
      </c>
      <c r="B9" s="257" t="s">
        <v>479</v>
      </c>
      <c r="C9" s="255" t="s">
        <v>478</v>
      </c>
      <c r="D9" s="256">
        <v>38635</v>
      </c>
      <c r="E9" s="256">
        <v>42252</v>
      </c>
      <c r="F9" s="258">
        <v>164511</v>
      </c>
      <c r="G9" s="258">
        <v>31988</v>
      </c>
      <c r="H9" s="258"/>
      <c r="I9" s="258">
        <v>31988</v>
      </c>
      <c r="J9" s="258"/>
      <c r="K9" s="258"/>
      <c r="L9" s="258"/>
      <c r="M9" s="258"/>
      <c r="N9" s="268"/>
      <c r="O9" s="268"/>
      <c r="P9" s="268"/>
    </row>
    <row r="10" spans="1:16" ht="30" customHeight="1">
      <c r="A10" s="255">
        <v>3</v>
      </c>
      <c r="B10" s="257" t="s">
        <v>480</v>
      </c>
      <c r="C10" s="255" t="s">
        <v>481</v>
      </c>
      <c r="D10" s="256">
        <v>38952</v>
      </c>
      <c r="E10" s="256">
        <v>42545</v>
      </c>
      <c r="F10" s="258">
        <v>201998</v>
      </c>
      <c r="G10" s="258">
        <v>1264</v>
      </c>
      <c r="H10" s="258"/>
      <c r="I10" s="258">
        <v>1264</v>
      </c>
      <c r="J10" s="258"/>
      <c r="K10" s="258"/>
      <c r="L10" s="258"/>
      <c r="M10" s="258"/>
      <c r="N10" s="268"/>
      <c r="O10" s="268"/>
      <c r="P10" s="268"/>
    </row>
    <row r="11" spans="1:16" ht="30" customHeight="1">
      <c r="A11" s="255">
        <v>4</v>
      </c>
      <c r="B11" s="257" t="s">
        <v>482</v>
      </c>
      <c r="C11" s="255" t="s">
        <v>478</v>
      </c>
      <c r="D11" s="256">
        <v>38985</v>
      </c>
      <c r="E11" s="256">
        <v>46178</v>
      </c>
      <c r="F11" s="258">
        <v>236861</v>
      </c>
      <c r="G11" s="258">
        <v>168695</v>
      </c>
      <c r="H11" s="258"/>
      <c r="I11" s="258">
        <v>168695</v>
      </c>
      <c r="J11" s="258"/>
      <c r="K11" s="258"/>
      <c r="L11" s="258"/>
      <c r="M11" s="258"/>
      <c r="N11" s="268"/>
      <c r="O11" s="268"/>
      <c r="P11" s="268"/>
    </row>
    <row r="12" spans="1:16" ht="30" customHeight="1">
      <c r="A12" s="255">
        <v>5</v>
      </c>
      <c r="B12" s="257" t="s">
        <v>483</v>
      </c>
      <c r="C12" s="255" t="s">
        <v>478</v>
      </c>
      <c r="D12" s="256">
        <v>38975</v>
      </c>
      <c r="E12" s="256">
        <v>44352</v>
      </c>
      <c r="F12" s="258">
        <v>126566</v>
      </c>
      <c r="G12" s="258">
        <v>76310</v>
      </c>
      <c r="H12" s="258"/>
      <c r="I12" s="258">
        <v>76310</v>
      </c>
      <c r="J12" s="258"/>
      <c r="K12" s="258"/>
      <c r="L12" s="258"/>
      <c r="M12" s="258"/>
      <c r="N12" s="268"/>
      <c r="O12" s="268"/>
      <c r="P12" s="268"/>
    </row>
    <row r="13" spans="1:16" ht="30" customHeight="1">
      <c r="A13" s="255">
        <v>6</v>
      </c>
      <c r="B13" s="257" t="s">
        <v>484</v>
      </c>
      <c r="C13" s="255" t="s">
        <v>485</v>
      </c>
      <c r="D13" s="256">
        <v>39352</v>
      </c>
      <c r="E13" s="256">
        <v>44809</v>
      </c>
      <c r="F13" s="258">
        <v>162900</v>
      </c>
      <c r="G13" s="258">
        <v>58781</v>
      </c>
      <c r="H13" s="258"/>
      <c r="I13" s="258">
        <v>58781</v>
      </c>
      <c r="J13" s="258"/>
      <c r="K13" s="258"/>
      <c r="L13" s="258"/>
      <c r="M13" s="258"/>
      <c r="N13" s="268"/>
      <c r="O13" s="268"/>
      <c r="P13" s="268"/>
    </row>
    <row r="14" spans="1:16" ht="30" customHeight="1">
      <c r="A14" s="255">
        <v>7</v>
      </c>
      <c r="B14" s="257" t="s">
        <v>486</v>
      </c>
      <c r="C14" s="255" t="s">
        <v>487</v>
      </c>
      <c r="D14" s="256">
        <v>39352</v>
      </c>
      <c r="E14" s="256">
        <v>43003</v>
      </c>
      <c r="F14" s="258">
        <v>532500</v>
      </c>
      <c r="G14" s="258">
        <v>115089</v>
      </c>
      <c r="H14" s="258"/>
      <c r="I14" s="258">
        <v>115089</v>
      </c>
      <c r="J14" s="258"/>
      <c r="K14" s="258"/>
      <c r="L14" s="258"/>
      <c r="M14" s="258"/>
      <c r="N14" s="268"/>
      <c r="O14" s="268"/>
      <c r="P14" s="268"/>
    </row>
    <row r="15" spans="1:16" ht="30" customHeight="1">
      <c r="A15" s="255">
        <v>8</v>
      </c>
      <c r="B15" s="257" t="s">
        <v>488</v>
      </c>
      <c r="C15" s="255" t="s">
        <v>478</v>
      </c>
      <c r="D15" s="256">
        <v>39598</v>
      </c>
      <c r="E15" s="256">
        <v>46904</v>
      </c>
      <c r="F15" s="258">
        <v>615880</v>
      </c>
      <c r="G15" s="258">
        <v>247194</v>
      </c>
      <c r="H15" s="258"/>
      <c r="I15" s="258">
        <v>247194</v>
      </c>
      <c r="J15" s="258"/>
      <c r="K15" s="258"/>
      <c r="L15" s="258"/>
      <c r="M15" s="258"/>
      <c r="N15" s="268"/>
      <c r="O15" s="268"/>
      <c r="P15" s="268"/>
    </row>
    <row r="16" spans="1:16" ht="30" customHeight="1">
      <c r="A16" s="255">
        <v>9</v>
      </c>
      <c r="B16" s="257" t="s">
        <v>489</v>
      </c>
      <c r="C16" s="255" t="s">
        <v>478</v>
      </c>
      <c r="D16" s="256">
        <v>39989</v>
      </c>
      <c r="E16" s="256">
        <v>47291</v>
      </c>
      <c r="F16" s="258">
        <v>273000</v>
      </c>
      <c r="G16" s="258">
        <v>189228</v>
      </c>
      <c r="H16" s="258"/>
      <c r="I16" s="259">
        <v>189228</v>
      </c>
      <c r="J16" s="259"/>
      <c r="K16" s="258"/>
      <c r="L16" s="258"/>
      <c r="M16" s="258"/>
      <c r="N16" s="268"/>
      <c r="O16" s="268"/>
      <c r="P16" s="268"/>
    </row>
    <row r="17" spans="1:16" ht="30" customHeight="1">
      <c r="A17" s="255">
        <v>10</v>
      </c>
      <c r="B17" s="257" t="s">
        <v>490</v>
      </c>
      <c r="C17" s="255" t="s">
        <v>491</v>
      </c>
      <c r="D17" s="256">
        <v>39989</v>
      </c>
      <c r="E17" s="256">
        <v>45467</v>
      </c>
      <c r="F17" s="258">
        <v>195000</v>
      </c>
      <c r="G17" s="258">
        <v>155874</v>
      </c>
      <c r="H17" s="258"/>
      <c r="I17" s="259">
        <v>155874</v>
      </c>
      <c r="J17" s="259"/>
      <c r="K17" s="258"/>
      <c r="L17" s="258"/>
      <c r="M17" s="258"/>
      <c r="N17" s="268"/>
      <c r="O17" s="268"/>
      <c r="P17" s="268"/>
    </row>
    <row r="18" spans="1:16" ht="30" customHeight="1">
      <c r="A18" s="255">
        <v>11</v>
      </c>
      <c r="B18" s="254" t="s">
        <v>492</v>
      </c>
      <c r="C18" s="260" t="s">
        <v>478</v>
      </c>
      <c r="D18" s="261">
        <v>40385</v>
      </c>
      <c r="E18" s="261">
        <v>47689</v>
      </c>
      <c r="F18" s="258">
        <v>550600</v>
      </c>
      <c r="G18" s="258">
        <v>457008</v>
      </c>
      <c r="H18" s="258"/>
      <c r="I18" s="259">
        <v>457008</v>
      </c>
      <c r="J18" s="259"/>
      <c r="K18" s="258"/>
      <c r="L18" s="258"/>
      <c r="M18" s="258"/>
      <c r="N18" s="268"/>
      <c r="O18" s="268"/>
      <c r="P18" s="268"/>
    </row>
    <row r="19" spans="1:16" ht="30" customHeight="1">
      <c r="A19" s="255">
        <v>12</v>
      </c>
      <c r="B19" s="257" t="s">
        <v>493</v>
      </c>
      <c r="C19" s="255" t="s">
        <v>491</v>
      </c>
      <c r="D19" s="256">
        <v>40385</v>
      </c>
      <c r="E19" s="261">
        <v>44037</v>
      </c>
      <c r="F19" s="259">
        <v>599400</v>
      </c>
      <c r="G19" s="259">
        <v>221561</v>
      </c>
      <c r="H19" s="259"/>
      <c r="I19" s="259"/>
      <c r="J19" s="259">
        <v>221561</v>
      </c>
      <c r="K19" s="259"/>
      <c r="L19" s="259"/>
      <c r="M19" s="259">
        <v>0</v>
      </c>
      <c r="N19" s="268"/>
      <c r="O19" s="268"/>
      <c r="P19" s="268"/>
    </row>
    <row r="20" spans="1:16" ht="30" customHeight="1">
      <c r="A20" s="255">
        <v>13</v>
      </c>
      <c r="B20" s="257" t="s">
        <v>494</v>
      </c>
      <c r="C20" s="255" t="s">
        <v>495</v>
      </c>
      <c r="D20" s="256">
        <v>40736</v>
      </c>
      <c r="E20" s="261">
        <v>48040</v>
      </c>
      <c r="F20" s="259">
        <v>484000</v>
      </c>
      <c r="G20" s="259">
        <v>249034</v>
      </c>
      <c r="H20" s="259">
        <v>234996</v>
      </c>
      <c r="I20" s="259"/>
      <c r="J20" s="259">
        <v>249034</v>
      </c>
      <c r="K20" s="259">
        <v>52121</v>
      </c>
      <c r="L20" s="259">
        <v>0</v>
      </c>
      <c r="M20" s="259">
        <f>G20-J20+K20</f>
        <v>52121</v>
      </c>
      <c r="N20" s="1045">
        <f>H20-M20</f>
        <v>182875</v>
      </c>
      <c r="O20" s="1045">
        <v>14029</v>
      </c>
      <c r="P20" s="1045">
        <f aca="true" t="shared" si="0" ref="P20:P25">M20+N20-O20</f>
        <v>220967</v>
      </c>
    </row>
    <row r="21" spans="1:16" ht="30" customHeight="1">
      <c r="A21" s="255">
        <v>14</v>
      </c>
      <c r="B21" s="257" t="s">
        <v>496</v>
      </c>
      <c r="C21" s="255" t="s">
        <v>495</v>
      </c>
      <c r="D21" s="256">
        <v>40735</v>
      </c>
      <c r="E21" s="261">
        <v>44387</v>
      </c>
      <c r="F21" s="259">
        <v>1016000</v>
      </c>
      <c r="G21" s="259">
        <v>270386</v>
      </c>
      <c r="H21" s="259"/>
      <c r="I21" s="259"/>
      <c r="J21" s="259">
        <v>270386</v>
      </c>
      <c r="K21" s="259">
        <v>0</v>
      </c>
      <c r="L21" s="259">
        <v>0</v>
      </c>
      <c r="M21" s="259">
        <v>0</v>
      </c>
      <c r="N21" s="1045">
        <v>0</v>
      </c>
      <c r="O21" s="1045">
        <v>0</v>
      </c>
      <c r="P21" s="1045">
        <f t="shared" si="0"/>
        <v>0</v>
      </c>
    </row>
    <row r="22" spans="1:16" ht="30" customHeight="1">
      <c r="A22" s="255">
        <v>15</v>
      </c>
      <c r="B22" s="257" t="s">
        <v>497</v>
      </c>
      <c r="C22" s="255" t="s">
        <v>495</v>
      </c>
      <c r="D22" s="256">
        <v>41502</v>
      </c>
      <c r="E22" s="256">
        <v>45153</v>
      </c>
      <c r="F22" s="258">
        <v>650000</v>
      </c>
      <c r="G22" s="258">
        <v>187846</v>
      </c>
      <c r="H22" s="258">
        <f>F22-G22</f>
        <v>462154</v>
      </c>
      <c r="I22" s="259">
        <v>187846</v>
      </c>
      <c r="J22" s="259"/>
      <c r="K22" s="258">
        <v>161860</v>
      </c>
      <c r="L22" s="259">
        <v>0</v>
      </c>
      <c r="M22" s="259">
        <f>G22-I22+K22</f>
        <v>161860</v>
      </c>
      <c r="N22" s="1045">
        <v>300294</v>
      </c>
      <c r="O22" s="1045">
        <v>0</v>
      </c>
      <c r="P22" s="1045">
        <f t="shared" si="0"/>
        <v>462154</v>
      </c>
    </row>
    <row r="23" spans="1:16" ht="30" customHeight="1">
      <c r="A23" s="255">
        <v>16</v>
      </c>
      <c r="B23" s="257" t="s">
        <v>498</v>
      </c>
      <c r="C23" s="255" t="s">
        <v>491</v>
      </c>
      <c r="D23" s="256">
        <v>41555</v>
      </c>
      <c r="E23" s="256">
        <v>48859</v>
      </c>
      <c r="F23" s="258">
        <v>200000</v>
      </c>
      <c r="G23" s="258">
        <v>44687</v>
      </c>
      <c r="H23" s="258">
        <f>F23-G23</f>
        <v>155313</v>
      </c>
      <c r="I23" s="259">
        <v>44687</v>
      </c>
      <c r="J23" s="259"/>
      <c r="K23" s="258">
        <v>0</v>
      </c>
      <c r="L23" s="259">
        <v>0</v>
      </c>
      <c r="M23" s="259">
        <f>G23-I23+K23</f>
        <v>0</v>
      </c>
      <c r="N23" s="1045">
        <v>155313</v>
      </c>
      <c r="O23" s="1045">
        <v>0</v>
      </c>
      <c r="P23" s="1045">
        <f t="shared" si="0"/>
        <v>155313</v>
      </c>
    </row>
    <row r="24" spans="1:16" ht="30" customHeight="1">
      <c r="A24" s="255">
        <v>17</v>
      </c>
      <c r="B24" s="257" t="s">
        <v>499</v>
      </c>
      <c r="C24" s="255" t="s">
        <v>495</v>
      </c>
      <c r="D24" s="256">
        <v>41759</v>
      </c>
      <c r="E24" s="256">
        <v>49064</v>
      </c>
      <c r="F24" s="258">
        <v>200000</v>
      </c>
      <c r="G24" s="258">
        <v>0</v>
      </c>
      <c r="H24" s="258">
        <v>200000</v>
      </c>
      <c r="I24" s="258"/>
      <c r="J24" s="258"/>
      <c r="K24" s="258">
        <v>0</v>
      </c>
      <c r="L24" s="259">
        <v>0</v>
      </c>
      <c r="M24" s="259">
        <f>G24-I24+K24</f>
        <v>0</v>
      </c>
      <c r="N24" s="1045">
        <v>200000</v>
      </c>
      <c r="O24" s="1045">
        <v>0</v>
      </c>
      <c r="P24" s="1045">
        <f t="shared" si="0"/>
        <v>200000</v>
      </c>
    </row>
    <row r="25" spans="1:16" ht="30" customHeight="1" thickBot="1">
      <c r="A25" s="271">
        <v>18</v>
      </c>
      <c r="B25" s="272" t="s">
        <v>501</v>
      </c>
      <c r="C25" s="273" t="s">
        <v>478</v>
      </c>
      <c r="D25" s="273" t="s">
        <v>500</v>
      </c>
      <c r="E25" s="273" t="s">
        <v>502</v>
      </c>
      <c r="F25" s="274">
        <v>300000</v>
      </c>
      <c r="G25" s="274">
        <v>0</v>
      </c>
      <c r="H25" s="274">
        <v>300000</v>
      </c>
      <c r="I25" s="274"/>
      <c r="J25" s="274"/>
      <c r="K25" s="274">
        <v>0</v>
      </c>
      <c r="L25" s="1046">
        <v>0</v>
      </c>
      <c r="M25" s="1046">
        <f>G25-I25+K25</f>
        <v>0</v>
      </c>
      <c r="N25" s="1046">
        <v>300000</v>
      </c>
      <c r="O25" s="1046">
        <v>0</v>
      </c>
      <c r="P25" s="1046">
        <f t="shared" si="0"/>
        <v>300000</v>
      </c>
    </row>
    <row r="26" spans="1:16" s="1139" customFormat="1" ht="30" customHeight="1" thickTop="1">
      <c r="A26" s="270" t="s">
        <v>503</v>
      </c>
      <c r="B26" s="1303" t="s">
        <v>504</v>
      </c>
      <c r="C26" s="1303"/>
      <c r="D26" s="1303"/>
      <c r="E26" s="1303"/>
      <c r="F26" s="1303"/>
      <c r="G26" s="1142">
        <f aca="true" t="shared" si="1" ref="G26:P26">SUM(G8:G25)</f>
        <v>2474945</v>
      </c>
      <c r="H26" s="1142">
        <f t="shared" si="1"/>
        <v>1352463</v>
      </c>
      <c r="I26" s="1142">
        <f t="shared" si="1"/>
        <v>1733964</v>
      </c>
      <c r="J26" s="1142">
        <f t="shared" si="1"/>
        <v>740981</v>
      </c>
      <c r="K26" s="1142">
        <f t="shared" si="1"/>
        <v>213981</v>
      </c>
      <c r="L26" s="1143">
        <f t="shared" si="1"/>
        <v>0</v>
      </c>
      <c r="M26" s="1143">
        <f t="shared" si="1"/>
        <v>213981</v>
      </c>
      <c r="N26" s="1143">
        <f t="shared" si="1"/>
        <v>1138482</v>
      </c>
      <c r="O26" s="1143">
        <f t="shared" si="1"/>
        <v>14029</v>
      </c>
      <c r="P26" s="1143">
        <f t="shared" si="1"/>
        <v>1338434</v>
      </c>
    </row>
    <row r="29" spans="1:16" ht="15">
      <c r="A29" s="264"/>
      <c r="B29" s="263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</row>
  </sheetData>
  <sheetProtection/>
  <mergeCells count="8">
    <mergeCell ref="A4:P4"/>
    <mergeCell ref="A1:D1"/>
    <mergeCell ref="O5:P5"/>
    <mergeCell ref="B26:F26"/>
    <mergeCell ref="A7:B7"/>
    <mergeCell ref="A6:B6"/>
    <mergeCell ref="A2:P2"/>
    <mergeCell ref="A3:P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view="pageBreakPreview" zoomScaleSheetLayoutView="100" zoomScalePageLayoutView="0" workbookViewId="0" topLeftCell="A1">
      <selection activeCell="A1" sqref="A1"/>
    </sheetView>
  </sheetViews>
  <sheetFormatPr defaultColWidth="9.125" defaultRowHeight="12.75"/>
  <cols>
    <col min="1" max="1" width="3.625" style="67" customWidth="1"/>
    <col min="2" max="2" width="5.625" style="107" customWidth="1"/>
    <col min="3" max="5" width="5.625" style="106" customWidth="1"/>
    <col min="6" max="6" width="55.625" style="104" customWidth="1"/>
    <col min="7" max="9" width="15.625" style="104" customWidth="1"/>
    <col min="10" max="16384" width="9.125" style="104" customWidth="1"/>
  </cols>
  <sheetData>
    <row r="1" spans="2:9" ht="15">
      <c r="B1" s="1184" t="s">
        <v>285</v>
      </c>
      <c r="C1" s="1184"/>
      <c r="D1" s="1184"/>
      <c r="E1" s="1184"/>
      <c r="F1" s="1184"/>
      <c r="G1" s="195"/>
      <c r="H1" s="195"/>
      <c r="I1" s="195"/>
    </row>
    <row r="2" spans="1:9" s="194" customFormat="1" ht="24.75" customHeight="1">
      <c r="A2" s="198"/>
      <c r="B2" s="1185" t="s">
        <v>449</v>
      </c>
      <c r="C2" s="1185"/>
      <c r="D2" s="1185"/>
      <c r="E2" s="1185"/>
      <c r="F2" s="1185"/>
      <c r="G2" s="1185"/>
      <c r="H2" s="1185"/>
      <c r="I2" s="1185"/>
    </row>
    <row r="3" spans="1:9" s="194" customFormat="1" ht="24.75" customHeight="1">
      <c r="A3" s="198"/>
      <c r="B3" s="1185" t="s">
        <v>286</v>
      </c>
      <c r="C3" s="1185"/>
      <c r="D3" s="1185"/>
      <c r="E3" s="1185"/>
      <c r="F3" s="1185"/>
      <c r="G3" s="1185"/>
      <c r="H3" s="1185"/>
      <c r="I3" s="1185"/>
    </row>
    <row r="4" spans="1:9" s="337" customFormat="1" ht="13.5">
      <c r="A4" s="67"/>
      <c r="B4" s="333"/>
      <c r="C4" s="335"/>
      <c r="D4" s="67"/>
      <c r="E4" s="335"/>
      <c r="F4" s="336"/>
      <c r="G4" s="402"/>
      <c r="H4" s="402"/>
      <c r="I4" s="402" t="s">
        <v>162</v>
      </c>
    </row>
    <row r="5" spans="2:9" s="67" customFormat="1" ht="13.5" thickBot="1">
      <c r="B5" s="333" t="s">
        <v>171</v>
      </c>
      <c r="C5" s="67" t="s">
        <v>172</v>
      </c>
      <c r="D5" s="67" t="s">
        <v>173</v>
      </c>
      <c r="E5" s="67" t="s">
        <v>174</v>
      </c>
      <c r="F5" s="67" t="s">
        <v>175</v>
      </c>
      <c r="G5" s="334" t="s">
        <v>176</v>
      </c>
      <c r="H5" s="334" t="s">
        <v>177</v>
      </c>
      <c r="I5" s="334" t="s">
        <v>40</v>
      </c>
    </row>
    <row r="6" spans="1:9" s="196" customFormat="1" ht="53.25" thickBot="1">
      <c r="A6" s="198"/>
      <c r="B6" s="128" t="s">
        <v>166</v>
      </c>
      <c r="C6" s="129" t="s">
        <v>422</v>
      </c>
      <c r="D6" s="21" t="s">
        <v>59</v>
      </c>
      <c r="E6" s="21" t="s">
        <v>60</v>
      </c>
      <c r="F6" s="338" t="s">
        <v>163</v>
      </c>
      <c r="G6" s="404" t="s">
        <v>281</v>
      </c>
      <c r="H6" s="404" t="s">
        <v>283</v>
      </c>
      <c r="I6" s="136" t="s">
        <v>284</v>
      </c>
    </row>
    <row r="7" spans="1:9" s="127" customFormat="1" ht="30" customHeight="1">
      <c r="A7" s="67">
        <v>1</v>
      </c>
      <c r="B7" s="395" t="s">
        <v>454</v>
      </c>
      <c r="C7" s="108"/>
      <c r="D7" s="109"/>
      <c r="E7" s="108"/>
      <c r="F7" s="339" t="s">
        <v>549</v>
      </c>
      <c r="G7" s="110">
        <f>SUM(G8:G11)</f>
        <v>6127521</v>
      </c>
      <c r="H7" s="110">
        <f>SUM(H8:H11)</f>
        <v>6552890</v>
      </c>
      <c r="I7" s="1134">
        <f>SUM(I8:I11)</f>
        <v>3351702</v>
      </c>
    </row>
    <row r="8" spans="1:9" ht="25.5" customHeight="1">
      <c r="A8" s="67">
        <v>2</v>
      </c>
      <c r="B8" s="111"/>
      <c r="C8" s="112"/>
      <c r="D8" s="112">
        <v>1</v>
      </c>
      <c r="E8" s="112"/>
      <c r="F8" s="113" t="s">
        <v>15</v>
      </c>
      <c r="G8" s="113">
        <v>6014645</v>
      </c>
      <c r="H8" s="113">
        <v>6428026</v>
      </c>
      <c r="I8" s="117">
        <v>3318899</v>
      </c>
    </row>
    <row r="9" spans="1:9" ht="15">
      <c r="A9" s="67">
        <v>3</v>
      </c>
      <c r="B9" s="111"/>
      <c r="C9" s="112"/>
      <c r="D9" s="112">
        <v>2</v>
      </c>
      <c r="E9" s="112"/>
      <c r="F9" s="113" t="s">
        <v>16</v>
      </c>
      <c r="G9" s="113"/>
      <c r="H9" s="113"/>
      <c r="I9" s="117"/>
    </row>
    <row r="10" spans="1:9" ht="15">
      <c r="A10" s="67">
        <v>4</v>
      </c>
      <c r="B10" s="111"/>
      <c r="C10" s="112"/>
      <c r="D10" s="112"/>
      <c r="E10" s="112">
        <v>1</v>
      </c>
      <c r="F10" s="113" t="s">
        <v>265</v>
      </c>
      <c r="G10" s="113">
        <v>94211</v>
      </c>
      <c r="H10" s="113">
        <v>106199</v>
      </c>
      <c r="I10" s="117">
        <v>32803</v>
      </c>
    </row>
    <row r="11" spans="1:9" ht="15">
      <c r="A11" s="67">
        <v>5</v>
      </c>
      <c r="B11" s="111"/>
      <c r="C11" s="112"/>
      <c r="D11" s="112"/>
      <c r="E11" s="112">
        <v>2</v>
      </c>
      <c r="F11" s="113" t="s">
        <v>255</v>
      </c>
      <c r="G11" s="113">
        <f>18240+425</f>
        <v>18665</v>
      </c>
      <c r="H11" s="113">
        <v>18665</v>
      </c>
      <c r="I11" s="117"/>
    </row>
    <row r="12" spans="1:9" s="127" customFormat="1" ht="30" customHeight="1">
      <c r="A12" s="67">
        <v>6</v>
      </c>
      <c r="B12" s="111" t="s">
        <v>456</v>
      </c>
      <c r="C12" s="114"/>
      <c r="D12" s="112"/>
      <c r="E12" s="112"/>
      <c r="F12" s="115" t="s">
        <v>42</v>
      </c>
      <c r="G12" s="115">
        <f>SUM(G13:G14,G24,G25)</f>
        <v>10180559</v>
      </c>
      <c r="H12" s="115">
        <f>SUM(H13:H14,H24,H25)</f>
        <v>12324705</v>
      </c>
      <c r="I12" s="116">
        <f>SUM(I13:I14,I24,I25)</f>
        <v>4714754</v>
      </c>
    </row>
    <row r="13" spans="1:9" s="127" customFormat="1" ht="15">
      <c r="A13" s="67">
        <v>7</v>
      </c>
      <c r="B13" s="111"/>
      <c r="C13" s="114"/>
      <c r="D13" s="114">
        <v>1</v>
      </c>
      <c r="E13" s="114"/>
      <c r="F13" s="115" t="s">
        <v>15</v>
      </c>
      <c r="G13" s="115">
        <f>4093644+87500</f>
        <v>4181144</v>
      </c>
      <c r="H13" s="115">
        <v>4816881</v>
      </c>
      <c r="I13" s="116">
        <v>2065726</v>
      </c>
    </row>
    <row r="14" spans="1:9" ht="18" customHeight="1">
      <c r="A14" s="67">
        <v>8</v>
      </c>
      <c r="B14" s="111"/>
      <c r="C14" s="114"/>
      <c r="D14" s="114"/>
      <c r="E14" s="114"/>
      <c r="F14" s="115" t="s">
        <v>23</v>
      </c>
      <c r="G14" s="115">
        <f>SUM(G15,G20)</f>
        <v>1273579</v>
      </c>
      <c r="H14" s="115">
        <f>SUM(H15,H20)</f>
        <v>323307</v>
      </c>
      <c r="I14" s="116">
        <f>SUM(I15,I20)</f>
        <v>0</v>
      </c>
    </row>
    <row r="15" spans="1:9" s="342" customFormat="1" ht="15">
      <c r="A15" s="67">
        <v>9</v>
      </c>
      <c r="B15" s="118"/>
      <c r="C15" s="119"/>
      <c r="D15" s="119"/>
      <c r="E15" s="119"/>
      <c r="F15" s="341" t="s">
        <v>24</v>
      </c>
      <c r="G15" s="330">
        <f>SUM(G16:G19)</f>
        <v>120000</v>
      </c>
      <c r="H15" s="330">
        <f>SUM(H16:H19)</f>
        <v>60142</v>
      </c>
      <c r="I15" s="1135">
        <f>SUM(I16:I19)</f>
        <v>0</v>
      </c>
    </row>
    <row r="16" spans="1:9" ht="15">
      <c r="A16" s="67">
        <v>10</v>
      </c>
      <c r="B16" s="111"/>
      <c r="C16" s="112"/>
      <c r="D16" s="112"/>
      <c r="E16" s="112"/>
      <c r="F16" s="343" t="s">
        <v>140</v>
      </c>
      <c r="G16" s="113"/>
      <c r="H16" s="113"/>
      <c r="I16" s="117"/>
    </row>
    <row r="17" spans="1:9" ht="15">
      <c r="A17" s="67">
        <v>11</v>
      </c>
      <c r="B17" s="111"/>
      <c r="C17" s="112"/>
      <c r="D17" s="112"/>
      <c r="E17" s="112"/>
      <c r="F17" s="343" t="s">
        <v>266</v>
      </c>
      <c r="G17" s="113">
        <v>96000</v>
      </c>
      <c r="H17" s="113">
        <v>52095</v>
      </c>
      <c r="I17" s="117"/>
    </row>
    <row r="18" spans="1:9" ht="15">
      <c r="A18" s="67">
        <v>12</v>
      </c>
      <c r="B18" s="111"/>
      <c r="C18" s="112"/>
      <c r="D18" s="112"/>
      <c r="E18" s="112"/>
      <c r="F18" s="343" t="s">
        <v>268</v>
      </c>
      <c r="G18" s="113">
        <v>24000</v>
      </c>
      <c r="H18" s="113">
        <v>8047</v>
      </c>
      <c r="I18" s="117"/>
    </row>
    <row r="19" spans="1:9" ht="18" customHeight="1">
      <c r="A19" s="67">
        <v>13</v>
      </c>
      <c r="B19" s="111"/>
      <c r="C19" s="112"/>
      <c r="D19" s="112"/>
      <c r="E19" s="112"/>
      <c r="F19" s="344" t="s">
        <v>141</v>
      </c>
      <c r="G19" s="113"/>
      <c r="H19" s="113"/>
      <c r="I19" s="117"/>
    </row>
    <row r="20" spans="1:9" s="342" customFormat="1" ht="25.5" customHeight="1">
      <c r="A20" s="67">
        <v>14</v>
      </c>
      <c r="B20" s="118"/>
      <c r="C20" s="119"/>
      <c r="D20" s="119"/>
      <c r="E20" s="119"/>
      <c r="F20" s="341" t="s">
        <v>25</v>
      </c>
      <c r="G20" s="330">
        <f>SUM(G21:G23)</f>
        <v>1153579</v>
      </c>
      <c r="H20" s="330">
        <f>SUM(H21:H23)</f>
        <v>263165</v>
      </c>
      <c r="I20" s="1135">
        <f>SUM(I21:I23)</f>
        <v>0</v>
      </c>
    </row>
    <row r="21" spans="1:9" ht="15">
      <c r="A21" s="67">
        <v>15</v>
      </c>
      <c r="B21" s="111"/>
      <c r="C21" s="112"/>
      <c r="D21" s="112"/>
      <c r="E21" s="112"/>
      <c r="F21" s="343" t="s">
        <v>269</v>
      </c>
      <c r="G21" s="113">
        <v>815433</v>
      </c>
      <c r="H21" s="113">
        <v>263165</v>
      </c>
      <c r="I21" s="117"/>
    </row>
    <row r="22" spans="1:9" ht="15">
      <c r="A22" s="67">
        <v>16</v>
      </c>
      <c r="B22" s="111"/>
      <c r="C22" s="112"/>
      <c r="D22" s="112"/>
      <c r="E22" s="112"/>
      <c r="F22" s="343" t="s">
        <v>271</v>
      </c>
      <c r="G22" s="113">
        <v>121471</v>
      </c>
      <c r="H22" s="113"/>
      <c r="I22" s="117"/>
    </row>
    <row r="23" spans="1:9" ht="15">
      <c r="A23" s="67">
        <v>17</v>
      </c>
      <c r="B23" s="111"/>
      <c r="C23" s="112"/>
      <c r="D23" s="112"/>
      <c r="E23" s="112"/>
      <c r="F23" s="343" t="s">
        <v>270</v>
      </c>
      <c r="G23" s="113">
        <v>216675</v>
      </c>
      <c r="H23" s="113"/>
      <c r="I23" s="117"/>
    </row>
    <row r="24" spans="1:9" s="194" customFormat="1" ht="30" customHeight="1">
      <c r="A24" s="198">
        <v>18</v>
      </c>
      <c r="B24" s="396"/>
      <c r="C24" s="349"/>
      <c r="D24" s="349"/>
      <c r="E24" s="349"/>
      <c r="F24" s="345" t="s">
        <v>167</v>
      </c>
      <c r="G24" s="345">
        <v>85000</v>
      </c>
      <c r="H24" s="345">
        <v>85000</v>
      </c>
      <c r="I24" s="350"/>
    </row>
    <row r="25" spans="1:9" s="127" customFormat="1" ht="25.5" customHeight="1">
      <c r="A25" s="67">
        <v>19</v>
      </c>
      <c r="B25" s="111"/>
      <c r="C25" s="114"/>
      <c r="D25" s="114">
        <v>2</v>
      </c>
      <c r="E25" s="114"/>
      <c r="F25" s="115" t="s">
        <v>16</v>
      </c>
      <c r="G25" s="115">
        <f>SUM(G26:G28)</f>
        <v>4640836</v>
      </c>
      <c r="H25" s="115">
        <f>SUM(H26:H28)</f>
        <v>7099517</v>
      </c>
      <c r="I25" s="116">
        <f>SUM(I26:I28)</f>
        <v>2649028</v>
      </c>
    </row>
    <row r="26" spans="1:12" ht="15">
      <c r="A26" s="67">
        <v>20</v>
      </c>
      <c r="B26" s="111"/>
      <c r="C26" s="114"/>
      <c r="D26" s="112"/>
      <c r="E26" s="112">
        <v>1</v>
      </c>
      <c r="F26" s="113" t="s">
        <v>265</v>
      </c>
      <c r="G26" s="113">
        <v>3017086</v>
      </c>
      <c r="H26" s="113">
        <v>4534159</v>
      </c>
      <c r="I26" s="117">
        <v>2473221</v>
      </c>
      <c r="J26" s="104">
        <v>581980</v>
      </c>
      <c r="L26" s="104">
        <f>I26-J26</f>
        <v>1891241</v>
      </c>
    </row>
    <row r="27" spans="1:12" ht="15">
      <c r="A27" s="67">
        <v>21</v>
      </c>
      <c r="B27" s="111"/>
      <c r="C27" s="114"/>
      <c r="D27" s="112"/>
      <c r="E27" s="112">
        <v>2</v>
      </c>
      <c r="F27" s="113" t="s">
        <v>255</v>
      </c>
      <c r="G27" s="113">
        <v>204950</v>
      </c>
      <c r="H27" s="113">
        <v>625895</v>
      </c>
      <c r="I27" s="117">
        <v>148194</v>
      </c>
      <c r="J27" s="104">
        <v>148685</v>
      </c>
      <c r="L27" s="104">
        <f>I27-J27</f>
        <v>-491</v>
      </c>
    </row>
    <row r="28" spans="1:9" ht="15">
      <c r="A28" s="67">
        <v>22</v>
      </c>
      <c r="B28" s="111"/>
      <c r="C28" s="114"/>
      <c r="D28" s="112"/>
      <c r="E28" s="112">
        <v>3</v>
      </c>
      <c r="F28" s="113" t="s">
        <v>748</v>
      </c>
      <c r="G28" s="113">
        <v>1418800</v>
      </c>
      <c r="H28" s="113">
        <v>1939463</v>
      </c>
      <c r="I28" s="117">
        <v>27613</v>
      </c>
    </row>
    <row r="29" spans="1:9" s="127" customFormat="1" ht="30" customHeight="1">
      <c r="A29" s="67">
        <v>23</v>
      </c>
      <c r="B29" s="111" t="s">
        <v>456</v>
      </c>
      <c r="C29" s="114"/>
      <c r="D29" s="112"/>
      <c r="E29" s="114"/>
      <c r="F29" s="115" t="s">
        <v>168</v>
      </c>
      <c r="G29" s="115"/>
      <c r="H29" s="115"/>
      <c r="I29" s="116"/>
    </row>
    <row r="30" spans="1:9" ht="15">
      <c r="A30" s="67">
        <v>24</v>
      </c>
      <c r="B30" s="111"/>
      <c r="C30" s="112"/>
      <c r="D30" s="112">
        <v>1</v>
      </c>
      <c r="E30" s="112"/>
      <c r="F30" s="216" t="s">
        <v>15</v>
      </c>
      <c r="G30" s="113"/>
      <c r="H30" s="113"/>
      <c r="I30" s="117"/>
    </row>
    <row r="31" spans="1:9" s="189" customFormat="1" ht="24" customHeight="1" thickBot="1">
      <c r="A31" s="197">
        <v>25</v>
      </c>
      <c r="B31" s="124"/>
      <c r="C31" s="125"/>
      <c r="D31" s="125">
        <v>2</v>
      </c>
      <c r="E31" s="125"/>
      <c r="F31" s="187" t="s">
        <v>16</v>
      </c>
      <c r="G31" s="126"/>
      <c r="H31" s="126"/>
      <c r="I31" s="188"/>
    </row>
    <row r="32" spans="1:9" s="345" customFormat="1" ht="39.75" customHeight="1" thickBot="1">
      <c r="A32" s="198">
        <v>26</v>
      </c>
      <c r="B32" s="397"/>
      <c r="C32" s="120"/>
      <c r="D32" s="121"/>
      <c r="E32" s="120"/>
      <c r="F32" s="122" t="s">
        <v>437</v>
      </c>
      <c r="G32" s="122">
        <f>SUM(G7,G12,G29)</f>
        <v>16308080</v>
      </c>
      <c r="H32" s="122">
        <f>SUM(H7,H12,H29)</f>
        <v>18877595</v>
      </c>
      <c r="I32" s="1136">
        <f>SUM(I7,I12,I29)</f>
        <v>8066456</v>
      </c>
    </row>
    <row r="33" spans="1:9" s="195" customFormat="1" ht="30" customHeight="1">
      <c r="A33" s="67">
        <v>27</v>
      </c>
      <c r="B33" s="111" t="s">
        <v>456</v>
      </c>
      <c r="C33" s="112"/>
      <c r="D33" s="112"/>
      <c r="E33" s="112"/>
      <c r="F33" s="123" t="s">
        <v>256</v>
      </c>
      <c r="G33" s="123"/>
      <c r="H33" s="123"/>
      <c r="I33" s="346"/>
    </row>
    <row r="34" spans="1:9" s="195" customFormat="1" ht="15">
      <c r="A34" s="67">
        <v>28</v>
      </c>
      <c r="B34" s="111"/>
      <c r="C34" s="112"/>
      <c r="D34" s="112">
        <v>1</v>
      </c>
      <c r="E34" s="112"/>
      <c r="F34" s="123" t="s">
        <v>749</v>
      </c>
      <c r="G34" s="123"/>
      <c r="H34" s="123"/>
      <c r="I34" s="346"/>
    </row>
    <row r="35" spans="1:9" ht="15">
      <c r="A35" s="67">
        <v>29</v>
      </c>
      <c r="B35" s="111"/>
      <c r="C35" s="112"/>
      <c r="D35" s="112"/>
      <c r="E35" s="112"/>
      <c r="F35" s="340" t="s">
        <v>169</v>
      </c>
      <c r="G35" s="113"/>
      <c r="H35" s="113"/>
      <c r="I35" s="117"/>
    </row>
    <row r="36" spans="1:9" ht="15">
      <c r="A36" s="67">
        <v>30</v>
      </c>
      <c r="B36" s="111"/>
      <c r="C36" s="112"/>
      <c r="D36" s="112">
        <v>2</v>
      </c>
      <c r="E36" s="112"/>
      <c r="F36" s="123" t="s">
        <v>750</v>
      </c>
      <c r="G36" s="113"/>
      <c r="H36" s="113"/>
      <c r="I36" s="117"/>
    </row>
    <row r="37" spans="1:9" ht="15">
      <c r="A37" s="67">
        <v>31</v>
      </c>
      <c r="B37" s="111"/>
      <c r="C37" s="112"/>
      <c r="D37" s="112"/>
      <c r="E37" s="112"/>
      <c r="F37" s="340" t="s">
        <v>169</v>
      </c>
      <c r="G37" s="113">
        <v>1747993</v>
      </c>
      <c r="H37" s="113">
        <v>1747993</v>
      </c>
      <c r="I37" s="117">
        <v>1733964</v>
      </c>
    </row>
    <row r="38" spans="1:9" s="189" customFormat="1" ht="18" customHeight="1" thickBot="1">
      <c r="A38" s="67">
        <v>32</v>
      </c>
      <c r="B38" s="124"/>
      <c r="C38" s="125"/>
      <c r="D38" s="125"/>
      <c r="E38" s="125"/>
      <c r="F38" s="347" t="s">
        <v>170</v>
      </c>
      <c r="G38" s="126"/>
      <c r="H38" s="126"/>
      <c r="I38" s="188"/>
    </row>
    <row r="39" spans="1:9" s="345" customFormat="1" ht="39.75" customHeight="1" thickBot="1">
      <c r="A39" s="198">
        <v>33</v>
      </c>
      <c r="B39" s="397"/>
      <c r="C39" s="120"/>
      <c r="D39" s="121"/>
      <c r="E39" s="120"/>
      <c r="F39" s="122" t="s">
        <v>161</v>
      </c>
      <c r="G39" s="122">
        <f>SUM(G32:G38)</f>
        <v>18056073</v>
      </c>
      <c r="H39" s="122">
        <f>SUM(H32:H38)</f>
        <v>20625588</v>
      </c>
      <c r="I39" s="1136">
        <f>SUM(I32:I38)</f>
        <v>9800420</v>
      </c>
    </row>
    <row r="40" spans="1:9" s="345" customFormat="1" ht="39.75" customHeight="1" thickBot="1">
      <c r="A40" s="198">
        <v>34</v>
      </c>
      <c r="B40" s="397"/>
      <c r="C40" s="120"/>
      <c r="D40" s="121"/>
      <c r="E40" s="120"/>
      <c r="F40" s="122" t="s">
        <v>257</v>
      </c>
      <c r="G40" s="122">
        <f>SUM(G39:G39)</f>
        <v>18056073</v>
      </c>
      <c r="H40" s="122">
        <f>SUM(H39:H39)</f>
        <v>20625588</v>
      </c>
      <c r="I40" s="1136">
        <f>SUM(I39:I39)</f>
        <v>9800420</v>
      </c>
    </row>
    <row r="41" spans="2:9" ht="15">
      <c r="B41" s="348"/>
      <c r="C41" s="112"/>
      <c r="D41" s="112"/>
      <c r="E41" s="112"/>
      <c r="F41" s="113"/>
      <c r="G41" s="113"/>
      <c r="H41" s="113"/>
      <c r="I41" s="113"/>
    </row>
    <row r="42" spans="2:6" ht="15">
      <c r="B42" s="348"/>
      <c r="C42" s="112"/>
      <c r="D42" s="112"/>
      <c r="E42" s="112"/>
      <c r="F42" s="113"/>
    </row>
    <row r="43" spans="2:6" ht="15">
      <c r="B43" s="348"/>
      <c r="C43" s="112"/>
      <c r="D43" s="112"/>
      <c r="E43" s="112"/>
      <c r="F43" s="113"/>
    </row>
    <row r="44" spans="2:6" ht="15">
      <c r="B44" s="348"/>
      <c r="C44" s="112"/>
      <c r="D44" s="112"/>
      <c r="E44" s="112"/>
      <c r="F44" s="113"/>
    </row>
    <row r="45" spans="2:6" ht="15">
      <c r="B45" s="348"/>
      <c r="C45" s="114"/>
      <c r="D45" s="112"/>
      <c r="E45" s="114"/>
      <c r="F45" s="115"/>
    </row>
    <row r="46" spans="2:6" ht="15">
      <c r="B46" s="348"/>
      <c r="C46" s="112"/>
      <c r="D46" s="112"/>
      <c r="E46" s="112"/>
      <c r="F46" s="113"/>
    </row>
    <row r="47" spans="2:6" ht="15">
      <c r="B47" s="348"/>
      <c r="C47" s="112"/>
      <c r="D47" s="112"/>
      <c r="E47" s="112"/>
      <c r="F47" s="113"/>
    </row>
    <row r="56" spans="1:5" s="127" customFormat="1" ht="15">
      <c r="A56" s="335"/>
      <c r="B56" s="107"/>
      <c r="C56" s="105"/>
      <c r="D56" s="106"/>
      <c r="E56" s="105"/>
    </row>
    <row r="61" spans="1:5" s="127" customFormat="1" ht="15">
      <c r="A61" s="335"/>
      <c r="B61" s="107"/>
      <c r="C61" s="105"/>
      <c r="D61" s="106"/>
      <c r="E61" s="105"/>
    </row>
    <row r="63" spans="1:5" s="127" customFormat="1" ht="15">
      <c r="A63" s="335"/>
      <c r="B63" s="107"/>
      <c r="C63" s="105"/>
      <c r="D63" s="106"/>
      <c r="E63" s="105"/>
    </row>
    <row r="70" ht="15">
      <c r="F70" s="113"/>
    </row>
    <row r="71" ht="15">
      <c r="F71" s="113"/>
    </row>
    <row r="72" ht="15">
      <c r="F72" s="113"/>
    </row>
    <row r="73" ht="15">
      <c r="F73" s="113"/>
    </row>
    <row r="74" ht="15">
      <c r="F74" s="113"/>
    </row>
    <row r="75" ht="15">
      <c r="F75" s="113"/>
    </row>
    <row r="76" ht="15">
      <c r="F76" s="113"/>
    </row>
  </sheetData>
  <sheetProtection/>
  <mergeCells count="3">
    <mergeCell ref="B1:F1"/>
    <mergeCell ref="B2:I2"/>
    <mergeCell ref="B3:I3"/>
  </mergeCells>
  <printOptions horizontalCentered="1"/>
  <pageMargins left="0.1968503937007874" right="0.1968503937007874" top="1.1811023622047245" bottom="0.5905511811023623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125" defaultRowHeight="12.75"/>
  <cols>
    <col min="1" max="1" width="3.125" style="149" bestFit="1" customWidth="1"/>
    <col min="2" max="2" width="4.125" style="192" customWidth="1"/>
    <col min="3" max="3" width="5.875" style="149" bestFit="1" customWidth="1"/>
    <col min="4" max="4" width="50.625" style="149" customWidth="1"/>
    <col min="5" max="5" width="9.50390625" style="149" bestFit="1" customWidth="1"/>
    <col min="6" max="6" width="14.00390625" style="149" bestFit="1" customWidth="1"/>
    <col min="7" max="7" width="11.00390625" style="149" bestFit="1" customWidth="1"/>
    <col min="8" max="8" width="12.50390625" style="149" bestFit="1" customWidth="1"/>
    <col min="9" max="11" width="12.625" style="149" customWidth="1"/>
    <col min="12" max="12" width="9.875" style="149" bestFit="1" customWidth="1"/>
    <col min="13" max="13" width="12.625" style="204" customWidth="1"/>
    <col min="14" max="14" width="12.625" style="149" customWidth="1"/>
    <col min="15" max="16384" width="9.125" style="149" customWidth="1"/>
  </cols>
  <sheetData>
    <row r="1" spans="1:4" ht="16.5">
      <c r="A1" s="385"/>
      <c r="B1" s="1186" t="s">
        <v>22</v>
      </c>
      <c r="C1" s="1186"/>
      <c r="D1" s="1186"/>
    </row>
    <row r="2" spans="1:14" ht="15">
      <c r="A2" s="385"/>
      <c r="B2" s="1189" t="s">
        <v>421</v>
      </c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</row>
    <row r="3" spans="1:14" ht="15">
      <c r="A3" s="385"/>
      <c r="B3" s="1189" t="s">
        <v>282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</row>
    <row r="4" spans="1:14" ht="15">
      <c r="A4" s="385"/>
      <c r="E4" s="138"/>
      <c r="F4" s="138"/>
      <c r="G4" s="138"/>
      <c r="H4" s="138"/>
      <c r="I4" s="138"/>
      <c r="J4" s="138"/>
      <c r="M4" s="1194" t="s">
        <v>162</v>
      </c>
      <c r="N4" s="1194"/>
    </row>
    <row r="5" spans="1:14" s="192" customFormat="1" ht="15" thickBot="1">
      <c r="A5" s="405"/>
      <c r="B5" s="295" t="s">
        <v>171</v>
      </c>
      <c r="C5" s="295" t="s">
        <v>172</v>
      </c>
      <c r="D5" s="295" t="s">
        <v>173</v>
      </c>
      <c r="E5" s="406" t="s">
        <v>174</v>
      </c>
      <c r="F5" s="406" t="s">
        <v>175</v>
      </c>
      <c r="G5" s="406" t="s">
        <v>176</v>
      </c>
      <c r="H5" s="406" t="s">
        <v>177</v>
      </c>
      <c r="I5" s="406" t="s">
        <v>40</v>
      </c>
      <c r="J5" s="406" t="s">
        <v>41</v>
      </c>
      <c r="K5" s="295" t="s">
        <v>803</v>
      </c>
      <c r="L5" s="295" t="s">
        <v>804</v>
      </c>
      <c r="M5" s="407" t="s">
        <v>805</v>
      </c>
      <c r="N5" s="295" t="s">
        <v>806</v>
      </c>
    </row>
    <row r="6" spans="1:14" s="192" customFormat="1" ht="15">
      <c r="A6" s="385"/>
      <c r="B6" s="1187" t="s">
        <v>730</v>
      </c>
      <c r="C6" s="1190" t="s">
        <v>422</v>
      </c>
      <c r="D6" s="1197" t="s">
        <v>163</v>
      </c>
      <c r="E6" s="1202" t="s">
        <v>20</v>
      </c>
      <c r="F6" s="1202"/>
      <c r="G6" s="1202"/>
      <c r="H6" s="1199" t="s">
        <v>21</v>
      </c>
      <c r="I6" s="1199"/>
      <c r="J6" s="1199"/>
      <c r="K6" s="1199" t="s">
        <v>809</v>
      </c>
      <c r="L6" s="1199" t="s">
        <v>808</v>
      </c>
      <c r="M6" s="1199"/>
      <c r="N6" s="1192" t="s">
        <v>728</v>
      </c>
    </row>
    <row r="7" spans="1:14" ht="75" thickBot="1">
      <c r="A7" s="385"/>
      <c r="B7" s="1188"/>
      <c r="C7" s="1191"/>
      <c r="D7" s="1198"/>
      <c r="E7" s="63" t="s">
        <v>221</v>
      </c>
      <c r="F7" s="63" t="s">
        <v>19</v>
      </c>
      <c r="G7" s="63" t="s">
        <v>82</v>
      </c>
      <c r="H7" s="63" t="s">
        <v>810</v>
      </c>
      <c r="I7" s="63" t="s">
        <v>811</v>
      </c>
      <c r="J7" s="63" t="s">
        <v>822</v>
      </c>
      <c r="K7" s="1200"/>
      <c r="L7" s="63" t="s">
        <v>161</v>
      </c>
      <c r="M7" s="66" t="s">
        <v>149</v>
      </c>
      <c r="N7" s="1193"/>
    </row>
    <row r="8" spans="1:14" s="207" customFormat="1" ht="21.75" customHeight="1">
      <c r="A8" s="385">
        <v>1</v>
      </c>
      <c r="B8" s="208">
        <v>1</v>
      </c>
      <c r="C8" s="209"/>
      <c r="D8" s="1195" t="s">
        <v>287</v>
      </c>
      <c r="E8" s="1195"/>
      <c r="F8" s="1195"/>
      <c r="G8" s="1195"/>
      <c r="H8" s="210"/>
      <c r="I8" s="210"/>
      <c r="J8" s="210"/>
      <c r="K8" s="210"/>
      <c r="L8" s="210"/>
      <c r="M8" s="211"/>
      <c r="N8" s="191"/>
    </row>
    <row r="9" spans="1:14" ht="16.5">
      <c r="A9" s="385">
        <v>2</v>
      </c>
      <c r="B9" s="408"/>
      <c r="C9" s="409"/>
      <c r="D9" s="410" t="s">
        <v>288</v>
      </c>
      <c r="E9" s="411">
        <v>16015</v>
      </c>
      <c r="F9" s="411"/>
      <c r="G9" s="411"/>
      <c r="H9" s="411"/>
      <c r="I9" s="411"/>
      <c r="J9" s="411"/>
      <c r="K9" s="411"/>
      <c r="L9" s="411">
        <v>150841</v>
      </c>
      <c r="M9" s="412">
        <v>126132</v>
      </c>
      <c r="N9" s="413">
        <f>SUM(E9:L9)</f>
        <v>166856</v>
      </c>
    </row>
    <row r="10" spans="1:14" s="205" customFormat="1" ht="16.5">
      <c r="A10" s="385">
        <v>3</v>
      </c>
      <c r="B10" s="141"/>
      <c r="C10" s="146"/>
      <c r="D10" s="147" t="s">
        <v>296</v>
      </c>
      <c r="E10" s="210">
        <v>16015</v>
      </c>
      <c r="F10" s="210"/>
      <c r="G10" s="210"/>
      <c r="H10" s="210"/>
      <c r="I10" s="210"/>
      <c r="J10" s="210"/>
      <c r="K10" s="210">
        <v>1656</v>
      </c>
      <c r="L10" s="210">
        <v>152997</v>
      </c>
      <c r="M10" s="211">
        <v>126132</v>
      </c>
      <c r="N10" s="414">
        <f>SUM(E10:L10)</f>
        <v>170668</v>
      </c>
    </row>
    <row r="11" spans="1:14" s="205" customFormat="1" ht="15">
      <c r="A11" s="385">
        <v>4</v>
      </c>
      <c r="B11" s="416"/>
      <c r="C11" s="142"/>
      <c r="D11" s="212" t="s">
        <v>284</v>
      </c>
      <c r="E11" s="144">
        <v>9440</v>
      </c>
      <c r="F11" s="144"/>
      <c r="G11" s="144"/>
      <c r="H11" s="144"/>
      <c r="I11" s="144"/>
      <c r="J11" s="144"/>
      <c r="K11" s="144">
        <v>1656</v>
      </c>
      <c r="L11" s="144">
        <v>69592</v>
      </c>
      <c r="M11" s="144"/>
      <c r="N11" s="191">
        <f>SUM(E11:L11)</f>
        <v>80688</v>
      </c>
    </row>
    <row r="12" spans="1:14" s="207" customFormat="1" ht="16.5">
      <c r="A12" s="385">
        <v>5</v>
      </c>
      <c r="B12" s="208"/>
      <c r="C12" s="209">
        <v>1</v>
      </c>
      <c r="D12" s="417" t="s">
        <v>802</v>
      </c>
      <c r="E12" s="210"/>
      <c r="F12" s="210"/>
      <c r="G12" s="210"/>
      <c r="H12" s="210"/>
      <c r="I12" s="210"/>
      <c r="J12" s="210"/>
      <c r="K12" s="210"/>
      <c r="L12" s="210"/>
      <c r="M12" s="211"/>
      <c r="N12" s="191"/>
    </row>
    <row r="13" spans="1:14" ht="16.5">
      <c r="A13" s="385">
        <v>6</v>
      </c>
      <c r="B13" s="408"/>
      <c r="C13" s="409"/>
      <c r="D13" s="410" t="s">
        <v>288</v>
      </c>
      <c r="E13" s="411"/>
      <c r="F13" s="411">
        <v>792</v>
      </c>
      <c r="G13" s="411"/>
      <c r="H13" s="411"/>
      <c r="I13" s="411"/>
      <c r="J13" s="411"/>
      <c r="K13" s="411"/>
      <c r="L13" s="411"/>
      <c r="M13" s="412"/>
      <c r="N13" s="413">
        <f>SUM(E13:L13)</f>
        <v>792</v>
      </c>
    </row>
    <row r="14" spans="1:14" s="205" customFormat="1" ht="16.5">
      <c r="A14" s="385">
        <v>7</v>
      </c>
      <c r="B14" s="141"/>
      <c r="C14" s="146"/>
      <c r="D14" s="147" t="s">
        <v>296</v>
      </c>
      <c r="E14" s="210"/>
      <c r="F14" s="210">
        <v>792</v>
      </c>
      <c r="G14" s="210"/>
      <c r="H14" s="210"/>
      <c r="I14" s="210"/>
      <c r="J14" s="210"/>
      <c r="K14" s="210"/>
      <c r="L14" s="210"/>
      <c r="M14" s="211"/>
      <c r="N14" s="414">
        <f>SUM(E14:L14)</f>
        <v>792</v>
      </c>
    </row>
    <row r="15" spans="1:14" ht="15">
      <c r="A15" s="385">
        <v>8</v>
      </c>
      <c r="B15" s="416"/>
      <c r="C15" s="142"/>
      <c r="D15" s="212" t="s">
        <v>284</v>
      </c>
      <c r="E15" s="144"/>
      <c r="F15" s="144">
        <v>734</v>
      </c>
      <c r="G15" s="144"/>
      <c r="H15" s="144"/>
      <c r="I15" s="144"/>
      <c r="J15" s="144"/>
      <c r="K15" s="144"/>
      <c r="L15" s="144"/>
      <c r="M15" s="144"/>
      <c r="N15" s="191">
        <f aca="true" t="shared" si="0" ref="N15:N58">SUM(E15:L15)</f>
        <v>734</v>
      </c>
    </row>
    <row r="16" spans="1:14" s="205" customFormat="1" ht="21.75" customHeight="1">
      <c r="A16" s="385">
        <v>9</v>
      </c>
      <c r="B16" s="208">
        <v>2</v>
      </c>
      <c r="C16" s="209"/>
      <c r="D16" s="1196" t="s">
        <v>289</v>
      </c>
      <c r="E16" s="1196"/>
      <c r="F16" s="1196"/>
      <c r="G16" s="1196"/>
      <c r="H16" s="210"/>
      <c r="I16" s="210"/>
      <c r="J16" s="210"/>
      <c r="K16" s="210"/>
      <c r="L16" s="210"/>
      <c r="M16" s="211"/>
      <c r="N16" s="191"/>
    </row>
    <row r="17" spans="1:14" s="207" customFormat="1" ht="16.5">
      <c r="A17" s="385">
        <v>10</v>
      </c>
      <c r="B17" s="408"/>
      <c r="C17" s="409"/>
      <c r="D17" s="410" t="s">
        <v>288</v>
      </c>
      <c r="E17" s="411">
        <v>28300</v>
      </c>
      <c r="F17" s="411"/>
      <c r="G17" s="411"/>
      <c r="H17" s="411"/>
      <c r="I17" s="411"/>
      <c r="J17" s="411"/>
      <c r="K17" s="411"/>
      <c r="L17" s="411">
        <v>263375</v>
      </c>
      <c r="M17" s="412">
        <v>238300</v>
      </c>
      <c r="N17" s="413">
        <f t="shared" si="0"/>
        <v>291675</v>
      </c>
    </row>
    <row r="18" spans="1:14" ht="16.5">
      <c r="A18" s="385">
        <v>11</v>
      </c>
      <c r="B18" s="141"/>
      <c r="C18" s="146"/>
      <c r="D18" s="147" t="s">
        <v>296</v>
      </c>
      <c r="E18" s="210">
        <v>28300</v>
      </c>
      <c r="F18" s="210"/>
      <c r="G18" s="210"/>
      <c r="H18" s="210"/>
      <c r="I18" s="210"/>
      <c r="J18" s="210"/>
      <c r="K18" s="210">
        <v>905</v>
      </c>
      <c r="L18" s="210">
        <v>268426</v>
      </c>
      <c r="M18" s="211">
        <v>238300</v>
      </c>
      <c r="N18" s="414">
        <f t="shared" si="0"/>
        <v>297631</v>
      </c>
    </row>
    <row r="19" spans="1:15" s="204" customFormat="1" ht="16.5">
      <c r="A19" s="385">
        <v>12</v>
      </c>
      <c r="B19" s="416"/>
      <c r="C19" s="142"/>
      <c r="D19" s="212" t="s">
        <v>284</v>
      </c>
      <c r="E19" s="144">
        <v>16273</v>
      </c>
      <c r="F19" s="144"/>
      <c r="G19" s="144"/>
      <c r="H19" s="144"/>
      <c r="I19" s="144"/>
      <c r="J19" s="144"/>
      <c r="K19" s="144">
        <v>905</v>
      </c>
      <c r="L19" s="144">
        <v>136981</v>
      </c>
      <c r="M19" s="144"/>
      <c r="N19" s="191">
        <f t="shared" si="0"/>
        <v>154159</v>
      </c>
      <c r="O19" s="149"/>
    </row>
    <row r="20" spans="1:15" s="20" customFormat="1" ht="16.5">
      <c r="A20" s="385">
        <v>13</v>
      </c>
      <c r="B20" s="208"/>
      <c r="C20" s="209">
        <v>1</v>
      </c>
      <c r="D20" s="417" t="s">
        <v>802</v>
      </c>
      <c r="E20" s="210"/>
      <c r="F20" s="210"/>
      <c r="G20" s="210"/>
      <c r="H20" s="210"/>
      <c r="I20" s="210"/>
      <c r="J20" s="210"/>
      <c r="K20" s="210"/>
      <c r="L20" s="210"/>
      <c r="M20" s="211"/>
      <c r="N20" s="191"/>
      <c r="O20" s="149"/>
    </row>
    <row r="21" spans="1:14" s="207" customFormat="1" ht="16.5">
      <c r="A21" s="385">
        <v>14</v>
      </c>
      <c r="B21" s="408"/>
      <c r="C21" s="409"/>
      <c r="D21" s="410" t="s">
        <v>288</v>
      </c>
      <c r="E21" s="411"/>
      <c r="F21" s="411">
        <v>1053</v>
      </c>
      <c r="G21" s="411"/>
      <c r="H21" s="411"/>
      <c r="I21" s="411"/>
      <c r="J21" s="411"/>
      <c r="K21" s="411"/>
      <c r="L21" s="411"/>
      <c r="M21" s="412"/>
      <c r="N21" s="413">
        <f t="shared" si="0"/>
        <v>1053</v>
      </c>
    </row>
    <row r="22" spans="1:14" ht="16.5">
      <c r="A22" s="385">
        <v>15</v>
      </c>
      <c r="B22" s="141"/>
      <c r="C22" s="146"/>
      <c r="D22" s="147" t="s">
        <v>296</v>
      </c>
      <c r="E22" s="210"/>
      <c r="F22" s="210">
        <v>1053</v>
      </c>
      <c r="G22" s="210"/>
      <c r="H22" s="210"/>
      <c r="I22" s="210"/>
      <c r="J22" s="210"/>
      <c r="K22" s="210"/>
      <c r="L22" s="210"/>
      <c r="M22" s="211"/>
      <c r="N22" s="414">
        <f t="shared" si="0"/>
        <v>1053</v>
      </c>
    </row>
    <row r="23" spans="1:15" s="204" customFormat="1" ht="16.5">
      <c r="A23" s="385">
        <v>16</v>
      </c>
      <c r="B23" s="416"/>
      <c r="C23" s="142"/>
      <c r="D23" s="212" t="s">
        <v>284</v>
      </c>
      <c r="E23" s="144"/>
      <c r="F23" s="144">
        <v>987</v>
      </c>
      <c r="G23" s="144"/>
      <c r="H23" s="144"/>
      <c r="I23" s="144"/>
      <c r="J23" s="144"/>
      <c r="K23" s="144"/>
      <c r="L23" s="144"/>
      <c r="M23" s="144"/>
      <c r="N23" s="191">
        <f t="shared" si="0"/>
        <v>987</v>
      </c>
      <c r="O23" s="149"/>
    </row>
    <row r="24" spans="1:14" s="207" customFormat="1" ht="21.75" customHeight="1">
      <c r="A24" s="385">
        <v>17</v>
      </c>
      <c r="B24" s="208">
        <v>3</v>
      </c>
      <c r="C24" s="209"/>
      <c r="D24" s="1196" t="s">
        <v>290</v>
      </c>
      <c r="E24" s="1196"/>
      <c r="F24" s="1196"/>
      <c r="G24" s="1196"/>
      <c r="H24" s="210"/>
      <c r="I24" s="210"/>
      <c r="J24" s="210"/>
      <c r="K24" s="210"/>
      <c r="L24" s="210"/>
      <c r="M24" s="211"/>
      <c r="N24" s="191"/>
    </row>
    <row r="25" spans="1:14" ht="16.5">
      <c r="A25" s="385">
        <v>18</v>
      </c>
      <c r="B25" s="408"/>
      <c r="C25" s="409"/>
      <c r="D25" s="410" t="s">
        <v>288</v>
      </c>
      <c r="E25" s="411">
        <v>32344</v>
      </c>
      <c r="F25" s="411"/>
      <c r="G25" s="411"/>
      <c r="H25" s="411"/>
      <c r="I25" s="411"/>
      <c r="J25" s="411"/>
      <c r="K25" s="411"/>
      <c r="L25" s="411">
        <v>295414</v>
      </c>
      <c r="M25" s="412">
        <v>254588</v>
      </c>
      <c r="N25" s="413">
        <f t="shared" si="0"/>
        <v>327758</v>
      </c>
    </row>
    <row r="26" spans="1:14" s="207" customFormat="1" ht="16.5">
      <c r="A26" s="385">
        <v>19</v>
      </c>
      <c r="B26" s="141"/>
      <c r="C26" s="146"/>
      <c r="D26" s="147" t="s">
        <v>296</v>
      </c>
      <c r="E26" s="210">
        <v>32344</v>
      </c>
      <c r="F26" s="210"/>
      <c r="G26" s="210"/>
      <c r="H26" s="210"/>
      <c r="I26" s="210"/>
      <c r="J26" s="210"/>
      <c r="K26" s="210">
        <v>1950</v>
      </c>
      <c r="L26" s="210">
        <v>299086</v>
      </c>
      <c r="M26" s="211">
        <v>254588</v>
      </c>
      <c r="N26" s="414">
        <f t="shared" si="0"/>
        <v>333380</v>
      </c>
    </row>
    <row r="27" spans="1:14" s="207" customFormat="1" ht="15">
      <c r="A27" s="385">
        <v>20</v>
      </c>
      <c r="B27" s="416"/>
      <c r="C27" s="142"/>
      <c r="D27" s="212" t="s">
        <v>284</v>
      </c>
      <c r="E27" s="144">
        <v>16646</v>
      </c>
      <c r="F27" s="144"/>
      <c r="G27" s="144"/>
      <c r="H27" s="144"/>
      <c r="I27" s="144"/>
      <c r="J27" s="144"/>
      <c r="K27" s="144">
        <v>1950</v>
      </c>
      <c r="L27" s="144">
        <v>136495</v>
      </c>
      <c r="M27" s="144"/>
      <c r="N27" s="191">
        <f t="shared" si="0"/>
        <v>155091</v>
      </c>
    </row>
    <row r="28" spans="1:14" ht="16.5">
      <c r="A28" s="385">
        <v>21</v>
      </c>
      <c r="B28" s="208"/>
      <c r="C28" s="209">
        <v>1</v>
      </c>
      <c r="D28" s="417" t="s">
        <v>802</v>
      </c>
      <c r="E28" s="210"/>
      <c r="F28" s="210"/>
      <c r="G28" s="210"/>
      <c r="H28" s="210"/>
      <c r="I28" s="210"/>
      <c r="J28" s="210"/>
      <c r="K28" s="210"/>
      <c r="L28" s="210"/>
      <c r="M28" s="211"/>
      <c r="N28" s="191"/>
    </row>
    <row r="29" spans="1:14" s="205" customFormat="1" ht="16.5">
      <c r="A29" s="385">
        <v>22</v>
      </c>
      <c r="B29" s="408"/>
      <c r="C29" s="409"/>
      <c r="D29" s="410" t="s">
        <v>288</v>
      </c>
      <c r="E29" s="411"/>
      <c r="F29" s="411">
        <v>2317</v>
      </c>
      <c r="G29" s="411"/>
      <c r="H29" s="411"/>
      <c r="I29" s="411"/>
      <c r="J29" s="411"/>
      <c r="K29" s="411"/>
      <c r="L29" s="411"/>
      <c r="M29" s="412"/>
      <c r="N29" s="413">
        <f t="shared" si="0"/>
        <v>2317</v>
      </c>
    </row>
    <row r="30" spans="1:14" ht="16.5">
      <c r="A30" s="385">
        <v>23</v>
      </c>
      <c r="B30" s="141"/>
      <c r="C30" s="146"/>
      <c r="D30" s="147" t="s">
        <v>296</v>
      </c>
      <c r="E30" s="210"/>
      <c r="F30" s="210">
        <v>2317</v>
      </c>
      <c r="G30" s="210"/>
      <c r="H30" s="210"/>
      <c r="I30" s="210"/>
      <c r="J30" s="210"/>
      <c r="K30" s="210"/>
      <c r="L30" s="210"/>
      <c r="M30" s="211"/>
      <c r="N30" s="414">
        <f t="shared" si="0"/>
        <v>2317</v>
      </c>
    </row>
    <row r="31" spans="1:14" s="207" customFormat="1" ht="15">
      <c r="A31" s="385">
        <v>24</v>
      </c>
      <c r="B31" s="416"/>
      <c r="C31" s="142"/>
      <c r="D31" s="212" t="s">
        <v>284</v>
      </c>
      <c r="E31" s="144"/>
      <c r="F31" s="144">
        <v>2145</v>
      </c>
      <c r="G31" s="144"/>
      <c r="H31" s="144"/>
      <c r="I31" s="144"/>
      <c r="J31" s="144"/>
      <c r="K31" s="144"/>
      <c r="L31" s="144"/>
      <c r="M31" s="144"/>
      <c r="N31" s="191">
        <f t="shared" si="0"/>
        <v>2145</v>
      </c>
    </row>
    <row r="32" spans="1:14" s="207" customFormat="1" ht="21.75" customHeight="1">
      <c r="A32" s="385">
        <v>25</v>
      </c>
      <c r="B32" s="208">
        <v>4</v>
      </c>
      <c r="C32" s="209"/>
      <c r="D32" s="1196" t="s">
        <v>291</v>
      </c>
      <c r="E32" s="1196"/>
      <c r="F32" s="1196"/>
      <c r="G32" s="1196"/>
      <c r="H32" s="210"/>
      <c r="I32" s="210"/>
      <c r="J32" s="210"/>
      <c r="K32" s="210"/>
      <c r="L32" s="210"/>
      <c r="M32" s="211"/>
      <c r="N32" s="191"/>
    </row>
    <row r="33" spans="1:15" s="204" customFormat="1" ht="16.5">
      <c r="A33" s="385">
        <v>26</v>
      </c>
      <c r="B33" s="408"/>
      <c r="C33" s="409"/>
      <c r="D33" s="410" t="s">
        <v>288</v>
      </c>
      <c r="E33" s="411">
        <v>25643</v>
      </c>
      <c r="F33" s="411"/>
      <c r="G33" s="411"/>
      <c r="H33" s="411"/>
      <c r="I33" s="411"/>
      <c r="J33" s="411"/>
      <c r="K33" s="411"/>
      <c r="L33" s="411">
        <v>215030</v>
      </c>
      <c r="M33" s="412">
        <v>210953</v>
      </c>
      <c r="N33" s="413">
        <f t="shared" si="0"/>
        <v>240673</v>
      </c>
      <c r="O33" s="149"/>
    </row>
    <row r="34" spans="1:14" s="20" customFormat="1" ht="16.5">
      <c r="A34" s="385">
        <v>27</v>
      </c>
      <c r="B34" s="141"/>
      <c r="C34" s="146"/>
      <c r="D34" s="147" t="s">
        <v>296</v>
      </c>
      <c r="E34" s="210">
        <v>25643</v>
      </c>
      <c r="F34" s="210"/>
      <c r="G34" s="210"/>
      <c r="H34" s="210"/>
      <c r="I34" s="210"/>
      <c r="J34" s="210"/>
      <c r="K34" s="210">
        <v>78</v>
      </c>
      <c r="L34" s="210">
        <v>216596</v>
      </c>
      <c r="M34" s="211">
        <v>210953</v>
      </c>
      <c r="N34" s="414">
        <f t="shared" si="0"/>
        <v>242317</v>
      </c>
    </row>
    <row r="35" spans="1:14" s="205" customFormat="1" ht="15">
      <c r="A35" s="385">
        <v>28</v>
      </c>
      <c r="B35" s="416"/>
      <c r="C35" s="142"/>
      <c r="D35" s="212" t="s">
        <v>284</v>
      </c>
      <c r="E35" s="144">
        <v>15890</v>
      </c>
      <c r="F35" s="144"/>
      <c r="G35" s="144"/>
      <c r="H35" s="144"/>
      <c r="I35" s="144"/>
      <c r="J35" s="144"/>
      <c r="K35" s="144">
        <v>78</v>
      </c>
      <c r="L35" s="144">
        <v>101869</v>
      </c>
      <c r="M35" s="144"/>
      <c r="N35" s="191">
        <f t="shared" si="0"/>
        <v>117837</v>
      </c>
    </row>
    <row r="36" spans="1:15" s="204" customFormat="1" ht="16.5">
      <c r="A36" s="385">
        <v>29</v>
      </c>
      <c r="B36" s="208"/>
      <c r="C36" s="209">
        <v>1</v>
      </c>
      <c r="D36" s="417" t="s">
        <v>802</v>
      </c>
      <c r="E36" s="210"/>
      <c r="F36" s="210"/>
      <c r="G36" s="210"/>
      <c r="H36" s="210"/>
      <c r="I36" s="210"/>
      <c r="J36" s="210"/>
      <c r="K36" s="210"/>
      <c r="L36" s="210"/>
      <c r="M36" s="211"/>
      <c r="N36" s="191"/>
      <c r="O36" s="149"/>
    </row>
    <row r="37" spans="1:14" ht="16.5">
      <c r="A37" s="385">
        <v>30</v>
      </c>
      <c r="B37" s="408"/>
      <c r="C37" s="409"/>
      <c r="D37" s="410" t="s">
        <v>288</v>
      </c>
      <c r="E37" s="411"/>
      <c r="F37" s="411">
        <v>1518</v>
      </c>
      <c r="G37" s="411"/>
      <c r="H37" s="411"/>
      <c r="I37" s="411"/>
      <c r="J37" s="411"/>
      <c r="K37" s="411"/>
      <c r="L37" s="411"/>
      <c r="M37" s="412"/>
      <c r="N37" s="413">
        <f t="shared" si="0"/>
        <v>1518</v>
      </c>
    </row>
    <row r="38" spans="1:17" ht="16.5">
      <c r="A38" s="385">
        <v>31</v>
      </c>
      <c r="B38" s="141"/>
      <c r="C38" s="146"/>
      <c r="D38" s="147" t="s">
        <v>296</v>
      </c>
      <c r="E38" s="210"/>
      <c r="F38" s="210">
        <v>1518</v>
      </c>
      <c r="G38" s="210"/>
      <c r="H38" s="210"/>
      <c r="I38" s="210"/>
      <c r="J38" s="210"/>
      <c r="K38" s="210"/>
      <c r="L38" s="210"/>
      <c r="M38" s="211"/>
      <c r="N38" s="414">
        <f t="shared" si="0"/>
        <v>1518</v>
      </c>
      <c r="P38" s="138"/>
      <c r="Q38" s="138"/>
    </row>
    <row r="39" spans="1:17" ht="15">
      <c r="A39" s="385">
        <v>32</v>
      </c>
      <c r="B39" s="416"/>
      <c r="C39" s="142"/>
      <c r="D39" s="212" t="s">
        <v>284</v>
      </c>
      <c r="E39" s="144"/>
      <c r="F39" s="144">
        <v>1415</v>
      </c>
      <c r="G39" s="144"/>
      <c r="H39" s="144"/>
      <c r="I39" s="144"/>
      <c r="J39" s="144"/>
      <c r="K39" s="144"/>
      <c r="L39" s="144"/>
      <c r="M39" s="144"/>
      <c r="N39" s="191">
        <f t="shared" si="0"/>
        <v>1415</v>
      </c>
      <c r="P39" s="138"/>
      <c r="Q39" s="138"/>
    </row>
    <row r="40" spans="1:14" s="207" customFormat="1" ht="24.75" customHeight="1">
      <c r="A40" s="385">
        <v>33</v>
      </c>
      <c r="B40" s="208">
        <v>5</v>
      </c>
      <c r="C40" s="209"/>
      <c r="D40" s="1196" t="s">
        <v>292</v>
      </c>
      <c r="E40" s="1196"/>
      <c r="F40" s="1196"/>
      <c r="G40" s="1196"/>
      <c r="H40" s="210"/>
      <c r="I40" s="210"/>
      <c r="J40" s="210"/>
      <c r="K40" s="210"/>
      <c r="L40" s="210"/>
      <c r="M40" s="211"/>
      <c r="N40" s="191"/>
    </row>
    <row r="41" spans="1:17" ht="16.5">
      <c r="A41" s="385">
        <v>34</v>
      </c>
      <c r="B41" s="408"/>
      <c r="C41" s="409"/>
      <c r="D41" s="410" t="s">
        <v>288</v>
      </c>
      <c r="E41" s="411">
        <v>32339</v>
      </c>
      <c r="F41" s="411"/>
      <c r="G41" s="411"/>
      <c r="H41" s="411"/>
      <c r="I41" s="411"/>
      <c r="J41" s="411"/>
      <c r="K41" s="411"/>
      <c r="L41" s="411">
        <v>262542</v>
      </c>
      <c r="M41" s="412">
        <v>200721</v>
      </c>
      <c r="N41" s="413">
        <f t="shared" si="0"/>
        <v>294881</v>
      </c>
      <c r="P41" s="138"/>
      <c r="Q41" s="138"/>
    </row>
    <row r="42" spans="1:17" s="204" customFormat="1" ht="16.5">
      <c r="A42" s="385">
        <v>35</v>
      </c>
      <c r="B42" s="141"/>
      <c r="C42" s="146"/>
      <c r="D42" s="147" t="s">
        <v>296</v>
      </c>
      <c r="E42" s="210">
        <v>32339</v>
      </c>
      <c r="F42" s="210"/>
      <c r="G42" s="210"/>
      <c r="H42" s="210"/>
      <c r="I42" s="210"/>
      <c r="J42" s="210"/>
      <c r="K42" s="210">
        <v>3695</v>
      </c>
      <c r="L42" s="210">
        <v>273472</v>
      </c>
      <c r="M42" s="211">
        <v>200721</v>
      </c>
      <c r="N42" s="414">
        <f t="shared" si="0"/>
        <v>309506</v>
      </c>
      <c r="O42" s="149"/>
      <c r="P42" s="139"/>
      <c r="Q42" s="139"/>
    </row>
    <row r="43" spans="1:17" ht="15">
      <c r="A43" s="385">
        <v>36</v>
      </c>
      <c r="B43" s="416"/>
      <c r="C43" s="142"/>
      <c r="D43" s="212" t="s">
        <v>284</v>
      </c>
      <c r="E43" s="144">
        <v>18303</v>
      </c>
      <c r="F43" s="144"/>
      <c r="G43" s="144"/>
      <c r="H43" s="144"/>
      <c r="I43" s="144"/>
      <c r="J43" s="144"/>
      <c r="K43" s="144">
        <v>3695</v>
      </c>
      <c r="L43" s="144">
        <v>120444</v>
      </c>
      <c r="M43" s="144"/>
      <c r="N43" s="191">
        <f t="shared" si="0"/>
        <v>142442</v>
      </c>
      <c r="P43" s="138"/>
      <c r="Q43" s="138"/>
    </row>
    <row r="44" spans="1:17" ht="16.5">
      <c r="A44" s="385">
        <v>37</v>
      </c>
      <c r="B44" s="208"/>
      <c r="C44" s="209">
        <v>1</v>
      </c>
      <c r="D44" s="417" t="s">
        <v>802</v>
      </c>
      <c r="E44" s="210"/>
      <c r="F44" s="210"/>
      <c r="G44" s="210"/>
      <c r="H44" s="210"/>
      <c r="I44" s="210"/>
      <c r="J44" s="210"/>
      <c r="K44" s="210"/>
      <c r="L44" s="210"/>
      <c r="M44" s="211"/>
      <c r="N44" s="191"/>
      <c r="P44" s="138"/>
      <c r="Q44" s="138"/>
    </row>
    <row r="45" spans="1:17" s="204" customFormat="1" ht="16.5">
      <c r="A45" s="385">
        <v>38</v>
      </c>
      <c r="B45" s="408"/>
      <c r="C45" s="409"/>
      <c r="D45" s="410" t="s">
        <v>288</v>
      </c>
      <c r="E45" s="411"/>
      <c r="F45" s="411">
        <v>887</v>
      </c>
      <c r="G45" s="411"/>
      <c r="H45" s="411"/>
      <c r="I45" s="411"/>
      <c r="J45" s="411"/>
      <c r="K45" s="411"/>
      <c r="L45" s="411"/>
      <c r="M45" s="412"/>
      <c r="N45" s="413">
        <f t="shared" si="0"/>
        <v>887</v>
      </c>
      <c r="O45" s="149"/>
      <c r="P45" s="139"/>
      <c r="Q45" s="139"/>
    </row>
    <row r="46" spans="1:17" ht="16.5">
      <c r="A46" s="385">
        <v>39</v>
      </c>
      <c r="B46" s="141"/>
      <c r="C46" s="146"/>
      <c r="D46" s="147" t="s">
        <v>296</v>
      </c>
      <c r="E46" s="210"/>
      <c r="F46" s="210">
        <v>887</v>
      </c>
      <c r="G46" s="210"/>
      <c r="H46" s="210"/>
      <c r="I46" s="210"/>
      <c r="J46" s="210"/>
      <c r="K46" s="210"/>
      <c r="L46" s="210"/>
      <c r="M46" s="211"/>
      <c r="N46" s="414">
        <f t="shared" si="0"/>
        <v>887</v>
      </c>
      <c r="P46" s="138"/>
      <c r="Q46" s="138"/>
    </row>
    <row r="47" spans="1:17" ht="15">
      <c r="A47" s="385">
        <v>40</v>
      </c>
      <c r="B47" s="416"/>
      <c r="C47" s="142"/>
      <c r="D47" s="212" t="s">
        <v>284</v>
      </c>
      <c r="E47" s="144"/>
      <c r="F47" s="144">
        <v>866</v>
      </c>
      <c r="G47" s="144"/>
      <c r="H47" s="144"/>
      <c r="I47" s="144"/>
      <c r="J47" s="144"/>
      <c r="K47" s="144"/>
      <c r="L47" s="144"/>
      <c r="M47" s="213"/>
      <c r="N47" s="191">
        <f t="shared" si="0"/>
        <v>866</v>
      </c>
      <c r="P47" s="138"/>
      <c r="Q47" s="138"/>
    </row>
    <row r="48" spans="1:14" s="207" customFormat="1" ht="24.75" customHeight="1">
      <c r="A48" s="385">
        <v>41</v>
      </c>
      <c r="B48" s="208">
        <v>6</v>
      </c>
      <c r="C48" s="209"/>
      <c r="D48" s="1196" t="s">
        <v>293</v>
      </c>
      <c r="E48" s="1196"/>
      <c r="F48" s="1196"/>
      <c r="G48" s="1196"/>
      <c r="H48" s="210"/>
      <c r="I48" s="210"/>
      <c r="J48" s="210"/>
      <c r="K48" s="210"/>
      <c r="L48" s="210"/>
      <c r="M48" s="211"/>
      <c r="N48" s="191"/>
    </row>
    <row r="49" spans="1:17" ht="16.5">
      <c r="A49" s="385">
        <v>42</v>
      </c>
      <c r="B49" s="408"/>
      <c r="C49" s="409"/>
      <c r="D49" s="410" t="s">
        <v>288</v>
      </c>
      <c r="E49" s="411">
        <v>11827</v>
      </c>
      <c r="F49" s="411"/>
      <c r="G49" s="411"/>
      <c r="H49" s="411"/>
      <c r="I49" s="411"/>
      <c r="J49" s="411"/>
      <c r="K49" s="411"/>
      <c r="L49" s="411">
        <v>100019</v>
      </c>
      <c r="M49" s="412">
        <v>84740</v>
      </c>
      <c r="N49" s="413">
        <f t="shared" si="0"/>
        <v>111846</v>
      </c>
      <c r="P49" s="138"/>
      <c r="Q49" s="138"/>
    </row>
    <row r="50" spans="1:17" ht="16.5">
      <c r="A50" s="385">
        <v>43</v>
      </c>
      <c r="B50" s="141"/>
      <c r="C50" s="146"/>
      <c r="D50" s="147" t="s">
        <v>296</v>
      </c>
      <c r="E50" s="210">
        <v>11827</v>
      </c>
      <c r="F50" s="210"/>
      <c r="G50" s="210"/>
      <c r="H50" s="210"/>
      <c r="I50" s="210"/>
      <c r="J50" s="210"/>
      <c r="K50" s="210">
        <v>1647</v>
      </c>
      <c r="L50" s="210">
        <v>100689</v>
      </c>
      <c r="M50" s="211">
        <v>84740</v>
      </c>
      <c r="N50" s="414">
        <f t="shared" si="0"/>
        <v>114163</v>
      </c>
      <c r="P50" s="138"/>
      <c r="Q50" s="138"/>
    </row>
    <row r="51" spans="1:17" ht="15">
      <c r="A51" s="385">
        <v>44</v>
      </c>
      <c r="B51" s="416"/>
      <c r="C51" s="142"/>
      <c r="D51" s="212" t="s">
        <v>284</v>
      </c>
      <c r="E51" s="144">
        <v>6742</v>
      </c>
      <c r="F51" s="144"/>
      <c r="G51" s="144"/>
      <c r="H51" s="144"/>
      <c r="I51" s="144"/>
      <c r="J51" s="144"/>
      <c r="K51" s="144">
        <v>1647</v>
      </c>
      <c r="L51" s="144">
        <v>50205</v>
      </c>
      <c r="M51" s="144"/>
      <c r="N51" s="191">
        <f t="shared" si="0"/>
        <v>58594</v>
      </c>
      <c r="P51" s="138"/>
      <c r="Q51" s="138"/>
    </row>
    <row r="52" spans="1:17" ht="16.5">
      <c r="A52" s="385">
        <v>45</v>
      </c>
      <c r="B52" s="208"/>
      <c r="C52" s="209">
        <v>1</v>
      </c>
      <c r="D52" s="417" t="s">
        <v>802</v>
      </c>
      <c r="E52" s="210"/>
      <c r="F52" s="210"/>
      <c r="G52" s="210"/>
      <c r="H52" s="210"/>
      <c r="I52" s="210"/>
      <c r="J52" s="210"/>
      <c r="K52" s="210"/>
      <c r="L52" s="210"/>
      <c r="M52" s="211"/>
      <c r="N52" s="191"/>
      <c r="P52" s="138"/>
      <c r="Q52" s="138"/>
    </row>
    <row r="53" spans="1:17" ht="16.5">
      <c r="A53" s="385">
        <v>46</v>
      </c>
      <c r="B53" s="408"/>
      <c r="C53" s="409"/>
      <c r="D53" s="410" t="s">
        <v>288</v>
      </c>
      <c r="E53" s="411"/>
      <c r="F53" s="411">
        <v>410</v>
      </c>
      <c r="G53" s="411"/>
      <c r="H53" s="411"/>
      <c r="I53" s="411"/>
      <c r="J53" s="411"/>
      <c r="K53" s="411"/>
      <c r="L53" s="411"/>
      <c r="M53" s="412"/>
      <c r="N53" s="413">
        <f t="shared" si="0"/>
        <v>410</v>
      </c>
      <c r="P53" s="138"/>
      <c r="Q53" s="138"/>
    </row>
    <row r="54" spans="1:17" ht="16.5">
      <c r="A54" s="385">
        <v>47</v>
      </c>
      <c r="B54" s="141"/>
      <c r="C54" s="146"/>
      <c r="D54" s="147" t="s">
        <v>296</v>
      </c>
      <c r="E54" s="210"/>
      <c r="F54" s="210">
        <v>871</v>
      </c>
      <c r="G54" s="210"/>
      <c r="H54" s="210"/>
      <c r="I54" s="210"/>
      <c r="J54" s="210"/>
      <c r="K54" s="210"/>
      <c r="L54" s="210"/>
      <c r="M54" s="211"/>
      <c r="N54" s="414">
        <f t="shared" si="0"/>
        <v>871</v>
      </c>
      <c r="P54" s="138"/>
      <c r="Q54" s="138"/>
    </row>
    <row r="55" spans="1:17" ht="24.75" customHeight="1">
      <c r="A55" s="379">
        <v>48</v>
      </c>
      <c r="B55" s="418"/>
      <c r="C55" s="419"/>
      <c r="D55" s="420" t="s">
        <v>284</v>
      </c>
      <c r="E55" s="421"/>
      <c r="F55" s="421">
        <v>570</v>
      </c>
      <c r="G55" s="421"/>
      <c r="H55" s="421"/>
      <c r="I55" s="421"/>
      <c r="J55" s="421"/>
      <c r="K55" s="421"/>
      <c r="L55" s="421"/>
      <c r="M55" s="421"/>
      <c r="N55" s="191">
        <f t="shared" si="0"/>
        <v>570</v>
      </c>
      <c r="P55" s="138"/>
      <c r="Q55" s="138"/>
    </row>
    <row r="56" spans="1:17" ht="19.5" customHeight="1">
      <c r="A56" s="385">
        <v>49</v>
      </c>
      <c r="B56" s="206"/>
      <c r="C56" s="422"/>
      <c r="D56" s="422" t="s">
        <v>764</v>
      </c>
      <c r="E56" s="422"/>
      <c r="F56" s="422"/>
      <c r="G56" s="422"/>
      <c r="H56" s="422"/>
      <c r="I56" s="422"/>
      <c r="J56" s="422"/>
      <c r="K56" s="422"/>
      <c r="L56" s="422"/>
      <c r="M56" s="422"/>
      <c r="N56" s="423">
        <f t="shared" si="0"/>
        <v>0</v>
      </c>
      <c r="P56" s="138"/>
      <c r="Q56" s="138"/>
    </row>
    <row r="57" spans="1:14" ht="19.5" customHeight="1">
      <c r="A57" s="385">
        <v>50</v>
      </c>
      <c r="B57" s="424"/>
      <c r="C57" s="425"/>
      <c r="D57" s="410" t="s">
        <v>288</v>
      </c>
      <c r="E57" s="426">
        <f aca="true" t="shared" si="1" ref="E57:M57">SUM(E53,E49,E45,E41,E37,E33,E29,E25,E21,E17,E13,E9)</f>
        <v>146468</v>
      </c>
      <c r="F57" s="426">
        <f t="shared" si="1"/>
        <v>6977</v>
      </c>
      <c r="G57" s="426">
        <f t="shared" si="1"/>
        <v>0</v>
      </c>
      <c r="H57" s="426">
        <f t="shared" si="1"/>
        <v>0</v>
      </c>
      <c r="I57" s="426">
        <f t="shared" si="1"/>
        <v>0</v>
      </c>
      <c r="J57" s="426">
        <f t="shared" si="1"/>
        <v>0</v>
      </c>
      <c r="K57" s="426">
        <f t="shared" si="1"/>
        <v>0</v>
      </c>
      <c r="L57" s="426">
        <f t="shared" si="1"/>
        <v>1287221</v>
      </c>
      <c r="M57" s="425">
        <f t="shared" si="1"/>
        <v>1115434</v>
      </c>
      <c r="N57" s="427">
        <f t="shared" si="0"/>
        <v>1440666</v>
      </c>
    </row>
    <row r="58" spans="1:14" ht="19.5" customHeight="1">
      <c r="A58" s="385">
        <v>51</v>
      </c>
      <c r="B58" s="206"/>
      <c r="C58" s="139"/>
      <c r="D58" s="147" t="s">
        <v>296</v>
      </c>
      <c r="E58" s="138">
        <f aca="true" t="shared" si="2" ref="E58:M58">SUM(E54,E50,E46,E42,E38,E34,E30,E26,E22,E18,E14,E10)</f>
        <v>146468</v>
      </c>
      <c r="F58" s="138">
        <f t="shared" si="2"/>
        <v>7438</v>
      </c>
      <c r="G58" s="138">
        <f t="shared" si="2"/>
        <v>0</v>
      </c>
      <c r="H58" s="138">
        <f t="shared" si="2"/>
        <v>0</v>
      </c>
      <c r="I58" s="138">
        <f t="shared" si="2"/>
        <v>0</v>
      </c>
      <c r="J58" s="138">
        <f t="shared" si="2"/>
        <v>0</v>
      </c>
      <c r="K58" s="138">
        <f t="shared" si="2"/>
        <v>9931</v>
      </c>
      <c r="L58" s="138">
        <f t="shared" si="2"/>
        <v>1311266</v>
      </c>
      <c r="M58" s="139">
        <f t="shared" si="2"/>
        <v>1115434</v>
      </c>
      <c r="N58" s="148">
        <f t="shared" si="0"/>
        <v>1475103</v>
      </c>
    </row>
    <row r="59" spans="1:14" ht="19.5" customHeight="1">
      <c r="A59" s="385">
        <v>52</v>
      </c>
      <c r="B59" s="206"/>
      <c r="C59" s="428"/>
      <c r="D59" s="429" t="s">
        <v>284</v>
      </c>
      <c r="E59" s="430">
        <f>E55+E51+E47+E43+E39+E35+E31+E27+E23+E19+E15+E11</f>
        <v>83294</v>
      </c>
      <c r="F59" s="430">
        <f aca="true" t="shared" si="3" ref="F59:L59">F55+F51+F47+F43+F39+F35+F31+F27+F23+F19+F15+F11</f>
        <v>6717</v>
      </c>
      <c r="G59" s="430">
        <f t="shared" si="3"/>
        <v>0</v>
      </c>
      <c r="H59" s="430">
        <f t="shared" si="3"/>
        <v>0</v>
      </c>
      <c r="I59" s="430">
        <f t="shared" si="3"/>
        <v>0</v>
      </c>
      <c r="J59" s="430">
        <f t="shared" si="3"/>
        <v>0</v>
      </c>
      <c r="K59" s="430">
        <f t="shared" si="3"/>
        <v>9931</v>
      </c>
      <c r="L59" s="430">
        <f t="shared" si="3"/>
        <v>615586</v>
      </c>
      <c r="M59" s="431"/>
      <c r="N59" s="434">
        <f>SUM(E59:L59)</f>
        <v>715528</v>
      </c>
    </row>
    <row r="60" spans="1:14" s="207" customFormat="1" ht="24.75" customHeight="1">
      <c r="A60" s="385">
        <v>53</v>
      </c>
      <c r="B60" s="208">
        <v>7</v>
      </c>
      <c r="C60" s="209"/>
      <c r="D60" s="1137" t="s">
        <v>779</v>
      </c>
      <c r="E60" s="1137"/>
      <c r="F60" s="1137"/>
      <c r="G60" s="1137"/>
      <c r="H60" s="210"/>
      <c r="I60" s="210"/>
      <c r="J60" s="210"/>
      <c r="K60" s="210"/>
      <c r="L60" s="210"/>
      <c r="M60" s="211"/>
      <c r="N60" s="191"/>
    </row>
    <row r="61" spans="1:14" ht="16.5">
      <c r="A61" s="385">
        <v>54</v>
      </c>
      <c r="B61" s="408"/>
      <c r="C61" s="409"/>
      <c r="D61" s="410" t="s">
        <v>288</v>
      </c>
      <c r="E61" s="411">
        <v>9002</v>
      </c>
      <c r="F61" s="411">
        <v>143683</v>
      </c>
      <c r="G61" s="411"/>
      <c r="H61" s="411"/>
      <c r="I61" s="411"/>
      <c r="J61" s="411"/>
      <c r="K61" s="411"/>
      <c r="L61" s="411">
        <v>42618</v>
      </c>
      <c r="M61" s="412"/>
      <c r="N61" s="413">
        <f>SUM(E61:L61)</f>
        <v>195303</v>
      </c>
    </row>
    <row r="62" spans="1:14" ht="16.5">
      <c r="A62" s="385">
        <v>55</v>
      </c>
      <c r="B62" s="141"/>
      <c r="C62" s="146"/>
      <c r="D62" s="147" t="s">
        <v>296</v>
      </c>
      <c r="E62" s="210">
        <v>9002</v>
      </c>
      <c r="F62" s="210">
        <v>143683</v>
      </c>
      <c r="G62" s="210"/>
      <c r="H62" s="210"/>
      <c r="I62" s="210"/>
      <c r="J62" s="210"/>
      <c r="K62" s="210">
        <v>8102</v>
      </c>
      <c r="L62" s="210">
        <v>67627</v>
      </c>
      <c r="M62" s="211"/>
      <c r="N62" s="414">
        <f>SUM(E62:L62)</f>
        <v>228414</v>
      </c>
    </row>
    <row r="63" spans="1:14" ht="15">
      <c r="A63" s="385">
        <v>56</v>
      </c>
      <c r="B63" s="416"/>
      <c r="C63" s="142"/>
      <c r="D63" s="212" t="s">
        <v>284</v>
      </c>
      <c r="E63" s="144">
        <v>1400</v>
      </c>
      <c r="F63" s="144">
        <v>90127</v>
      </c>
      <c r="G63" s="144"/>
      <c r="H63" s="144"/>
      <c r="I63" s="144"/>
      <c r="J63" s="144"/>
      <c r="K63" s="144">
        <v>8102</v>
      </c>
      <c r="L63" s="144">
        <v>36411</v>
      </c>
      <c r="M63" s="213"/>
      <c r="N63" s="191">
        <f>SUM(E63:L63)</f>
        <v>136040</v>
      </c>
    </row>
    <row r="64" spans="1:14" s="207" customFormat="1" ht="24.75" customHeight="1">
      <c r="A64" s="385">
        <v>57</v>
      </c>
      <c r="B64" s="208">
        <v>8</v>
      </c>
      <c r="C64" s="209"/>
      <c r="D64" s="215" t="s">
        <v>780</v>
      </c>
      <c r="E64" s="215"/>
      <c r="F64" s="215"/>
      <c r="G64" s="215"/>
      <c r="H64" s="210"/>
      <c r="I64" s="210"/>
      <c r="J64" s="210"/>
      <c r="K64" s="210"/>
      <c r="L64" s="210"/>
      <c r="M64" s="211"/>
      <c r="N64" s="191"/>
    </row>
    <row r="65" spans="1:14" ht="16.5">
      <c r="A65" s="385">
        <v>58</v>
      </c>
      <c r="B65" s="408"/>
      <c r="C65" s="409"/>
      <c r="D65" s="410" t="s">
        <v>288</v>
      </c>
      <c r="E65" s="411">
        <v>62730</v>
      </c>
      <c r="F65" s="411"/>
      <c r="G65" s="411"/>
      <c r="H65" s="411"/>
      <c r="I65" s="411"/>
      <c r="J65" s="411"/>
      <c r="K65" s="411"/>
      <c r="L65" s="411">
        <v>344137</v>
      </c>
      <c r="M65" s="412">
        <v>229231</v>
      </c>
      <c r="N65" s="413">
        <f>SUM(E65:L65)</f>
        <v>406867</v>
      </c>
    </row>
    <row r="66" spans="1:14" ht="16.5">
      <c r="A66" s="385">
        <v>59</v>
      </c>
      <c r="B66" s="141"/>
      <c r="C66" s="146"/>
      <c r="D66" s="147" t="s">
        <v>296</v>
      </c>
      <c r="E66" s="210">
        <v>62730</v>
      </c>
      <c r="F66" s="210"/>
      <c r="G66" s="210"/>
      <c r="H66" s="210"/>
      <c r="I66" s="210"/>
      <c r="J66" s="210"/>
      <c r="K66" s="210">
        <v>2124</v>
      </c>
      <c r="L66" s="210">
        <v>364858</v>
      </c>
      <c r="M66" s="211">
        <v>229231</v>
      </c>
      <c r="N66" s="414">
        <f>SUM(E66:L66)</f>
        <v>429712</v>
      </c>
    </row>
    <row r="67" spans="1:14" ht="15">
      <c r="A67" s="385">
        <v>60</v>
      </c>
      <c r="B67" s="416"/>
      <c r="C67" s="142"/>
      <c r="D67" s="212" t="s">
        <v>284</v>
      </c>
      <c r="E67" s="144">
        <v>36694</v>
      </c>
      <c r="F67" s="144">
        <v>92</v>
      </c>
      <c r="G67" s="144"/>
      <c r="H67" s="144"/>
      <c r="I67" s="144"/>
      <c r="J67" s="144"/>
      <c r="K67" s="144">
        <v>2124</v>
      </c>
      <c r="L67" s="144">
        <v>169557</v>
      </c>
      <c r="M67" s="144"/>
      <c r="N67" s="191">
        <f>SUM(E67:L67)</f>
        <v>208467</v>
      </c>
    </row>
    <row r="68" spans="1:14" ht="16.5">
      <c r="A68" s="385">
        <v>61</v>
      </c>
      <c r="B68" s="208"/>
      <c r="C68" s="209">
        <v>1</v>
      </c>
      <c r="D68" s="417" t="s">
        <v>802</v>
      </c>
      <c r="E68" s="210"/>
      <c r="F68" s="210"/>
      <c r="G68" s="210"/>
      <c r="H68" s="210"/>
      <c r="I68" s="210"/>
      <c r="J68" s="210"/>
      <c r="K68" s="210"/>
      <c r="L68" s="210"/>
      <c r="M68" s="211"/>
      <c r="N68" s="191"/>
    </row>
    <row r="69" spans="1:14" ht="16.5">
      <c r="A69" s="385">
        <v>62</v>
      </c>
      <c r="B69" s="408"/>
      <c r="C69" s="409"/>
      <c r="D69" s="410" t="s">
        <v>288</v>
      </c>
      <c r="E69" s="411"/>
      <c r="F69" s="411">
        <v>1937</v>
      </c>
      <c r="G69" s="411"/>
      <c r="H69" s="411"/>
      <c r="I69" s="411"/>
      <c r="J69" s="411"/>
      <c r="K69" s="411"/>
      <c r="L69" s="411"/>
      <c r="M69" s="412"/>
      <c r="N69" s="413">
        <f aca="true" t="shared" si="4" ref="N69:N129">SUM(E69:L69)</f>
        <v>1937</v>
      </c>
    </row>
    <row r="70" spans="1:14" ht="16.5">
      <c r="A70" s="385">
        <v>63</v>
      </c>
      <c r="B70" s="141"/>
      <c r="C70" s="146"/>
      <c r="D70" s="147" t="s">
        <v>296</v>
      </c>
      <c r="E70" s="210"/>
      <c r="F70" s="210">
        <v>1937</v>
      </c>
      <c r="G70" s="210"/>
      <c r="H70" s="210"/>
      <c r="I70" s="210"/>
      <c r="J70" s="210"/>
      <c r="K70" s="210"/>
      <c r="L70" s="210"/>
      <c r="M70" s="211"/>
      <c r="N70" s="414">
        <f t="shared" si="4"/>
        <v>1937</v>
      </c>
    </row>
    <row r="71" spans="1:14" ht="15">
      <c r="A71" s="385">
        <v>64</v>
      </c>
      <c r="B71" s="416"/>
      <c r="C71" s="142"/>
      <c r="D71" s="212" t="s">
        <v>284</v>
      </c>
      <c r="E71" s="144"/>
      <c r="F71" s="144">
        <v>1452</v>
      </c>
      <c r="G71" s="144"/>
      <c r="H71" s="144"/>
      <c r="I71" s="144"/>
      <c r="J71" s="144"/>
      <c r="K71" s="144"/>
      <c r="L71" s="144"/>
      <c r="M71" s="213"/>
      <c r="N71" s="191">
        <f t="shared" si="4"/>
        <v>1452</v>
      </c>
    </row>
    <row r="72" spans="1:14" s="207" customFormat="1" ht="25.5" customHeight="1">
      <c r="A72" s="385">
        <v>65</v>
      </c>
      <c r="B72" s="208">
        <v>9</v>
      </c>
      <c r="C72" s="209"/>
      <c r="D72" s="215" t="s">
        <v>798</v>
      </c>
      <c r="E72" s="215"/>
      <c r="F72" s="215"/>
      <c r="G72" s="215"/>
      <c r="H72" s="210"/>
      <c r="I72" s="210"/>
      <c r="J72" s="210"/>
      <c r="K72" s="210"/>
      <c r="L72" s="210"/>
      <c r="M72" s="211"/>
      <c r="N72" s="191"/>
    </row>
    <row r="73" spans="1:14" ht="16.5">
      <c r="A73" s="385">
        <v>66</v>
      </c>
      <c r="B73" s="408"/>
      <c r="C73" s="409"/>
      <c r="D73" s="410" t="s">
        <v>288</v>
      </c>
      <c r="E73" s="411">
        <v>9804</v>
      </c>
      <c r="F73" s="411"/>
      <c r="G73" s="411"/>
      <c r="H73" s="411"/>
      <c r="I73" s="411"/>
      <c r="J73" s="411"/>
      <c r="K73" s="411"/>
      <c r="L73" s="411">
        <v>42085</v>
      </c>
      <c r="M73" s="412">
        <v>19800</v>
      </c>
      <c r="N73" s="413">
        <f t="shared" si="4"/>
        <v>51889</v>
      </c>
    </row>
    <row r="74" spans="1:14" ht="16.5">
      <c r="A74" s="385">
        <v>67</v>
      </c>
      <c r="B74" s="141"/>
      <c r="C74" s="146"/>
      <c r="D74" s="147" t="s">
        <v>296</v>
      </c>
      <c r="E74" s="210">
        <v>9804</v>
      </c>
      <c r="F74" s="210"/>
      <c r="G74" s="210"/>
      <c r="H74" s="210"/>
      <c r="I74" s="210"/>
      <c r="J74" s="210"/>
      <c r="K74" s="210">
        <v>5831</v>
      </c>
      <c r="L74" s="210">
        <v>49515</v>
      </c>
      <c r="M74" s="211">
        <v>19800</v>
      </c>
      <c r="N74" s="414">
        <f t="shared" si="4"/>
        <v>65150</v>
      </c>
    </row>
    <row r="75" spans="1:14" ht="15">
      <c r="A75" s="385">
        <v>68</v>
      </c>
      <c r="B75" s="418"/>
      <c r="C75" s="419"/>
      <c r="D75" s="420" t="s">
        <v>284</v>
      </c>
      <c r="E75" s="421">
        <v>4719</v>
      </c>
      <c r="F75" s="421"/>
      <c r="G75" s="421"/>
      <c r="H75" s="421"/>
      <c r="I75" s="421"/>
      <c r="J75" s="421"/>
      <c r="K75" s="421"/>
      <c r="L75" s="421">
        <v>14536</v>
      </c>
      <c r="M75" s="421"/>
      <c r="N75" s="191">
        <f t="shared" si="4"/>
        <v>19255</v>
      </c>
    </row>
    <row r="76" spans="1:14" ht="15">
      <c r="A76" s="385">
        <v>69</v>
      </c>
      <c r="B76" s="418"/>
      <c r="C76" s="18">
        <v>1</v>
      </c>
      <c r="D76" s="417" t="s">
        <v>802</v>
      </c>
      <c r="E76" s="421"/>
      <c r="F76" s="421"/>
      <c r="G76" s="421"/>
      <c r="H76" s="421"/>
      <c r="I76" s="421"/>
      <c r="J76" s="421"/>
      <c r="K76" s="421"/>
      <c r="L76" s="421"/>
      <c r="M76" s="421"/>
      <c r="N76" s="190"/>
    </row>
    <row r="77" spans="1:14" ht="16.5">
      <c r="A77" s="385">
        <v>70</v>
      </c>
      <c r="B77" s="141"/>
      <c r="C77" s="146"/>
      <c r="D77" s="147" t="s">
        <v>296</v>
      </c>
      <c r="E77" s="210"/>
      <c r="F77" s="210">
        <v>299</v>
      </c>
      <c r="G77" s="210"/>
      <c r="H77" s="210"/>
      <c r="I77" s="210"/>
      <c r="J77" s="210"/>
      <c r="K77" s="210"/>
      <c r="L77" s="210"/>
      <c r="M77" s="211"/>
      <c r="N77" s="414">
        <f>SUM(E77:M77)</f>
        <v>299</v>
      </c>
    </row>
    <row r="78" spans="1:14" ht="25.5" customHeight="1">
      <c r="A78" s="379">
        <v>71</v>
      </c>
      <c r="B78" s="418"/>
      <c r="C78" s="419"/>
      <c r="D78" s="420" t="s">
        <v>284</v>
      </c>
      <c r="E78" s="421"/>
      <c r="F78" s="421"/>
      <c r="G78" s="421"/>
      <c r="H78" s="421"/>
      <c r="I78" s="421"/>
      <c r="J78" s="421"/>
      <c r="K78" s="421"/>
      <c r="L78" s="421"/>
      <c r="M78" s="421"/>
      <c r="N78" s="190">
        <f>SUM(E78:M78)</f>
        <v>0</v>
      </c>
    </row>
    <row r="79" spans="1:14" ht="21.75" customHeight="1">
      <c r="A79" s="385">
        <v>72</v>
      </c>
      <c r="B79" s="206"/>
      <c r="C79" s="422"/>
      <c r="D79" s="422" t="s">
        <v>781</v>
      </c>
      <c r="E79" s="422"/>
      <c r="F79" s="422"/>
      <c r="G79" s="422"/>
      <c r="H79" s="422"/>
      <c r="I79" s="422"/>
      <c r="J79" s="422"/>
      <c r="K79" s="422"/>
      <c r="L79" s="422"/>
      <c r="M79" s="422"/>
      <c r="N79" s="433"/>
    </row>
    <row r="80" spans="1:14" ht="21.75" customHeight="1">
      <c r="A80" s="385">
        <v>73</v>
      </c>
      <c r="B80" s="424"/>
      <c r="C80" s="425"/>
      <c r="D80" s="410" t="s">
        <v>288</v>
      </c>
      <c r="E80" s="426">
        <f aca="true" t="shared" si="5" ref="E80:M80">SUM(E73,E69,E65,E61)</f>
        <v>81536</v>
      </c>
      <c r="F80" s="426">
        <f t="shared" si="5"/>
        <v>145620</v>
      </c>
      <c r="G80" s="426">
        <f t="shared" si="5"/>
        <v>0</v>
      </c>
      <c r="H80" s="426">
        <f t="shared" si="5"/>
        <v>0</v>
      </c>
      <c r="I80" s="426">
        <f t="shared" si="5"/>
        <v>0</v>
      </c>
      <c r="J80" s="426">
        <f t="shared" si="5"/>
        <v>0</v>
      </c>
      <c r="K80" s="426">
        <f t="shared" si="5"/>
        <v>0</v>
      </c>
      <c r="L80" s="426">
        <f t="shared" si="5"/>
        <v>428840</v>
      </c>
      <c r="M80" s="425">
        <f t="shared" si="5"/>
        <v>249031</v>
      </c>
      <c r="N80" s="427">
        <f t="shared" si="4"/>
        <v>655996</v>
      </c>
    </row>
    <row r="81" spans="1:14" ht="21.75" customHeight="1">
      <c r="A81" s="385">
        <v>74</v>
      </c>
      <c r="B81" s="206"/>
      <c r="C81" s="139"/>
      <c r="D81" s="147" t="s">
        <v>296</v>
      </c>
      <c r="E81" s="138">
        <f>SUM(E74,E70,E66,E62)+E77</f>
        <v>81536</v>
      </c>
      <c r="F81" s="138">
        <f aca="true" t="shared" si="6" ref="F81:M81">SUM(F74,F70,F66,F62)+F77</f>
        <v>145919</v>
      </c>
      <c r="G81" s="138">
        <f t="shared" si="6"/>
        <v>0</v>
      </c>
      <c r="H81" s="138">
        <f t="shared" si="6"/>
        <v>0</v>
      </c>
      <c r="I81" s="138">
        <f t="shared" si="6"/>
        <v>0</v>
      </c>
      <c r="J81" s="138">
        <f t="shared" si="6"/>
        <v>0</v>
      </c>
      <c r="K81" s="138">
        <f t="shared" si="6"/>
        <v>16057</v>
      </c>
      <c r="L81" s="138">
        <f t="shared" si="6"/>
        <v>482000</v>
      </c>
      <c r="M81" s="139">
        <f t="shared" si="6"/>
        <v>249031</v>
      </c>
      <c r="N81" s="148">
        <f t="shared" si="4"/>
        <v>725512</v>
      </c>
    </row>
    <row r="82" spans="1:14" ht="21.75" customHeight="1">
      <c r="A82" s="385">
        <v>75</v>
      </c>
      <c r="B82" s="206"/>
      <c r="C82" s="428"/>
      <c r="D82" s="429" t="s">
        <v>284</v>
      </c>
      <c r="E82" s="430">
        <f>E78+E75+E71+E67+E63</f>
        <v>42813</v>
      </c>
      <c r="F82" s="430">
        <f aca="true" t="shared" si="7" ref="F82:L82">F78+F75+F71+F67+F63</f>
        <v>91671</v>
      </c>
      <c r="G82" s="430">
        <f t="shared" si="7"/>
        <v>0</v>
      </c>
      <c r="H82" s="430">
        <f t="shared" si="7"/>
        <v>0</v>
      </c>
      <c r="I82" s="430">
        <f t="shared" si="7"/>
        <v>0</v>
      </c>
      <c r="J82" s="430">
        <f t="shared" si="7"/>
        <v>0</v>
      </c>
      <c r="K82" s="430">
        <f t="shared" si="7"/>
        <v>10226</v>
      </c>
      <c r="L82" s="430">
        <f t="shared" si="7"/>
        <v>220504</v>
      </c>
      <c r="M82" s="431"/>
      <c r="N82" s="434">
        <f t="shared" si="4"/>
        <v>365214</v>
      </c>
    </row>
    <row r="83" spans="1:14" ht="27.75" customHeight="1">
      <c r="A83" s="385">
        <v>76</v>
      </c>
      <c r="B83" s="208">
        <v>10</v>
      </c>
      <c r="C83" s="209"/>
      <c r="D83" s="203" t="s">
        <v>574</v>
      </c>
      <c r="E83" s="210"/>
      <c r="F83" s="210"/>
      <c r="G83" s="210"/>
      <c r="H83" s="210"/>
      <c r="I83" s="210"/>
      <c r="J83" s="210"/>
      <c r="K83" s="210"/>
      <c r="L83" s="210"/>
      <c r="M83" s="211"/>
      <c r="N83" s="145"/>
    </row>
    <row r="84" spans="1:14" ht="16.5">
      <c r="A84" s="385">
        <v>77</v>
      </c>
      <c r="B84" s="408"/>
      <c r="C84" s="409"/>
      <c r="D84" s="410" t="s">
        <v>288</v>
      </c>
      <c r="E84" s="411">
        <v>36750</v>
      </c>
      <c r="F84" s="411"/>
      <c r="G84" s="411"/>
      <c r="H84" s="411"/>
      <c r="I84" s="411"/>
      <c r="J84" s="411"/>
      <c r="K84" s="411"/>
      <c r="L84" s="411">
        <v>125769</v>
      </c>
      <c r="M84" s="412"/>
      <c r="N84" s="413">
        <f t="shared" si="4"/>
        <v>162519</v>
      </c>
    </row>
    <row r="85" spans="1:14" ht="16.5">
      <c r="A85" s="385">
        <v>78</v>
      </c>
      <c r="B85" s="141"/>
      <c r="C85" s="146"/>
      <c r="D85" s="147" t="s">
        <v>296</v>
      </c>
      <c r="E85" s="210">
        <v>36750</v>
      </c>
      <c r="F85" s="210"/>
      <c r="G85" s="210"/>
      <c r="H85" s="210"/>
      <c r="I85" s="210"/>
      <c r="J85" s="210"/>
      <c r="K85" s="210">
        <v>51866</v>
      </c>
      <c r="L85" s="210">
        <v>136367</v>
      </c>
      <c r="M85" s="211"/>
      <c r="N85" s="414">
        <f t="shared" si="4"/>
        <v>224983</v>
      </c>
    </row>
    <row r="86" spans="1:14" ht="15">
      <c r="A86" s="385">
        <v>79</v>
      </c>
      <c r="B86" s="416"/>
      <c r="C86" s="142"/>
      <c r="D86" s="212" t="s">
        <v>284</v>
      </c>
      <c r="E86" s="144">
        <v>17175</v>
      </c>
      <c r="F86" s="144"/>
      <c r="G86" s="144"/>
      <c r="H86" s="144"/>
      <c r="I86" s="144"/>
      <c r="J86" s="144"/>
      <c r="K86" s="144">
        <v>51866</v>
      </c>
      <c r="L86" s="144">
        <v>21162</v>
      </c>
      <c r="M86" s="213"/>
      <c r="N86" s="191">
        <f t="shared" si="4"/>
        <v>90203</v>
      </c>
    </row>
    <row r="87" spans="1:14" ht="18" customHeight="1">
      <c r="A87" s="385">
        <v>80</v>
      </c>
      <c r="B87" s="208"/>
      <c r="C87" s="209">
        <v>1</v>
      </c>
      <c r="D87" s="1201" t="s">
        <v>727</v>
      </c>
      <c r="E87" s="1201"/>
      <c r="F87" s="1201"/>
      <c r="G87" s="1201"/>
      <c r="H87" s="1201"/>
      <c r="I87" s="210"/>
      <c r="J87" s="210"/>
      <c r="K87" s="210"/>
      <c r="L87" s="210"/>
      <c r="M87" s="211"/>
      <c r="N87" s="191"/>
    </row>
    <row r="88" spans="1:14" ht="16.5">
      <c r="A88" s="385">
        <v>81</v>
      </c>
      <c r="B88" s="408"/>
      <c r="C88" s="409"/>
      <c r="D88" s="410" t="s">
        <v>288</v>
      </c>
      <c r="E88" s="411"/>
      <c r="F88" s="411">
        <v>17664</v>
      </c>
      <c r="G88" s="411"/>
      <c r="H88" s="411"/>
      <c r="I88" s="411"/>
      <c r="J88" s="411"/>
      <c r="K88" s="411"/>
      <c r="L88" s="411"/>
      <c r="M88" s="412"/>
      <c r="N88" s="413">
        <f t="shared" si="4"/>
        <v>17664</v>
      </c>
    </row>
    <row r="89" spans="1:14" ht="16.5">
      <c r="A89" s="385">
        <v>82</v>
      </c>
      <c r="B89" s="141"/>
      <c r="C89" s="146"/>
      <c r="D89" s="147" t="s">
        <v>296</v>
      </c>
      <c r="E89" s="210"/>
      <c r="F89" s="210">
        <v>20164</v>
      </c>
      <c r="G89" s="210"/>
      <c r="H89" s="210"/>
      <c r="I89" s="210"/>
      <c r="J89" s="210"/>
      <c r="K89" s="210"/>
      <c r="L89" s="210"/>
      <c r="M89" s="211"/>
      <c r="N89" s="414">
        <f t="shared" si="4"/>
        <v>20164</v>
      </c>
    </row>
    <row r="90" spans="1:14" ht="15">
      <c r="A90" s="385">
        <v>83</v>
      </c>
      <c r="B90" s="416"/>
      <c r="C90" s="142"/>
      <c r="D90" s="212" t="s">
        <v>284</v>
      </c>
      <c r="E90" s="144"/>
      <c r="F90" s="144"/>
      <c r="G90" s="144">
        <v>10552</v>
      </c>
      <c r="H90" s="144"/>
      <c r="I90" s="144"/>
      <c r="J90" s="144"/>
      <c r="K90" s="144"/>
      <c r="L90" s="144"/>
      <c r="M90" s="213"/>
      <c r="N90" s="191">
        <f t="shared" si="4"/>
        <v>10552</v>
      </c>
    </row>
    <row r="91" spans="1:14" ht="27.75" customHeight="1">
      <c r="A91" s="385">
        <v>84</v>
      </c>
      <c r="B91" s="208">
        <v>11</v>
      </c>
      <c r="C91" s="209"/>
      <c r="D91" s="203" t="s">
        <v>230</v>
      </c>
      <c r="E91" s="210"/>
      <c r="F91" s="210"/>
      <c r="G91" s="210"/>
      <c r="H91" s="210"/>
      <c r="I91" s="210"/>
      <c r="J91" s="210"/>
      <c r="K91" s="210"/>
      <c r="L91" s="210"/>
      <c r="M91" s="211"/>
      <c r="N91" s="145"/>
    </row>
    <row r="92" spans="1:14" ht="16.5">
      <c r="A92" s="385">
        <v>85</v>
      </c>
      <c r="B92" s="408"/>
      <c r="C92" s="409"/>
      <c r="D92" s="410" t="s">
        <v>288</v>
      </c>
      <c r="E92" s="411">
        <v>9790</v>
      </c>
      <c r="F92" s="411">
        <v>1500</v>
      </c>
      <c r="G92" s="411"/>
      <c r="H92" s="411"/>
      <c r="I92" s="411"/>
      <c r="J92" s="411"/>
      <c r="K92" s="411"/>
      <c r="L92" s="411">
        <v>64216</v>
      </c>
      <c r="M92" s="412"/>
      <c r="N92" s="413">
        <f t="shared" si="4"/>
        <v>75506</v>
      </c>
    </row>
    <row r="93" spans="1:14" ht="16.5">
      <c r="A93" s="385">
        <v>86</v>
      </c>
      <c r="B93" s="141"/>
      <c r="C93" s="146"/>
      <c r="D93" s="147" t="s">
        <v>296</v>
      </c>
      <c r="E93" s="210">
        <v>10609</v>
      </c>
      <c r="F93" s="210">
        <v>4840</v>
      </c>
      <c r="G93" s="210"/>
      <c r="H93" s="210"/>
      <c r="I93" s="210"/>
      <c r="J93" s="210"/>
      <c r="K93" s="210">
        <v>386</v>
      </c>
      <c r="L93" s="210">
        <v>69216</v>
      </c>
      <c r="M93" s="211"/>
      <c r="N93" s="414">
        <f t="shared" si="4"/>
        <v>85051</v>
      </c>
    </row>
    <row r="94" spans="1:14" ht="15">
      <c r="A94" s="385">
        <v>87</v>
      </c>
      <c r="B94" s="416"/>
      <c r="C94" s="142"/>
      <c r="D94" s="212" t="s">
        <v>284</v>
      </c>
      <c r="E94" s="144">
        <v>1768</v>
      </c>
      <c r="F94" s="144">
        <v>5240</v>
      </c>
      <c r="G94" s="144">
        <v>200</v>
      </c>
      <c r="H94" s="144"/>
      <c r="I94" s="144"/>
      <c r="J94" s="144"/>
      <c r="K94" s="144">
        <v>386</v>
      </c>
      <c r="L94" s="144">
        <v>36278</v>
      </c>
      <c r="M94" s="144"/>
      <c r="N94" s="191">
        <f t="shared" si="4"/>
        <v>43872</v>
      </c>
    </row>
    <row r="95" spans="1:14" ht="18" customHeight="1">
      <c r="A95" s="385">
        <v>88</v>
      </c>
      <c r="B95" s="208"/>
      <c r="C95" s="209">
        <v>1</v>
      </c>
      <c r="D95" s="1201" t="s">
        <v>727</v>
      </c>
      <c r="E95" s="1201"/>
      <c r="F95" s="1201"/>
      <c r="G95" s="1201"/>
      <c r="H95" s="1201"/>
      <c r="I95" s="210"/>
      <c r="J95" s="210"/>
      <c r="K95" s="210"/>
      <c r="L95" s="210"/>
      <c r="M95" s="211"/>
      <c r="N95" s="191"/>
    </row>
    <row r="96" spans="1:14" ht="16.5">
      <c r="A96" s="385">
        <v>89</v>
      </c>
      <c r="B96" s="408"/>
      <c r="C96" s="409"/>
      <c r="D96" s="410" t="s">
        <v>288</v>
      </c>
      <c r="E96" s="411"/>
      <c r="F96" s="411">
        <v>9667</v>
      </c>
      <c r="G96" s="411"/>
      <c r="H96" s="411"/>
      <c r="I96" s="411"/>
      <c r="J96" s="411"/>
      <c r="K96" s="411"/>
      <c r="L96" s="411"/>
      <c r="M96" s="412"/>
      <c r="N96" s="413">
        <f t="shared" si="4"/>
        <v>9667</v>
      </c>
    </row>
    <row r="97" spans="1:14" ht="16.5">
      <c r="A97" s="385">
        <v>90</v>
      </c>
      <c r="B97" s="141"/>
      <c r="C97" s="146"/>
      <c r="D97" s="147" t="s">
        <v>296</v>
      </c>
      <c r="E97" s="210"/>
      <c r="F97" s="210">
        <v>9667</v>
      </c>
      <c r="G97" s="210"/>
      <c r="H97" s="210"/>
      <c r="I97" s="210"/>
      <c r="J97" s="210"/>
      <c r="K97" s="210"/>
      <c r="L97" s="210"/>
      <c r="M97" s="211"/>
      <c r="N97" s="414">
        <f t="shared" si="4"/>
        <v>9667</v>
      </c>
    </row>
    <row r="98" spans="1:14" ht="15">
      <c r="A98" s="385">
        <v>91</v>
      </c>
      <c r="B98" s="416"/>
      <c r="C98" s="142"/>
      <c r="D98" s="212" t="s">
        <v>284</v>
      </c>
      <c r="E98" s="144"/>
      <c r="F98" s="144">
        <v>5775</v>
      </c>
      <c r="G98" s="144"/>
      <c r="H98" s="144"/>
      <c r="I98" s="144"/>
      <c r="J98" s="144"/>
      <c r="K98" s="144"/>
      <c r="L98" s="144"/>
      <c r="M98" s="213"/>
      <c r="N98" s="191">
        <f t="shared" si="4"/>
        <v>5775</v>
      </c>
    </row>
    <row r="99" spans="1:14" ht="27.75" customHeight="1">
      <c r="A99" s="385">
        <v>92</v>
      </c>
      <c r="B99" s="208">
        <v>12</v>
      </c>
      <c r="C99" s="209"/>
      <c r="D99" s="203" t="s">
        <v>796</v>
      </c>
      <c r="E99" s="210"/>
      <c r="F99" s="210"/>
      <c r="G99" s="210"/>
      <c r="H99" s="210"/>
      <c r="I99" s="210"/>
      <c r="J99" s="210"/>
      <c r="K99" s="210"/>
      <c r="L99" s="210"/>
      <c r="M99" s="211"/>
      <c r="N99" s="145"/>
    </row>
    <row r="100" spans="1:14" ht="16.5">
      <c r="A100" s="385">
        <v>93</v>
      </c>
      <c r="B100" s="408"/>
      <c r="C100" s="409"/>
      <c r="D100" s="410" t="s">
        <v>288</v>
      </c>
      <c r="E100" s="411">
        <v>20200</v>
      </c>
      <c r="F100" s="411"/>
      <c r="G100" s="411"/>
      <c r="H100" s="411"/>
      <c r="I100" s="411"/>
      <c r="J100" s="411"/>
      <c r="K100" s="411"/>
      <c r="L100" s="411">
        <v>336002</v>
      </c>
      <c r="M100" s="412">
        <v>298838</v>
      </c>
      <c r="N100" s="413">
        <f t="shared" si="4"/>
        <v>356202</v>
      </c>
    </row>
    <row r="101" spans="1:14" ht="16.5">
      <c r="A101" s="385">
        <v>94</v>
      </c>
      <c r="B101" s="141"/>
      <c r="C101" s="146"/>
      <c r="D101" s="147" t="s">
        <v>296</v>
      </c>
      <c r="E101" s="210">
        <v>20200</v>
      </c>
      <c r="F101" s="210">
        <v>1380</v>
      </c>
      <c r="G101" s="210">
        <v>4490</v>
      </c>
      <c r="H101" s="210"/>
      <c r="I101" s="210"/>
      <c r="J101" s="210"/>
      <c r="K101" s="210">
        <v>7660</v>
      </c>
      <c r="L101" s="210">
        <v>340290</v>
      </c>
      <c r="M101" s="211">
        <v>298838</v>
      </c>
      <c r="N101" s="414">
        <f t="shared" si="4"/>
        <v>374020</v>
      </c>
    </row>
    <row r="102" spans="1:14" ht="15">
      <c r="A102" s="385">
        <v>95</v>
      </c>
      <c r="B102" s="416"/>
      <c r="C102" s="142"/>
      <c r="D102" s="212" t="s">
        <v>284</v>
      </c>
      <c r="E102" s="144">
        <v>20130</v>
      </c>
      <c r="F102" s="144">
        <v>1383</v>
      </c>
      <c r="G102" s="144">
        <v>4490</v>
      </c>
      <c r="H102" s="144"/>
      <c r="I102" s="144"/>
      <c r="J102" s="144"/>
      <c r="K102" s="144">
        <v>7411</v>
      </c>
      <c r="L102" s="144">
        <v>232042</v>
      </c>
      <c r="M102" s="144"/>
      <c r="N102" s="191">
        <f t="shared" si="4"/>
        <v>265456</v>
      </c>
    </row>
    <row r="103" spans="1:14" ht="19.5" customHeight="1">
      <c r="A103" s="385">
        <v>96</v>
      </c>
      <c r="B103" s="208"/>
      <c r="C103" s="209">
        <v>1</v>
      </c>
      <c r="D103" s="1201" t="s">
        <v>184</v>
      </c>
      <c r="E103" s="1201"/>
      <c r="F103" s="1201"/>
      <c r="G103" s="1201"/>
      <c r="H103" s="1201"/>
      <c r="I103" s="210"/>
      <c r="J103" s="210"/>
      <c r="K103" s="210"/>
      <c r="L103" s="210"/>
      <c r="M103" s="211"/>
      <c r="N103" s="191"/>
    </row>
    <row r="104" spans="1:14" ht="16.5">
      <c r="A104" s="385">
        <v>97</v>
      </c>
      <c r="B104" s="408"/>
      <c r="C104" s="409"/>
      <c r="D104" s="410" t="s">
        <v>288</v>
      </c>
      <c r="E104" s="411"/>
      <c r="F104" s="411">
        <v>2683</v>
      </c>
      <c r="G104" s="411"/>
      <c r="H104" s="411"/>
      <c r="I104" s="411"/>
      <c r="J104" s="411"/>
      <c r="K104" s="411"/>
      <c r="L104" s="411"/>
      <c r="M104" s="412"/>
      <c r="N104" s="413">
        <f t="shared" si="4"/>
        <v>2683</v>
      </c>
    </row>
    <row r="105" spans="1:14" ht="16.5">
      <c r="A105" s="385">
        <v>98</v>
      </c>
      <c r="B105" s="141"/>
      <c r="C105" s="146"/>
      <c r="D105" s="147" t="s">
        <v>296</v>
      </c>
      <c r="E105" s="210"/>
      <c r="F105" s="210">
        <v>2683</v>
      </c>
      <c r="G105" s="210"/>
      <c r="H105" s="210"/>
      <c r="I105" s="210"/>
      <c r="J105" s="210"/>
      <c r="K105" s="210">
        <v>1015</v>
      </c>
      <c r="L105" s="210"/>
      <c r="M105" s="211"/>
      <c r="N105" s="414">
        <f t="shared" si="4"/>
        <v>3698</v>
      </c>
    </row>
    <row r="106" spans="1:14" ht="15">
      <c r="A106" s="385">
        <v>99</v>
      </c>
      <c r="B106" s="416"/>
      <c r="C106" s="142"/>
      <c r="D106" s="212" t="s">
        <v>284</v>
      </c>
      <c r="E106" s="144"/>
      <c r="F106" s="144">
        <v>2057</v>
      </c>
      <c r="G106" s="144"/>
      <c r="H106" s="144"/>
      <c r="I106" s="144"/>
      <c r="J106" s="144"/>
      <c r="K106" s="144"/>
      <c r="L106" s="144"/>
      <c r="M106" s="213"/>
      <c r="N106" s="191">
        <f t="shared" si="4"/>
        <v>2057</v>
      </c>
    </row>
    <row r="107" spans="1:14" ht="19.5" customHeight="1">
      <c r="A107" s="385">
        <v>100</v>
      </c>
      <c r="B107" s="208"/>
      <c r="C107" s="209">
        <v>2</v>
      </c>
      <c r="D107" s="1201" t="s">
        <v>802</v>
      </c>
      <c r="E107" s="1201"/>
      <c r="F107" s="1201"/>
      <c r="G107" s="1201"/>
      <c r="H107" s="1201"/>
      <c r="I107" s="210"/>
      <c r="J107" s="210"/>
      <c r="K107" s="210"/>
      <c r="L107" s="210"/>
      <c r="M107" s="211"/>
      <c r="N107" s="191"/>
    </row>
    <row r="108" spans="1:14" ht="16.5">
      <c r="A108" s="385">
        <v>101</v>
      </c>
      <c r="B108" s="408"/>
      <c r="C108" s="409"/>
      <c r="D108" s="410" t="s">
        <v>288</v>
      </c>
      <c r="E108" s="411"/>
      <c r="F108" s="411">
        <v>4054</v>
      </c>
      <c r="G108" s="411"/>
      <c r="H108" s="411"/>
      <c r="I108" s="411"/>
      <c r="J108" s="411"/>
      <c r="K108" s="411"/>
      <c r="L108" s="411"/>
      <c r="M108" s="412"/>
      <c r="N108" s="413">
        <f t="shared" si="4"/>
        <v>4054</v>
      </c>
    </row>
    <row r="109" spans="1:14" ht="16.5">
      <c r="A109" s="385">
        <v>102</v>
      </c>
      <c r="B109" s="141"/>
      <c r="C109" s="146"/>
      <c r="D109" s="147" t="s">
        <v>296</v>
      </c>
      <c r="E109" s="210"/>
      <c r="F109" s="210">
        <v>4054</v>
      </c>
      <c r="G109" s="210"/>
      <c r="H109" s="210"/>
      <c r="I109" s="210"/>
      <c r="J109" s="210"/>
      <c r="K109" s="210"/>
      <c r="L109" s="210"/>
      <c r="M109" s="211"/>
      <c r="N109" s="414">
        <f t="shared" si="4"/>
        <v>4054</v>
      </c>
    </row>
    <row r="110" spans="1:14" ht="15">
      <c r="A110" s="385">
        <v>103</v>
      </c>
      <c r="B110" s="416"/>
      <c r="C110" s="142"/>
      <c r="D110" s="212" t="s">
        <v>284</v>
      </c>
      <c r="E110" s="144"/>
      <c r="F110" s="144">
        <v>3982</v>
      </c>
      <c r="G110" s="144"/>
      <c r="H110" s="144"/>
      <c r="I110" s="144"/>
      <c r="J110" s="144"/>
      <c r="K110" s="144"/>
      <c r="L110" s="144"/>
      <c r="M110" s="213"/>
      <c r="N110" s="191">
        <f t="shared" si="4"/>
        <v>3982</v>
      </c>
    </row>
    <row r="111" spans="1:14" ht="30" customHeight="1">
      <c r="A111" s="385">
        <v>104</v>
      </c>
      <c r="B111" s="208">
        <v>13</v>
      </c>
      <c r="C111" s="209"/>
      <c r="D111" s="203" t="s">
        <v>797</v>
      </c>
      <c r="E111" s="210"/>
      <c r="F111" s="210"/>
      <c r="G111" s="210"/>
      <c r="H111" s="210"/>
      <c r="I111" s="210"/>
      <c r="J111" s="210"/>
      <c r="K111" s="210"/>
      <c r="L111" s="210"/>
      <c r="M111" s="211"/>
      <c r="N111" s="145"/>
    </row>
    <row r="112" spans="1:14" ht="16.5">
      <c r="A112" s="385">
        <v>105</v>
      </c>
      <c r="B112" s="408"/>
      <c r="C112" s="409"/>
      <c r="D112" s="410" t="s">
        <v>288</v>
      </c>
      <c r="E112" s="411">
        <v>99300</v>
      </c>
      <c r="F112" s="411">
        <v>12850</v>
      </c>
      <c r="G112" s="411"/>
      <c r="H112" s="411"/>
      <c r="I112" s="411"/>
      <c r="J112" s="411"/>
      <c r="K112" s="411"/>
      <c r="L112" s="411">
        <v>125547</v>
      </c>
      <c r="M112" s="412">
        <v>111500</v>
      </c>
      <c r="N112" s="413">
        <f t="shared" si="4"/>
        <v>237697</v>
      </c>
    </row>
    <row r="113" spans="1:14" ht="16.5">
      <c r="A113" s="385">
        <v>106</v>
      </c>
      <c r="B113" s="141"/>
      <c r="C113" s="146"/>
      <c r="D113" s="147" t="s">
        <v>296</v>
      </c>
      <c r="E113" s="210">
        <v>110475</v>
      </c>
      <c r="F113" s="210">
        <v>12850</v>
      </c>
      <c r="G113" s="210"/>
      <c r="H113" s="210"/>
      <c r="I113" s="210"/>
      <c r="J113" s="210"/>
      <c r="K113" s="210">
        <v>34548</v>
      </c>
      <c r="L113" s="210">
        <v>128348</v>
      </c>
      <c r="M113" s="211">
        <v>111500</v>
      </c>
      <c r="N113" s="414">
        <f t="shared" si="4"/>
        <v>286221</v>
      </c>
    </row>
    <row r="114" spans="1:14" ht="15">
      <c r="A114" s="385">
        <v>107</v>
      </c>
      <c r="B114" s="416"/>
      <c r="C114" s="142"/>
      <c r="D114" s="212" t="s">
        <v>284</v>
      </c>
      <c r="E114" s="144">
        <v>20345</v>
      </c>
      <c r="F114" s="144">
        <v>2485</v>
      </c>
      <c r="G114" s="144"/>
      <c r="H114" s="144"/>
      <c r="I114" s="144"/>
      <c r="J114" s="144"/>
      <c r="K114" s="144">
        <v>34548</v>
      </c>
      <c r="L114" s="144">
        <v>69538</v>
      </c>
      <c r="M114" s="213"/>
      <c r="N114" s="191">
        <f t="shared" si="4"/>
        <v>126916</v>
      </c>
    </row>
    <row r="115" spans="1:14" ht="19.5" customHeight="1">
      <c r="A115" s="385">
        <v>108</v>
      </c>
      <c r="B115" s="208"/>
      <c r="C115" s="209">
        <v>1</v>
      </c>
      <c r="D115" s="1201" t="s">
        <v>185</v>
      </c>
      <c r="E115" s="1201"/>
      <c r="F115" s="1201"/>
      <c r="G115" s="1201"/>
      <c r="H115" s="1201"/>
      <c r="I115" s="210"/>
      <c r="J115" s="210"/>
      <c r="K115" s="210"/>
      <c r="L115" s="210"/>
      <c r="M115" s="211"/>
      <c r="N115" s="191"/>
    </row>
    <row r="116" spans="1:14" ht="16.5">
      <c r="A116" s="385">
        <v>109</v>
      </c>
      <c r="B116" s="408"/>
      <c r="C116" s="409"/>
      <c r="D116" s="410" t="s">
        <v>288</v>
      </c>
      <c r="E116" s="411"/>
      <c r="F116" s="411">
        <v>10500</v>
      </c>
      <c r="G116" s="411"/>
      <c r="H116" s="411"/>
      <c r="I116" s="411"/>
      <c r="J116" s="411"/>
      <c r="K116" s="411"/>
      <c r="L116" s="411"/>
      <c r="M116" s="412"/>
      <c r="N116" s="413">
        <f t="shared" si="4"/>
        <v>10500</v>
      </c>
    </row>
    <row r="117" spans="1:14" ht="16.5">
      <c r="A117" s="385">
        <v>110</v>
      </c>
      <c r="B117" s="141"/>
      <c r="C117" s="146"/>
      <c r="D117" s="147" t="s">
        <v>296</v>
      </c>
      <c r="E117" s="210"/>
      <c r="F117" s="210">
        <v>12132</v>
      </c>
      <c r="G117" s="210"/>
      <c r="H117" s="210"/>
      <c r="I117" s="210"/>
      <c r="J117" s="210"/>
      <c r="K117" s="210">
        <v>1438</v>
      </c>
      <c r="L117" s="210"/>
      <c r="M117" s="211"/>
      <c r="N117" s="414">
        <f t="shared" si="4"/>
        <v>13570</v>
      </c>
    </row>
    <row r="118" spans="1:14" ht="15">
      <c r="A118" s="385">
        <v>111</v>
      </c>
      <c r="B118" s="416"/>
      <c r="C118" s="142"/>
      <c r="D118" s="212" t="s">
        <v>284</v>
      </c>
      <c r="E118" s="144"/>
      <c r="F118" s="144">
        <v>5893</v>
      </c>
      <c r="G118" s="144"/>
      <c r="H118" s="144"/>
      <c r="I118" s="144"/>
      <c r="J118" s="144"/>
      <c r="K118" s="144">
        <v>1438</v>
      </c>
      <c r="L118" s="144"/>
      <c r="M118" s="213"/>
      <c r="N118" s="191">
        <f t="shared" si="4"/>
        <v>7331</v>
      </c>
    </row>
    <row r="119" spans="1:14" ht="21.75" customHeight="1">
      <c r="A119" s="385">
        <v>112</v>
      </c>
      <c r="B119" s="208"/>
      <c r="C119" s="209">
        <v>2</v>
      </c>
      <c r="D119" s="1201" t="s">
        <v>802</v>
      </c>
      <c r="E119" s="1201"/>
      <c r="F119" s="1201"/>
      <c r="G119" s="1201"/>
      <c r="H119" s="1201"/>
      <c r="I119" s="210"/>
      <c r="J119" s="210"/>
      <c r="K119" s="210"/>
      <c r="L119" s="210"/>
      <c r="M119" s="211"/>
      <c r="N119" s="191"/>
    </row>
    <row r="120" spans="1:14" ht="16.5">
      <c r="A120" s="385">
        <v>113</v>
      </c>
      <c r="B120" s="408"/>
      <c r="C120" s="409"/>
      <c r="D120" s="410" t="s">
        <v>288</v>
      </c>
      <c r="E120" s="411"/>
      <c r="F120" s="411">
        <v>23403</v>
      </c>
      <c r="G120" s="411"/>
      <c r="H120" s="411"/>
      <c r="I120" s="411"/>
      <c r="J120" s="411"/>
      <c r="K120" s="411"/>
      <c r="L120" s="411"/>
      <c r="M120" s="412"/>
      <c r="N120" s="413">
        <f t="shared" si="4"/>
        <v>23403</v>
      </c>
    </row>
    <row r="121" spans="1:14" ht="16.5">
      <c r="A121" s="385">
        <v>114</v>
      </c>
      <c r="B121" s="141"/>
      <c r="C121" s="146"/>
      <c r="D121" s="147" t="s">
        <v>296</v>
      </c>
      <c r="E121" s="210"/>
      <c r="F121" s="210">
        <v>23403</v>
      </c>
      <c r="G121" s="210"/>
      <c r="H121" s="210"/>
      <c r="I121" s="210"/>
      <c r="J121" s="210"/>
      <c r="K121" s="210"/>
      <c r="L121" s="210"/>
      <c r="M121" s="211"/>
      <c r="N121" s="414">
        <f t="shared" si="4"/>
        <v>23403</v>
      </c>
    </row>
    <row r="122" spans="1:14" ht="15">
      <c r="A122" s="385">
        <v>115</v>
      </c>
      <c r="B122" s="416"/>
      <c r="C122" s="142"/>
      <c r="D122" s="212" t="s">
        <v>284</v>
      </c>
      <c r="E122" s="144"/>
      <c r="F122" s="144">
        <v>13402</v>
      </c>
      <c r="G122" s="144"/>
      <c r="H122" s="144"/>
      <c r="I122" s="144"/>
      <c r="J122" s="144"/>
      <c r="K122" s="144"/>
      <c r="L122" s="144"/>
      <c r="M122" s="213"/>
      <c r="N122" s="191">
        <f t="shared" si="4"/>
        <v>13402</v>
      </c>
    </row>
    <row r="123" spans="1:14" ht="30" customHeight="1">
      <c r="A123" s="385">
        <v>116</v>
      </c>
      <c r="B123" s="208">
        <v>14</v>
      </c>
      <c r="C123" s="209"/>
      <c r="D123" s="1201" t="s">
        <v>231</v>
      </c>
      <c r="E123" s="1201"/>
      <c r="F123" s="1201"/>
      <c r="G123" s="210"/>
      <c r="H123" s="210"/>
      <c r="I123" s="210"/>
      <c r="J123" s="210"/>
      <c r="K123" s="210"/>
      <c r="L123" s="210"/>
      <c r="M123" s="211"/>
      <c r="N123" s="145"/>
    </row>
    <row r="124" spans="1:14" ht="16.5">
      <c r="A124" s="385">
        <v>117</v>
      </c>
      <c r="B124" s="408"/>
      <c r="C124" s="409"/>
      <c r="D124" s="410" t="s">
        <v>288</v>
      </c>
      <c r="E124" s="411">
        <v>24551</v>
      </c>
      <c r="F124" s="411"/>
      <c r="G124" s="411"/>
      <c r="H124" s="411"/>
      <c r="I124" s="411"/>
      <c r="J124" s="411"/>
      <c r="K124" s="411"/>
      <c r="L124" s="411">
        <v>55948</v>
      </c>
      <c r="M124" s="412">
        <v>43505</v>
      </c>
      <c r="N124" s="413">
        <f t="shared" si="4"/>
        <v>80499</v>
      </c>
    </row>
    <row r="125" spans="1:14" ht="16.5">
      <c r="A125" s="385">
        <v>118</v>
      </c>
      <c r="B125" s="141"/>
      <c r="C125" s="146"/>
      <c r="D125" s="147" t="s">
        <v>296</v>
      </c>
      <c r="E125" s="210">
        <v>24551</v>
      </c>
      <c r="F125" s="210"/>
      <c r="G125" s="210"/>
      <c r="H125" s="210"/>
      <c r="I125" s="210"/>
      <c r="J125" s="210"/>
      <c r="K125" s="210">
        <v>6419</v>
      </c>
      <c r="L125" s="210">
        <v>57628</v>
      </c>
      <c r="M125" s="211">
        <v>43505</v>
      </c>
      <c r="N125" s="414">
        <f t="shared" si="4"/>
        <v>88598</v>
      </c>
    </row>
    <row r="126" spans="1:14" ht="15">
      <c r="A126" s="385">
        <v>119</v>
      </c>
      <c r="B126" s="416"/>
      <c r="C126" s="142"/>
      <c r="D126" s="212" t="s">
        <v>284</v>
      </c>
      <c r="E126" s="144">
        <v>11728</v>
      </c>
      <c r="F126" s="144">
        <v>404</v>
      </c>
      <c r="G126" s="144"/>
      <c r="H126" s="144"/>
      <c r="I126" s="144"/>
      <c r="J126" s="144"/>
      <c r="K126" s="144">
        <v>6419</v>
      </c>
      <c r="L126" s="144">
        <v>31132</v>
      </c>
      <c r="M126" s="144"/>
      <c r="N126" s="414">
        <f t="shared" si="4"/>
        <v>49683</v>
      </c>
    </row>
    <row r="127" spans="1:14" ht="21.75" customHeight="1">
      <c r="A127" s="385">
        <v>120</v>
      </c>
      <c r="B127" s="208"/>
      <c r="C127" s="209">
        <v>1</v>
      </c>
      <c r="D127" s="1201" t="s">
        <v>802</v>
      </c>
      <c r="E127" s="1201"/>
      <c r="F127" s="1201"/>
      <c r="G127" s="1201"/>
      <c r="H127" s="1201"/>
      <c r="I127" s="210"/>
      <c r="J127" s="210"/>
      <c r="K127" s="210"/>
      <c r="L127" s="210"/>
      <c r="M127" s="211"/>
      <c r="N127" s="191"/>
    </row>
    <row r="128" spans="1:14" ht="16.5">
      <c r="A128" s="385">
        <v>121</v>
      </c>
      <c r="B128" s="408"/>
      <c r="C128" s="409"/>
      <c r="D128" s="410" t="s">
        <v>288</v>
      </c>
      <c r="E128" s="411"/>
      <c r="F128" s="411">
        <v>1350</v>
      </c>
      <c r="G128" s="411"/>
      <c r="H128" s="411"/>
      <c r="I128" s="411"/>
      <c r="J128" s="411"/>
      <c r="K128" s="411"/>
      <c r="L128" s="411"/>
      <c r="M128" s="412"/>
      <c r="N128" s="413">
        <f t="shared" si="4"/>
        <v>1350</v>
      </c>
    </row>
    <row r="129" spans="1:14" ht="16.5">
      <c r="A129" s="385">
        <v>122</v>
      </c>
      <c r="B129" s="141"/>
      <c r="C129" s="146"/>
      <c r="D129" s="147" t="s">
        <v>296</v>
      </c>
      <c r="E129" s="210"/>
      <c r="F129" s="210">
        <v>1350</v>
      </c>
      <c r="G129" s="210"/>
      <c r="H129" s="210"/>
      <c r="I129" s="210"/>
      <c r="J129" s="210"/>
      <c r="K129" s="210"/>
      <c r="L129" s="210"/>
      <c r="M129" s="211"/>
      <c r="N129" s="414">
        <f t="shared" si="4"/>
        <v>1350</v>
      </c>
    </row>
    <row r="130" spans="1:14" ht="15">
      <c r="A130" s="385">
        <v>123</v>
      </c>
      <c r="B130" s="416"/>
      <c r="C130" s="142"/>
      <c r="D130" s="212" t="s">
        <v>284</v>
      </c>
      <c r="E130" s="144"/>
      <c r="F130" s="144">
        <v>1328</v>
      </c>
      <c r="G130" s="144"/>
      <c r="H130" s="144"/>
      <c r="I130" s="144"/>
      <c r="J130" s="144"/>
      <c r="K130" s="144"/>
      <c r="L130" s="144"/>
      <c r="M130" s="213"/>
      <c r="N130" s="191">
        <f aca="true" t="shared" si="8" ref="N130:N172">SUM(E130:L130)</f>
        <v>1328</v>
      </c>
    </row>
    <row r="131" spans="1:14" ht="30" customHeight="1">
      <c r="A131" s="385">
        <v>124</v>
      </c>
      <c r="B131" s="208">
        <v>15</v>
      </c>
      <c r="C131" s="209"/>
      <c r="D131" s="203" t="s">
        <v>260</v>
      </c>
      <c r="E131" s="210"/>
      <c r="F131" s="210"/>
      <c r="G131" s="210"/>
      <c r="H131" s="210"/>
      <c r="I131" s="210"/>
      <c r="J131" s="210"/>
      <c r="K131" s="210"/>
      <c r="L131" s="210"/>
      <c r="M131" s="211"/>
      <c r="N131" s="145"/>
    </row>
    <row r="132" spans="1:14" ht="16.5">
      <c r="A132" s="385">
        <v>125</v>
      </c>
      <c r="B132" s="408"/>
      <c r="C132" s="409"/>
      <c r="D132" s="410" t="s">
        <v>288</v>
      </c>
      <c r="E132" s="411">
        <v>231000</v>
      </c>
      <c r="F132" s="411">
        <v>12000</v>
      </c>
      <c r="G132" s="411">
        <v>80000</v>
      </c>
      <c r="H132" s="411"/>
      <c r="I132" s="411"/>
      <c r="J132" s="411"/>
      <c r="K132" s="411"/>
      <c r="L132" s="411">
        <v>374889</v>
      </c>
      <c r="M132" s="412">
        <v>248695</v>
      </c>
      <c r="N132" s="413">
        <f t="shared" si="8"/>
        <v>697889</v>
      </c>
    </row>
    <row r="133" spans="1:14" ht="16.5">
      <c r="A133" s="385">
        <v>126</v>
      </c>
      <c r="B133" s="141"/>
      <c r="C133" s="146"/>
      <c r="D133" s="147" t="s">
        <v>296</v>
      </c>
      <c r="E133" s="210">
        <v>231000</v>
      </c>
      <c r="F133" s="210">
        <v>12000</v>
      </c>
      <c r="G133" s="210">
        <v>80000</v>
      </c>
      <c r="H133" s="210"/>
      <c r="I133" s="210"/>
      <c r="J133" s="210"/>
      <c r="K133" s="210">
        <v>11033</v>
      </c>
      <c r="L133" s="210">
        <v>377235</v>
      </c>
      <c r="M133" s="211">
        <v>248695</v>
      </c>
      <c r="N133" s="414">
        <f t="shared" si="8"/>
        <v>711268</v>
      </c>
    </row>
    <row r="134" spans="1:14" ht="15">
      <c r="A134" s="385">
        <v>127</v>
      </c>
      <c r="B134" s="416"/>
      <c r="C134" s="142"/>
      <c r="D134" s="212" t="s">
        <v>284</v>
      </c>
      <c r="E134" s="144">
        <v>82256</v>
      </c>
      <c r="F134" s="144">
        <v>1600</v>
      </c>
      <c r="G134" s="144">
        <v>60200</v>
      </c>
      <c r="H134" s="144"/>
      <c r="I134" s="144"/>
      <c r="J134" s="144"/>
      <c r="K134" s="144"/>
      <c r="L134" s="144">
        <v>296696</v>
      </c>
      <c r="M134" s="213"/>
      <c r="N134" s="191">
        <f t="shared" si="8"/>
        <v>440752</v>
      </c>
    </row>
    <row r="135" spans="1:14" ht="21.75" customHeight="1">
      <c r="A135" s="385">
        <v>128</v>
      </c>
      <c r="B135" s="208"/>
      <c r="C135" s="209">
        <v>1</v>
      </c>
      <c r="D135" s="1201" t="s">
        <v>802</v>
      </c>
      <c r="E135" s="1201"/>
      <c r="F135" s="1201"/>
      <c r="G135" s="1201"/>
      <c r="H135" s="1201"/>
      <c r="I135" s="210"/>
      <c r="J135" s="210"/>
      <c r="K135" s="210"/>
      <c r="L135" s="210"/>
      <c r="M135" s="211"/>
      <c r="N135" s="191"/>
    </row>
    <row r="136" spans="1:14" ht="16.5">
      <c r="A136" s="385">
        <v>129</v>
      </c>
      <c r="B136" s="408"/>
      <c r="C136" s="409"/>
      <c r="D136" s="410" t="s">
        <v>288</v>
      </c>
      <c r="E136" s="411"/>
      <c r="F136" s="411">
        <v>1251</v>
      </c>
      <c r="G136" s="411"/>
      <c r="H136" s="411"/>
      <c r="I136" s="411"/>
      <c r="J136" s="411"/>
      <c r="K136" s="411"/>
      <c r="L136" s="411"/>
      <c r="M136" s="412"/>
      <c r="N136" s="413">
        <f t="shared" si="8"/>
        <v>1251</v>
      </c>
    </row>
    <row r="137" spans="1:14" ht="16.5">
      <c r="A137" s="385">
        <v>130</v>
      </c>
      <c r="B137" s="141"/>
      <c r="C137" s="146"/>
      <c r="D137" s="147" t="s">
        <v>296</v>
      </c>
      <c r="E137" s="210"/>
      <c r="F137" s="210">
        <v>1251</v>
      </c>
      <c r="G137" s="210"/>
      <c r="H137" s="210"/>
      <c r="I137" s="210"/>
      <c r="J137" s="210"/>
      <c r="K137" s="210"/>
      <c r="L137" s="210"/>
      <c r="M137" s="211"/>
      <c r="N137" s="414">
        <f t="shared" si="8"/>
        <v>1251</v>
      </c>
    </row>
    <row r="138" spans="1:14" ht="25.5" customHeight="1">
      <c r="A138" s="379">
        <v>131</v>
      </c>
      <c r="B138" s="418"/>
      <c r="C138" s="419"/>
      <c r="D138" s="420" t="s">
        <v>284</v>
      </c>
      <c r="E138" s="421"/>
      <c r="F138" s="421">
        <v>1251</v>
      </c>
      <c r="G138" s="421"/>
      <c r="H138" s="421"/>
      <c r="I138" s="421"/>
      <c r="J138" s="421"/>
      <c r="K138" s="421"/>
      <c r="L138" s="421"/>
      <c r="M138" s="435"/>
      <c r="N138" s="190">
        <f t="shared" si="8"/>
        <v>1251</v>
      </c>
    </row>
    <row r="139" spans="1:14" ht="19.5" customHeight="1">
      <c r="A139" s="385">
        <v>132</v>
      </c>
      <c r="B139" s="436"/>
      <c r="C139" s="437"/>
      <c r="D139" s="437" t="s">
        <v>148</v>
      </c>
      <c r="E139" s="438"/>
      <c r="F139" s="438"/>
      <c r="G139" s="438"/>
      <c r="H139" s="438"/>
      <c r="I139" s="438"/>
      <c r="J139" s="438"/>
      <c r="K139" s="438"/>
      <c r="L139" s="438"/>
      <c r="M139" s="437"/>
      <c r="N139" s="439"/>
    </row>
    <row r="140" spans="1:14" ht="19.5" customHeight="1">
      <c r="A140" s="385">
        <v>133</v>
      </c>
      <c r="B140" s="424"/>
      <c r="C140" s="425"/>
      <c r="D140" s="410" t="s">
        <v>288</v>
      </c>
      <c r="E140" s="426">
        <f aca="true" t="shared" si="9" ref="E140:M140">SUM(E136,E132,E128,E124,E120,E116,E112,E108,E104,E100,E96,E92,E88,E84)</f>
        <v>421591</v>
      </c>
      <c r="F140" s="426">
        <f t="shared" si="9"/>
        <v>96922</v>
      </c>
      <c r="G140" s="426">
        <f t="shared" si="9"/>
        <v>80000</v>
      </c>
      <c r="H140" s="426">
        <f t="shared" si="9"/>
        <v>0</v>
      </c>
      <c r="I140" s="426">
        <f t="shared" si="9"/>
        <v>0</v>
      </c>
      <c r="J140" s="426">
        <f t="shared" si="9"/>
        <v>0</v>
      </c>
      <c r="K140" s="426">
        <f t="shared" si="9"/>
        <v>0</v>
      </c>
      <c r="L140" s="426">
        <f t="shared" si="9"/>
        <v>1082371</v>
      </c>
      <c r="M140" s="425">
        <f t="shared" si="9"/>
        <v>702538</v>
      </c>
      <c r="N140" s="427">
        <f t="shared" si="8"/>
        <v>1680884</v>
      </c>
    </row>
    <row r="141" spans="1:14" ht="19.5" customHeight="1">
      <c r="A141" s="385">
        <v>134</v>
      </c>
      <c r="B141" s="206"/>
      <c r="C141" s="139"/>
      <c r="D141" s="147" t="s">
        <v>296</v>
      </c>
      <c r="E141" s="138">
        <f>SUM(E137,E133,E129,E125,E121,E117,E113,E109,E105,E101,E97,E93,E89,E85)</f>
        <v>433585</v>
      </c>
      <c r="F141" s="138">
        <f aca="true" t="shared" si="10" ref="F141:M141">SUM(F137,F133,F129,F125,F121,F117,F113,F109,F105,F101,F97,F93,F89,F85)</f>
        <v>105774</v>
      </c>
      <c r="G141" s="138">
        <f t="shared" si="10"/>
        <v>84490</v>
      </c>
      <c r="H141" s="138">
        <f t="shared" si="10"/>
        <v>0</v>
      </c>
      <c r="I141" s="138">
        <f t="shared" si="10"/>
        <v>0</v>
      </c>
      <c r="J141" s="138">
        <f t="shared" si="10"/>
        <v>0</v>
      </c>
      <c r="K141" s="138">
        <f t="shared" si="10"/>
        <v>114365</v>
      </c>
      <c r="L141" s="138">
        <f t="shared" si="10"/>
        <v>1109084</v>
      </c>
      <c r="M141" s="139">
        <f t="shared" si="10"/>
        <v>702538</v>
      </c>
      <c r="N141" s="148">
        <f>SUM(N137,N133,N129,N125,N121,N117,N113,N109,N105,N101,N97,N93,N89,N85)</f>
        <v>1847298</v>
      </c>
    </row>
    <row r="142" spans="1:14" ht="19.5" customHeight="1">
      <c r="A142" s="385">
        <v>135</v>
      </c>
      <c r="B142" s="206"/>
      <c r="C142" s="428"/>
      <c r="D142" s="429" t="s">
        <v>284</v>
      </c>
      <c r="E142" s="430">
        <f>SUM(E138,E134,E130,E126,E122,E118,E114,E110,E106,E102,E98,E94,E90,E86)</f>
        <v>153402</v>
      </c>
      <c r="F142" s="430">
        <f aca="true" t="shared" si="11" ref="F142:L142">SUM(F138,F134,F130,F126,F122,F118,F114,F110,F106,F102,F98,F94,F90,F86)</f>
        <v>44800</v>
      </c>
      <c r="G142" s="430">
        <f t="shared" si="11"/>
        <v>75442</v>
      </c>
      <c r="H142" s="430">
        <f t="shared" si="11"/>
        <v>0</v>
      </c>
      <c r="I142" s="430">
        <f>SUM(I138,I134,I130,I126,I122,I118,I114,I110,I106,I102,I98,I94,I90,I86)</f>
        <v>0</v>
      </c>
      <c r="J142" s="430">
        <f t="shared" si="11"/>
        <v>0</v>
      </c>
      <c r="K142" s="430">
        <f t="shared" si="11"/>
        <v>102068</v>
      </c>
      <c r="L142" s="430">
        <f t="shared" si="11"/>
        <v>686848</v>
      </c>
      <c r="M142" s="431"/>
      <c r="N142" s="434">
        <f t="shared" si="8"/>
        <v>1062560</v>
      </c>
    </row>
    <row r="143" spans="1:14" ht="25.5" customHeight="1">
      <c r="A143" s="385">
        <v>136</v>
      </c>
      <c r="B143" s="208">
        <v>16</v>
      </c>
      <c r="C143" s="209"/>
      <c r="D143" s="440" t="s">
        <v>795</v>
      </c>
      <c r="E143" s="211"/>
      <c r="F143" s="211"/>
      <c r="G143" s="211"/>
      <c r="H143" s="211"/>
      <c r="I143" s="211"/>
      <c r="J143" s="211"/>
      <c r="K143" s="211"/>
      <c r="L143" s="211"/>
      <c r="M143" s="211"/>
      <c r="N143" s="191"/>
    </row>
    <row r="144" spans="1:14" ht="16.5">
      <c r="A144" s="385">
        <v>137</v>
      </c>
      <c r="B144" s="408"/>
      <c r="C144" s="409"/>
      <c r="D144" s="410" t="s">
        <v>288</v>
      </c>
      <c r="E144" s="411">
        <v>250000</v>
      </c>
      <c r="F144" s="411"/>
      <c r="G144" s="411"/>
      <c r="H144" s="411"/>
      <c r="I144" s="411"/>
      <c r="J144" s="411"/>
      <c r="K144" s="411"/>
      <c r="L144" s="411">
        <v>771405</v>
      </c>
      <c r="M144" s="412">
        <v>184277</v>
      </c>
      <c r="N144" s="413">
        <f t="shared" si="8"/>
        <v>1021405</v>
      </c>
    </row>
    <row r="145" spans="1:14" ht="16.5">
      <c r="A145" s="385">
        <v>138</v>
      </c>
      <c r="B145" s="141"/>
      <c r="C145" s="146"/>
      <c r="D145" s="147" t="s">
        <v>296</v>
      </c>
      <c r="E145" s="210">
        <v>250000</v>
      </c>
      <c r="F145" s="210"/>
      <c r="G145" s="210"/>
      <c r="H145" s="210"/>
      <c r="I145" s="210"/>
      <c r="J145" s="210"/>
      <c r="K145" s="210">
        <v>2348</v>
      </c>
      <c r="L145" s="210">
        <v>787063</v>
      </c>
      <c r="M145" s="211">
        <v>184277</v>
      </c>
      <c r="N145" s="414">
        <f t="shared" si="8"/>
        <v>1039411</v>
      </c>
    </row>
    <row r="146" spans="1:14" ht="25.5" customHeight="1" thickBot="1">
      <c r="A146" s="379">
        <v>139</v>
      </c>
      <c r="B146" s="418"/>
      <c r="C146" s="419"/>
      <c r="D146" s="420" t="s">
        <v>284</v>
      </c>
      <c r="E146" s="421">
        <v>215971</v>
      </c>
      <c r="F146" s="421"/>
      <c r="G146" s="421"/>
      <c r="H146" s="421"/>
      <c r="I146" s="421"/>
      <c r="J146" s="421"/>
      <c r="K146" s="421">
        <v>2348</v>
      </c>
      <c r="L146" s="421">
        <v>486240</v>
      </c>
      <c r="M146" s="421"/>
      <c r="N146" s="190">
        <f t="shared" si="8"/>
        <v>704559</v>
      </c>
    </row>
    <row r="147" spans="1:14" ht="19.5" customHeight="1">
      <c r="A147" s="385">
        <v>140</v>
      </c>
      <c r="B147" s="441"/>
      <c r="C147" s="1205" t="s">
        <v>232</v>
      </c>
      <c r="D147" s="1205"/>
      <c r="E147" s="442"/>
      <c r="F147" s="442"/>
      <c r="G147" s="442"/>
      <c r="H147" s="442"/>
      <c r="I147" s="442"/>
      <c r="J147" s="442"/>
      <c r="K147" s="442"/>
      <c r="L147" s="442"/>
      <c r="M147" s="443"/>
      <c r="N147" s="444"/>
    </row>
    <row r="148" spans="1:14" ht="19.5" customHeight="1">
      <c r="A148" s="385">
        <v>141</v>
      </c>
      <c r="B148" s="408"/>
      <c r="C148" s="445"/>
      <c r="D148" s="410" t="s">
        <v>288</v>
      </c>
      <c r="E148" s="426">
        <f aca="true" t="shared" si="12" ref="E148:M148">SUM(E57,E80,E140,E144)</f>
        <v>899595</v>
      </c>
      <c r="F148" s="426">
        <f t="shared" si="12"/>
        <v>249519</v>
      </c>
      <c r="G148" s="426">
        <f t="shared" si="12"/>
        <v>80000</v>
      </c>
      <c r="H148" s="426">
        <f t="shared" si="12"/>
        <v>0</v>
      </c>
      <c r="I148" s="426">
        <f t="shared" si="12"/>
        <v>0</v>
      </c>
      <c r="J148" s="426">
        <f t="shared" si="12"/>
        <v>0</v>
      </c>
      <c r="K148" s="426">
        <f t="shared" si="12"/>
        <v>0</v>
      </c>
      <c r="L148" s="426">
        <f t="shared" si="12"/>
        <v>3569837</v>
      </c>
      <c r="M148" s="425">
        <f t="shared" si="12"/>
        <v>2251280</v>
      </c>
      <c r="N148" s="427">
        <f t="shared" si="8"/>
        <v>4798951</v>
      </c>
    </row>
    <row r="149" spans="1:14" ht="19.5" customHeight="1">
      <c r="A149" s="385">
        <v>142</v>
      </c>
      <c r="B149" s="141"/>
      <c r="C149" s="399"/>
      <c r="D149" s="147" t="s">
        <v>296</v>
      </c>
      <c r="E149" s="138">
        <f>SUM(E145,E141,E81,E58)</f>
        <v>911589</v>
      </c>
      <c r="F149" s="138">
        <f aca="true" t="shared" si="13" ref="F149:N149">SUM(F145,F141,F81,F58)</f>
        <v>259131</v>
      </c>
      <c r="G149" s="138">
        <f t="shared" si="13"/>
        <v>84490</v>
      </c>
      <c r="H149" s="138">
        <f t="shared" si="13"/>
        <v>0</v>
      </c>
      <c r="I149" s="138">
        <f t="shared" si="13"/>
        <v>0</v>
      </c>
      <c r="J149" s="138">
        <f t="shared" si="13"/>
        <v>0</v>
      </c>
      <c r="K149" s="138">
        <f t="shared" si="13"/>
        <v>142701</v>
      </c>
      <c r="L149" s="138">
        <f t="shared" si="13"/>
        <v>3689413</v>
      </c>
      <c r="M149" s="139">
        <f t="shared" si="13"/>
        <v>2251280</v>
      </c>
      <c r="N149" s="148">
        <f t="shared" si="13"/>
        <v>5087324</v>
      </c>
    </row>
    <row r="150" spans="1:14" ht="19.5" customHeight="1" thickBot="1">
      <c r="A150" s="385">
        <v>143</v>
      </c>
      <c r="B150" s="130"/>
      <c r="C150" s="400"/>
      <c r="D150" s="446" t="s">
        <v>284</v>
      </c>
      <c r="E150" s="19">
        <f>SUM(E146,E142,E82,E59)</f>
        <v>495480</v>
      </c>
      <c r="F150" s="19">
        <f aca="true" t="shared" si="14" ref="F150:L150">SUM(F146,F142,F82,F59)</f>
        <v>143188</v>
      </c>
      <c r="G150" s="19">
        <f t="shared" si="14"/>
        <v>75442</v>
      </c>
      <c r="H150" s="19">
        <f t="shared" si="14"/>
        <v>0</v>
      </c>
      <c r="I150" s="19">
        <f t="shared" si="14"/>
        <v>0</v>
      </c>
      <c r="J150" s="19">
        <f t="shared" si="14"/>
        <v>0</v>
      </c>
      <c r="K150" s="19">
        <f t="shared" si="14"/>
        <v>124573</v>
      </c>
      <c r="L150" s="19">
        <f t="shared" si="14"/>
        <v>2009178</v>
      </c>
      <c r="M150" s="447"/>
      <c r="N150" s="61">
        <f t="shared" si="8"/>
        <v>2847861</v>
      </c>
    </row>
    <row r="151" spans="1:14" ht="25.5" customHeight="1">
      <c r="A151" s="385">
        <v>144</v>
      </c>
      <c r="B151" s="208">
        <v>17</v>
      </c>
      <c r="C151" s="210"/>
      <c r="D151" s="1206" t="s">
        <v>799</v>
      </c>
      <c r="E151" s="1206"/>
      <c r="F151" s="1206"/>
      <c r="G151" s="210"/>
      <c r="H151" s="210"/>
      <c r="I151" s="210"/>
      <c r="J151" s="210"/>
      <c r="K151" s="210"/>
      <c r="L151" s="210"/>
      <c r="M151" s="211"/>
      <c r="N151" s="191"/>
    </row>
    <row r="152" spans="1:14" ht="16.5">
      <c r="A152" s="385">
        <v>145</v>
      </c>
      <c r="B152" s="408"/>
      <c r="C152" s="409"/>
      <c r="D152" s="410" t="s">
        <v>288</v>
      </c>
      <c r="E152" s="411"/>
      <c r="F152" s="411"/>
      <c r="G152" s="411"/>
      <c r="H152" s="411"/>
      <c r="I152" s="411"/>
      <c r="J152" s="411"/>
      <c r="K152" s="411"/>
      <c r="L152" s="411">
        <v>1319397</v>
      </c>
      <c r="M152" s="412"/>
      <c r="N152" s="413">
        <f t="shared" si="8"/>
        <v>1319397</v>
      </c>
    </row>
    <row r="153" spans="1:14" ht="16.5">
      <c r="A153" s="385">
        <v>146</v>
      </c>
      <c r="B153" s="141"/>
      <c r="C153" s="146"/>
      <c r="D153" s="147" t="s">
        <v>296</v>
      </c>
      <c r="E153" s="210">
        <v>1600</v>
      </c>
      <c r="F153" s="210"/>
      <c r="G153" s="210"/>
      <c r="H153" s="210"/>
      <c r="I153" s="210"/>
      <c r="J153" s="210"/>
      <c r="K153" s="210">
        <v>170702</v>
      </c>
      <c r="L153" s="210">
        <v>1259274</v>
      </c>
      <c r="M153" s="211"/>
      <c r="N153" s="414">
        <f t="shared" si="8"/>
        <v>1431576</v>
      </c>
    </row>
    <row r="154" spans="1:14" ht="15">
      <c r="A154" s="385">
        <v>147</v>
      </c>
      <c r="B154" s="416"/>
      <c r="C154" s="142"/>
      <c r="D154" s="212" t="s">
        <v>284</v>
      </c>
      <c r="E154" s="144">
        <v>1376</v>
      </c>
      <c r="F154" s="144"/>
      <c r="G154" s="144"/>
      <c r="H154" s="144"/>
      <c r="I154" s="144"/>
      <c r="J154" s="144"/>
      <c r="K154" s="144">
        <v>170702</v>
      </c>
      <c r="L154" s="144">
        <v>510075</v>
      </c>
      <c r="M154" s="144"/>
      <c r="N154" s="191">
        <f t="shared" si="8"/>
        <v>682153</v>
      </c>
    </row>
    <row r="155" spans="1:14" ht="21.75" customHeight="1">
      <c r="A155" s="385">
        <v>148</v>
      </c>
      <c r="B155" s="208"/>
      <c r="C155" s="209"/>
      <c r="D155" s="1201" t="s">
        <v>84</v>
      </c>
      <c r="E155" s="1201"/>
      <c r="F155" s="1201"/>
      <c r="G155" s="1201"/>
      <c r="H155" s="1201"/>
      <c r="I155" s="1201"/>
      <c r="J155" s="1201"/>
      <c r="K155" s="1201"/>
      <c r="L155" s="1201"/>
      <c r="M155" s="1201"/>
      <c r="N155" s="1203"/>
    </row>
    <row r="156" spans="1:14" ht="16.5">
      <c r="A156" s="385">
        <v>149</v>
      </c>
      <c r="B156" s="141"/>
      <c r="C156" s="146"/>
      <c r="D156" s="147" t="s">
        <v>296</v>
      </c>
      <c r="E156" s="210"/>
      <c r="F156" s="210">
        <v>11250</v>
      </c>
      <c r="G156" s="210"/>
      <c r="H156" s="210"/>
      <c r="I156" s="210"/>
      <c r="J156" s="210"/>
      <c r="K156" s="210">
        <v>881</v>
      </c>
      <c r="L156" s="210"/>
      <c r="M156" s="211"/>
      <c r="N156" s="414">
        <f>SUM(E156:M156)</f>
        <v>12131</v>
      </c>
    </row>
    <row r="157" spans="1:14" ht="15">
      <c r="A157" s="385">
        <v>150</v>
      </c>
      <c r="B157" s="418"/>
      <c r="C157" s="419"/>
      <c r="D157" s="212" t="s">
        <v>284</v>
      </c>
      <c r="E157" s="421"/>
      <c r="F157" s="421">
        <v>4023</v>
      </c>
      <c r="G157" s="421"/>
      <c r="H157" s="421"/>
      <c r="I157" s="421"/>
      <c r="J157" s="421"/>
      <c r="K157" s="421">
        <v>881</v>
      </c>
      <c r="L157" s="421"/>
      <c r="M157" s="435"/>
      <c r="N157" s="191">
        <f>SUM(E157:M157)</f>
        <v>4904</v>
      </c>
    </row>
    <row r="158" spans="1:14" ht="21.75" customHeight="1">
      <c r="A158" s="385">
        <v>151</v>
      </c>
      <c r="B158" s="208"/>
      <c r="C158" s="209"/>
      <c r="D158" s="432" t="s">
        <v>294</v>
      </c>
      <c r="E158" s="210"/>
      <c r="F158" s="210"/>
      <c r="G158" s="210"/>
      <c r="H158" s="210"/>
      <c r="I158" s="210"/>
      <c r="J158" s="210"/>
      <c r="K158" s="210"/>
      <c r="L158" s="210"/>
      <c r="M158" s="211"/>
      <c r="N158" s="191"/>
    </row>
    <row r="159" spans="1:14" ht="16.5">
      <c r="A159" s="385">
        <v>152</v>
      </c>
      <c r="B159" s="408"/>
      <c r="C159" s="409"/>
      <c r="D159" s="410" t="s">
        <v>288</v>
      </c>
      <c r="E159" s="411"/>
      <c r="F159" s="411">
        <v>9173</v>
      </c>
      <c r="G159" s="411"/>
      <c r="H159" s="411"/>
      <c r="I159" s="411"/>
      <c r="J159" s="411"/>
      <c r="K159" s="411"/>
      <c r="L159" s="411"/>
      <c r="M159" s="412"/>
      <c r="N159" s="413">
        <f t="shared" si="8"/>
        <v>9173</v>
      </c>
    </row>
    <row r="160" spans="1:14" ht="16.5">
      <c r="A160" s="385">
        <v>153</v>
      </c>
      <c r="B160" s="141"/>
      <c r="C160" s="146"/>
      <c r="D160" s="147" t="s">
        <v>296</v>
      </c>
      <c r="E160" s="210"/>
      <c r="F160" s="210">
        <v>11753</v>
      </c>
      <c r="G160" s="210"/>
      <c r="H160" s="210"/>
      <c r="I160" s="210"/>
      <c r="J160" s="210"/>
      <c r="K160" s="210"/>
      <c r="L160" s="210"/>
      <c r="M160" s="211"/>
      <c r="N160" s="414">
        <f t="shared" si="8"/>
        <v>11753</v>
      </c>
    </row>
    <row r="161" spans="1:14" ht="15">
      <c r="A161" s="385">
        <v>154</v>
      </c>
      <c r="B161" s="418"/>
      <c r="C161" s="419"/>
      <c r="D161" s="212" t="s">
        <v>284</v>
      </c>
      <c r="E161" s="421"/>
      <c r="F161" s="421">
        <v>9578</v>
      </c>
      <c r="G161" s="421"/>
      <c r="H161" s="421"/>
      <c r="I161" s="421"/>
      <c r="J161" s="421"/>
      <c r="K161" s="421"/>
      <c r="L161" s="421"/>
      <c r="M161" s="435"/>
      <c r="N161" s="190">
        <f t="shared" si="8"/>
        <v>9578</v>
      </c>
    </row>
    <row r="162" spans="1:14" ht="21.75" customHeight="1">
      <c r="A162" s="385">
        <v>155</v>
      </c>
      <c r="B162" s="208"/>
      <c r="C162" s="209"/>
      <c r="D162" s="432" t="s">
        <v>295</v>
      </c>
      <c r="E162" s="210"/>
      <c r="F162" s="210"/>
      <c r="G162" s="210"/>
      <c r="H162" s="210"/>
      <c r="I162" s="210"/>
      <c r="J162" s="210"/>
      <c r="K162" s="210"/>
      <c r="L162" s="210"/>
      <c r="M162" s="211"/>
      <c r="N162" s="191"/>
    </row>
    <row r="163" spans="1:14" ht="16.5">
      <c r="A163" s="385">
        <v>156</v>
      </c>
      <c r="B163" s="208"/>
      <c r="C163" s="209"/>
      <c r="D163" s="147" t="s">
        <v>296</v>
      </c>
      <c r="E163" s="210"/>
      <c r="F163" s="210">
        <v>10106</v>
      </c>
      <c r="G163" s="210"/>
      <c r="H163" s="210"/>
      <c r="I163" s="210"/>
      <c r="J163" s="210"/>
      <c r="K163" s="210"/>
      <c r="L163" s="210"/>
      <c r="M163" s="211"/>
      <c r="N163" s="414">
        <f>SUM(E163:L163)</f>
        <v>10106</v>
      </c>
    </row>
    <row r="164" spans="1:14" ht="25.5" customHeight="1">
      <c r="A164" s="379">
        <v>157</v>
      </c>
      <c r="B164" s="418"/>
      <c r="C164" s="419"/>
      <c r="D164" s="420" t="s">
        <v>284</v>
      </c>
      <c r="E164" s="421"/>
      <c r="F164" s="421">
        <v>8847</v>
      </c>
      <c r="G164" s="421"/>
      <c r="H164" s="421"/>
      <c r="I164" s="421"/>
      <c r="J164" s="421"/>
      <c r="K164" s="421"/>
      <c r="L164" s="421"/>
      <c r="M164" s="421"/>
      <c r="N164" s="190">
        <f>SUM(E164:L164)</f>
        <v>8847</v>
      </c>
    </row>
    <row r="165" spans="1:14" ht="21.75" customHeight="1">
      <c r="A165" s="385">
        <v>158</v>
      </c>
      <c r="B165" s="448"/>
      <c r="C165" s="437"/>
      <c r="D165" s="437" t="s">
        <v>726</v>
      </c>
      <c r="E165" s="437"/>
      <c r="F165" s="437"/>
      <c r="G165" s="437"/>
      <c r="H165" s="437"/>
      <c r="I165" s="437"/>
      <c r="J165" s="437"/>
      <c r="K165" s="437"/>
      <c r="L165" s="437"/>
      <c r="M165" s="437"/>
      <c r="N165" s="439"/>
    </row>
    <row r="166" spans="1:14" ht="21.75" customHeight="1">
      <c r="A166" s="385">
        <v>159</v>
      </c>
      <c r="B166" s="424"/>
      <c r="C166" s="425"/>
      <c r="D166" s="410" t="s">
        <v>288</v>
      </c>
      <c r="E166" s="455">
        <f aca="true" t="shared" si="15" ref="E166:M166">SUM(E159,E152)</f>
        <v>0</v>
      </c>
      <c r="F166" s="426">
        <f t="shared" si="15"/>
        <v>9173</v>
      </c>
      <c r="G166" s="426">
        <f t="shared" si="15"/>
        <v>0</v>
      </c>
      <c r="H166" s="426">
        <f t="shared" si="15"/>
        <v>0</v>
      </c>
      <c r="I166" s="426">
        <f t="shared" si="15"/>
        <v>0</v>
      </c>
      <c r="J166" s="426">
        <f t="shared" si="15"/>
        <v>0</v>
      </c>
      <c r="K166" s="426">
        <f t="shared" si="15"/>
        <v>0</v>
      </c>
      <c r="L166" s="426">
        <f t="shared" si="15"/>
        <v>1319397</v>
      </c>
      <c r="M166" s="425">
        <f t="shared" si="15"/>
        <v>0</v>
      </c>
      <c r="N166" s="427">
        <f t="shared" si="8"/>
        <v>1328570</v>
      </c>
    </row>
    <row r="167" spans="1:14" ht="21.75" customHeight="1">
      <c r="A167" s="385">
        <v>160</v>
      </c>
      <c r="B167" s="206"/>
      <c r="C167" s="139"/>
      <c r="D167" s="147" t="s">
        <v>296</v>
      </c>
      <c r="E167" s="138">
        <f>SUM(E163,E160,E156,E153)</f>
        <v>1600</v>
      </c>
      <c r="F167" s="138">
        <f aca="true" t="shared" si="16" ref="F167:M167">SUM(F163,F160,F156,F153)</f>
        <v>33109</v>
      </c>
      <c r="G167" s="138">
        <f t="shared" si="16"/>
        <v>0</v>
      </c>
      <c r="H167" s="138">
        <f t="shared" si="16"/>
        <v>0</v>
      </c>
      <c r="I167" s="138">
        <f t="shared" si="16"/>
        <v>0</v>
      </c>
      <c r="J167" s="138">
        <f t="shared" si="16"/>
        <v>0</v>
      </c>
      <c r="K167" s="138">
        <f t="shared" si="16"/>
        <v>171583</v>
      </c>
      <c r="L167" s="138">
        <f t="shared" si="16"/>
        <v>1259274</v>
      </c>
      <c r="M167" s="139">
        <f t="shared" si="16"/>
        <v>0</v>
      </c>
      <c r="N167" s="148">
        <f t="shared" si="8"/>
        <v>1465566</v>
      </c>
    </row>
    <row r="168" spans="1:14" ht="21.75" customHeight="1">
      <c r="A168" s="385">
        <v>161</v>
      </c>
      <c r="B168" s="449"/>
      <c r="C168" s="450"/>
      <c r="D168" s="451" t="s">
        <v>284</v>
      </c>
      <c r="E168" s="430">
        <f>SUM(E164,E161,E157,E154)</f>
        <v>1376</v>
      </c>
      <c r="F168" s="430">
        <f aca="true" t="shared" si="17" ref="F168:L168">SUM(F164,F161,F157,F154)</f>
        <v>22448</v>
      </c>
      <c r="G168" s="430">
        <f t="shared" si="17"/>
        <v>0</v>
      </c>
      <c r="H168" s="430">
        <f t="shared" si="17"/>
        <v>0</v>
      </c>
      <c r="I168" s="430">
        <f t="shared" si="17"/>
        <v>0</v>
      </c>
      <c r="J168" s="430">
        <f t="shared" si="17"/>
        <v>0</v>
      </c>
      <c r="K168" s="430">
        <f t="shared" si="17"/>
        <v>171583</v>
      </c>
      <c r="L168" s="430">
        <f t="shared" si="17"/>
        <v>510075</v>
      </c>
      <c r="M168" s="452"/>
      <c r="N168" s="453">
        <f t="shared" si="8"/>
        <v>705482</v>
      </c>
    </row>
    <row r="169" spans="1:14" ht="21.75" customHeight="1">
      <c r="A169" s="385">
        <v>162</v>
      </c>
      <c r="B169" s="208"/>
      <c r="C169" s="1204" t="s">
        <v>447</v>
      </c>
      <c r="D169" s="1204"/>
      <c r="E169" s="211"/>
      <c r="F169" s="211"/>
      <c r="G169" s="211"/>
      <c r="H169" s="211"/>
      <c r="I169" s="211"/>
      <c r="J169" s="211"/>
      <c r="K169" s="211"/>
      <c r="L169" s="211"/>
      <c r="M169" s="211"/>
      <c r="N169" s="191">
        <f t="shared" si="8"/>
        <v>0</v>
      </c>
    </row>
    <row r="170" spans="1:14" s="461" customFormat="1" ht="21.75" customHeight="1">
      <c r="A170" s="385">
        <v>163</v>
      </c>
      <c r="B170" s="456"/>
      <c r="C170" s="457"/>
      <c r="D170" s="458" t="s">
        <v>288</v>
      </c>
      <c r="E170" s="455">
        <f aca="true" t="shared" si="18" ref="E170:M170">SUM(E148,E166)</f>
        <v>899595</v>
      </c>
      <c r="F170" s="455">
        <f t="shared" si="18"/>
        <v>258692</v>
      </c>
      <c r="G170" s="455">
        <f t="shared" si="18"/>
        <v>80000</v>
      </c>
      <c r="H170" s="455">
        <f t="shared" si="18"/>
        <v>0</v>
      </c>
      <c r="I170" s="455">
        <f t="shared" si="18"/>
        <v>0</v>
      </c>
      <c r="J170" s="455">
        <f t="shared" si="18"/>
        <v>0</v>
      </c>
      <c r="K170" s="455">
        <f t="shared" si="18"/>
        <v>0</v>
      </c>
      <c r="L170" s="455">
        <f t="shared" si="18"/>
        <v>4889234</v>
      </c>
      <c r="M170" s="459">
        <f t="shared" si="18"/>
        <v>2251280</v>
      </c>
      <c r="N170" s="460">
        <f t="shared" si="8"/>
        <v>6127521</v>
      </c>
    </row>
    <row r="171" spans="1:14" ht="21.75" customHeight="1">
      <c r="A171" s="385">
        <v>164</v>
      </c>
      <c r="B171" s="141"/>
      <c r="C171" s="399"/>
      <c r="D171" s="147" t="s">
        <v>296</v>
      </c>
      <c r="E171" s="138">
        <f>SUM(E167,E149)</f>
        <v>913189</v>
      </c>
      <c r="F171" s="138">
        <f aca="true" t="shared" si="19" ref="F171:M171">SUM(F167,F149)</f>
        <v>292240</v>
      </c>
      <c r="G171" s="138">
        <f t="shared" si="19"/>
        <v>84490</v>
      </c>
      <c r="H171" s="138">
        <f t="shared" si="19"/>
        <v>0</v>
      </c>
      <c r="I171" s="138">
        <f t="shared" si="19"/>
        <v>0</v>
      </c>
      <c r="J171" s="138">
        <f t="shared" si="19"/>
        <v>0</v>
      </c>
      <c r="K171" s="138">
        <f t="shared" si="19"/>
        <v>314284</v>
      </c>
      <c r="L171" s="138">
        <f t="shared" si="19"/>
        <v>4948687</v>
      </c>
      <c r="M171" s="139">
        <f t="shared" si="19"/>
        <v>2251280</v>
      </c>
      <c r="N171" s="148">
        <f t="shared" si="8"/>
        <v>6552890</v>
      </c>
    </row>
    <row r="172" spans="1:14" ht="21.75" customHeight="1" thickBot="1">
      <c r="A172" s="385">
        <v>165</v>
      </c>
      <c r="B172" s="130"/>
      <c r="C172" s="400"/>
      <c r="D172" s="446" t="s">
        <v>284</v>
      </c>
      <c r="E172" s="19">
        <f>SUM(E168,E150)</f>
        <v>496856</v>
      </c>
      <c r="F172" s="19">
        <f aca="true" t="shared" si="20" ref="F172:L172">SUM(F168,F150)</f>
        <v>165636</v>
      </c>
      <c r="G172" s="19">
        <f t="shared" si="20"/>
        <v>75442</v>
      </c>
      <c r="H172" s="19">
        <f t="shared" si="20"/>
        <v>0</v>
      </c>
      <c r="I172" s="19">
        <f t="shared" si="20"/>
        <v>0</v>
      </c>
      <c r="J172" s="19">
        <f t="shared" si="20"/>
        <v>0</v>
      </c>
      <c r="K172" s="19">
        <f t="shared" si="20"/>
        <v>296156</v>
      </c>
      <c r="L172" s="19">
        <f t="shared" si="20"/>
        <v>2519253</v>
      </c>
      <c r="M172" s="447"/>
      <c r="N172" s="61">
        <f t="shared" si="8"/>
        <v>3553343</v>
      </c>
    </row>
  </sheetData>
  <sheetProtection/>
  <mergeCells count="31">
    <mergeCell ref="D155:N155"/>
    <mergeCell ref="C169:D169"/>
    <mergeCell ref="D119:H119"/>
    <mergeCell ref="D123:F123"/>
    <mergeCell ref="C147:D147"/>
    <mergeCell ref="D151:F151"/>
    <mergeCell ref="D127:H127"/>
    <mergeCell ref="D135:H135"/>
    <mergeCell ref="D107:H107"/>
    <mergeCell ref="D115:H115"/>
    <mergeCell ref="D87:H87"/>
    <mergeCell ref="H6:J6"/>
    <mergeCell ref="L6:M6"/>
    <mergeCell ref="D95:H95"/>
    <mergeCell ref="D103:H103"/>
    <mergeCell ref="D40:G40"/>
    <mergeCell ref="D48:G48"/>
    <mergeCell ref="E6:G6"/>
    <mergeCell ref="D8:G8"/>
    <mergeCell ref="D16:G16"/>
    <mergeCell ref="D6:D7"/>
    <mergeCell ref="K6:K7"/>
    <mergeCell ref="D24:G24"/>
    <mergeCell ref="D32:G32"/>
    <mergeCell ref="B1:D1"/>
    <mergeCell ref="B6:B7"/>
    <mergeCell ref="B2:N2"/>
    <mergeCell ref="B3:N3"/>
    <mergeCell ref="C6:C7"/>
    <mergeCell ref="N6:N7"/>
    <mergeCell ref="M4:N4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36"/>
  <sheetViews>
    <sheetView view="pageBreakPreview" zoomScale="75" zoomScaleSheetLayoutView="75" zoomScalePageLayoutView="0" workbookViewId="0" topLeftCell="A1">
      <selection activeCell="D10" sqref="D10"/>
    </sheetView>
  </sheetViews>
  <sheetFormatPr defaultColWidth="9.125" defaultRowHeight="12.75"/>
  <cols>
    <col min="1" max="1" width="3.50390625" style="379" bestFit="1" customWidth="1"/>
    <col min="2" max="2" width="4.00390625" style="380" customWidth="1"/>
    <col min="3" max="3" width="4.125" style="205" customWidth="1"/>
    <col min="4" max="4" width="50.625" style="381" customWidth="1"/>
    <col min="5" max="5" width="5.625" style="14" customWidth="1"/>
    <col min="6" max="6" width="9.50390625" style="11" bestFit="1" customWidth="1"/>
    <col min="7" max="7" width="10.50390625" style="11" customWidth="1"/>
    <col min="8" max="8" width="9.50390625" style="296" bestFit="1" customWidth="1"/>
    <col min="9" max="9" width="15.625" style="15" customWidth="1"/>
    <col min="10" max="17" width="13.625" style="8" customWidth="1"/>
    <col min="18" max="18" width="9.50390625" style="8" bestFit="1" customWidth="1"/>
    <col min="19" max="16384" width="9.125" style="8" customWidth="1"/>
  </cols>
  <sheetData>
    <row r="1" spans="1:17" s="12" customFormat="1" ht="15">
      <c r="A1" s="385"/>
      <c r="B1" s="1186" t="s">
        <v>297</v>
      </c>
      <c r="C1" s="1186"/>
      <c r="D1" s="1186"/>
      <c r="E1" s="1186"/>
      <c r="F1" s="1186"/>
      <c r="G1" s="462"/>
      <c r="H1" s="294"/>
      <c r="I1" s="149"/>
      <c r="J1" s="149"/>
      <c r="K1" s="149"/>
      <c r="L1" s="149"/>
      <c r="M1" s="149"/>
      <c r="N1" s="149"/>
      <c r="O1" s="149"/>
      <c r="P1" s="149"/>
      <c r="Q1" s="149"/>
    </row>
    <row r="2" spans="1:17" s="12" customFormat="1" ht="15">
      <c r="A2" s="385"/>
      <c r="B2" s="1189" t="s">
        <v>421</v>
      </c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  <c r="Q2" s="1189"/>
    </row>
    <row r="3" spans="1:17" s="12" customFormat="1" ht="15">
      <c r="A3" s="385"/>
      <c r="B3" s="1189" t="s">
        <v>298</v>
      </c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</row>
    <row r="4" spans="1:17" s="14" customFormat="1" ht="15">
      <c r="A4" s="385"/>
      <c r="B4" s="380"/>
      <c r="C4" s="205"/>
      <c r="D4" s="381"/>
      <c r="E4" s="382"/>
      <c r="F4" s="296"/>
      <c r="G4" s="296"/>
      <c r="H4" s="296"/>
      <c r="I4" s="207"/>
      <c r="J4" s="381"/>
      <c r="K4" s="381"/>
      <c r="L4" s="381"/>
      <c r="M4" s="381"/>
      <c r="N4" s="381"/>
      <c r="O4" s="381"/>
      <c r="P4" s="1232" t="s">
        <v>162</v>
      </c>
      <c r="Q4" s="1232"/>
    </row>
    <row r="5" spans="1:17" s="14" customFormat="1" ht="15" thickBot="1">
      <c r="A5" s="385"/>
      <c r="B5" s="380" t="s">
        <v>171</v>
      </c>
      <c r="C5" s="380" t="s">
        <v>172</v>
      </c>
      <c r="D5" s="382" t="s">
        <v>173</v>
      </c>
      <c r="E5" s="382" t="s">
        <v>174</v>
      </c>
      <c r="F5" s="405" t="s">
        <v>175</v>
      </c>
      <c r="G5" s="405" t="s">
        <v>176</v>
      </c>
      <c r="H5" s="405" t="s">
        <v>177</v>
      </c>
      <c r="I5" s="382" t="s">
        <v>40</v>
      </c>
      <c r="J5" s="382" t="s">
        <v>41</v>
      </c>
      <c r="K5" s="382" t="s">
        <v>803</v>
      </c>
      <c r="L5" s="382" t="s">
        <v>804</v>
      </c>
      <c r="M5" s="382" t="s">
        <v>805</v>
      </c>
      <c r="N5" s="382" t="s">
        <v>806</v>
      </c>
      <c r="O5" s="382" t="s">
        <v>807</v>
      </c>
      <c r="P5" s="382" t="s">
        <v>835</v>
      </c>
      <c r="Q5" s="382" t="s">
        <v>836</v>
      </c>
    </row>
    <row r="6" spans="1:17" s="14" customFormat="1" ht="15">
      <c r="A6" s="385"/>
      <c r="B6" s="1233" t="s">
        <v>730</v>
      </c>
      <c r="C6" s="1233" t="s">
        <v>422</v>
      </c>
      <c r="D6" s="1235" t="s">
        <v>163</v>
      </c>
      <c r="E6" s="1237" t="s">
        <v>743</v>
      </c>
      <c r="F6" s="1223" t="s">
        <v>79</v>
      </c>
      <c r="G6" s="1223" t="s">
        <v>417</v>
      </c>
      <c r="H6" s="1225" t="s">
        <v>299</v>
      </c>
      <c r="I6" s="1227" t="s">
        <v>178</v>
      </c>
      <c r="J6" s="1229" t="s">
        <v>15</v>
      </c>
      <c r="K6" s="1230"/>
      <c r="L6" s="1230"/>
      <c r="M6" s="1230"/>
      <c r="N6" s="1231"/>
      <c r="O6" s="1222" t="s">
        <v>16</v>
      </c>
      <c r="P6" s="1222"/>
      <c r="Q6" s="1222"/>
    </row>
    <row r="7" spans="1:17" s="7" customFormat="1" ht="45" thickBot="1">
      <c r="A7" s="385"/>
      <c r="B7" s="1234"/>
      <c r="C7" s="1234"/>
      <c r="D7" s="1236"/>
      <c r="E7" s="1238"/>
      <c r="F7" s="1224"/>
      <c r="G7" s="1224"/>
      <c r="H7" s="1226"/>
      <c r="I7" s="1228"/>
      <c r="J7" s="63" t="s">
        <v>816</v>
      </c>
      <c r="K7" s="63" t="s">
        <v>812</v>
      </c>
      <c r="L7" s="63" t="s">
        <v>818</v>
      </c>
      <c r="M7" s="63" t="s">
        <v>14</v>
      </c>
      <c r="N7" s="63" t="s">
        <v>819</v>
      </c>
      <c r="O7" s="64" t="s">
        <v>17</v>
      </c>
      <c r="P7" s="463" t="s">
        <v>18</v>
      </c>
      <c r="Q7" s="63" t="s">
        <v>751</v>
      </c>
    </row>
    <row r="8" spans="1:17" s="13" customFormat="1" ht="21.75" customHeight="1">
      <c r="A8" s="383">
        <v>1</v>
      </c>
      <c r="B8" s="441">
        <v>1</v>
      </c>
      <c r="C8" s="375"/>
      <c r="D8" s="464" t="s">
        <v>300</v>
      </c>
      <c r="E8" s="465" t="s">
        <v>804</v>
      </c>
      <c r="F8" s="466">
        <v>136600</v>
      </c>
      <c r="G8" s="466">
        <v>118352</v>
      </c>
      <c r="H8" s="466">
        <v>130202</v>
      </c>
      <c r="I8" s="467"/>
      <c r="J8" s="376"/>
      <c r="K8" s="376"/>
      <c r="L8" s="376"/>
      <c r="M8" s="376"/>
      <c r="N8" s="376"/>
      <c r="O8" s="376"/>
      <c r="P8" s="376"/>
      <c r="Q8" s="468"/>
    </row>
    <row r="9" spans="1:17" s="13" customFormat="1" ht="15">
      <c r="A9" s="383">
        <v>2</v>
      </c>
      <c r="B9" s="141"/>
      <c r="C9" s="146"/>
      <c r="D9" s="469" t="s">
        <v>424</v>
      </c>
      <c r="E9" s="470"/>
      <c r="F9" s="69"/>
      <c r="G9" s="69"/>
      <c r="H9" s="69"/>
      <c r="I9" s="471"/>
      <c r="J9" s="138"/>
      <c r="K9" s="138"/>
      <c r="L9" s="138"/>
      <c r="M9" s="138"/>
      <c r="N9" s="138"/>
      <c r="O9" s="138"/>
      <c r="P9" s="138"/>
      <c r="Q9" s="148"/>
    </row>
    <row r="10" spans="1:17" s="10" customFormat="1" ht="15">
      <c r="A10" s="383">
        <v>3</v>
      </c>
      <c r="B10" s="408"/>
      <c r="C10" s="409"/>
      <c r="D10" s="472" t="s">
        <v>288</v>
      </c>
      <c r="E10" s="473"/>
      <c r="F10" s="474"/>
      <c r="G10" s="474"/>
      <c r="H10" s="474"/>
      <c r="I10" s="475">
        <f>SUM(J10:Q10)</f>
        <v>166856</v>
      </c>
      <c r="J10" s="411">
        <v>92919</v>
      </c>
      <c r="K10" s="411">
        <v>27386</v>
      </c>
      <c r="L10" s="411">
        <v>45551</v>
      </c>
      <c r="M10" s="411"/>
      <c r="N10" s="411"/>
      <c r="O10" s="411">
        <v>1000</v>
      </c>
      <c r="P10" s="411"/>
      <c r="Q10" s="413"/>
    </row>
    <row r="11" spans="1:17" s="7" customFormat="1" ht="15">
      <c r="A11" s="383">
        <v>4</v>
      </c>
      <c r="B11" s="141"/>
      <c r="C11" s="146"/>
      <c r="D11" s="215" t="s">
        <v>296</v>
      </c>
      <c r="E11" s="470"/>
      <c r="F11" s="69"/>
      <c r="G11" s="69"/>
      <c r="H11" s="69"/>
      <c r="I11" s="476">
        <f>SUM(J11:Q11)</f>
        <v>169213</v>
      </c>
      <c r="J11" s="210">
        <v>93679</v>
      </c>
      <c r="K11" s="210">
        <v>27133</v>
      </c>
      <c r="L11" s="210">
        <v>46591</v>
      </c>
      <c r="M11" s="210"/>
      <c r="N11" s="210">
        <v>690</v>
      </c>
      <c r="O11" s="210">
        <v>1120</v>
      </c>
      <c r="P11" s="210"/>
      <c r="Q11" s="414"/>
    </row>
    <row r="12" spans="1:17" s="10" customFormat="1" ht="15">
      <c r="A12" s="383">
        <v>5</v>
      </c>
      <c r="B12" s="416"/>
      <c r="C12" s="142"/>
      <c r="D12" s="212" t="s">
        <v>284</v>
      </c>
      <c r="E12" s="477"/>
      <c r="F12" s="143"/>
      <c r="G12" s="143"/>
      <c r="H12" s="143"/>
      <c r="I12" s="478">
        <f>SUM(J12:Q12)</f>
        <v>78894</v>
      </c>
      <c r="J12" s="144">
        <v>44365</v>
      </c>
      <c r="K12" s="144">
        <v>12534</v>
      </c>
      <c r="L12" s="144">
        <v>21276</v>
      </c>
      <c r="M12" s="144"/>
      <c r="N12" s="144">
        <v>348</v>
      </c>
      <c r="O12" s="144">
        <v>371</v>
      </c>
      <c r="P12" s="144"/>
      <c r="Q12" s="145"/>
    </row>
    <row r="13" spans="1:17" s="7" customFormat="1" ht="15">
      <c r="A13" s="383">
        <v>6</v>
      </c>
      <c r="B13" s="208"/>
      <c r="C13" s="209">
        <v>1</v>
      </c>
      <c r="D13" s="1221" t="s">
        <v>510</v>
      </c>
      <c r="E13" s="1221"/>
      <c r="F13" s="1221"/>
      <c r="G13" s="1221"/>
      <c r="H13" s="297">
        <v>1131</v>
      </c>
      <c r="I13" s="476"/>
      <c r="J13" s="210"/>
      <c r="K13" s="210"/>
      <c r="L13" s="210"/>
      <c r="M13" s="210"/>
      <c r="N13" s="210"/>
      <c r="O13" s="210"/>
      <c r="P13" s="210"/>
      <c r="Q13" s="414"/>
    </row>
    <row r="14" spans="1:17" s="13" customFormat="1" ht="15">
      <c r="A14" s="383">
        <v>7</v>
      </c>
      <c r="B14" s="408"/>
      <c r="C14" s="409"/>
      <c r="D14" s="480" t="s">
        <v>288</v>
      </c>
      <c r="E14" s="473"/>
      <c r="F14" s="474"/>
      <c r="G14" s="474"/>
      <c r="H14" s="474"/>
      <c r="I14" s="481">
        <f>SUM(J14:Q14)</f>
        <v>0</v>
      </c>
      <c r="J14" s="411"/>
      <c r="K14" s="411"/>
      <c r="L14" s="411"/>
      <c r="M14" s="411"/>
      <c r="N14" s="411"/>
      <c r="O14" s="411"/>
      <c r="P14" s="411"/>
      <c r="Q14" s="413"/>
    </row>
    <row r="15" spans="1:17" s="13" customFormat="1" ht="15">
      <c r="A15" s="383">
        <v>8</v>
      </c>
      <c r="B15" s="141"/>
      <c r="C15" s="146"/>
      <c r="D15" s="482" t="s">
        <v>296</v>
      </c>
      <c r="E15" s="470"/>
      <c r="F15" s="69"/>
      <c r="G15" s="69"/>
      <c r="H15" s="69"/>
      <c r="I15" s="471">
        <v>1455</v>
      </c>
      <c r="J15" s="210">
        <v>1134</v>
      </c>
      <c r="K15" s="210">
        <v>321</v>
      </c>
      <c r="L15" s="210"/>
      <c r="M15" s="210"/>
      <c r="N15" s="210"/>
      <c r="O15" s="210"/>
      <c r="P15" s="210"/>
      <c r="Q15" s="414"/>
    </row>
    <row r="16" spans="1:17" s="7" customFormat="1" ht="15">
      <c r="A16" s="383">
        <v>9</v>
      </c>
      <c r="B16" s="416"/>
      <c r="C16" s="142"/>
      <c r="D16" s="483" t="s">
        <v>284</v>
      </c>
      <c r="E16" s="477"/>
      <c r="F16" s="143"/>
      <c r="G16" s="143"/>
      <c r="H16" s="143"/>
      <c r="I16" s="484">
        <f>SUM(J16:Q16)</f>
        <v>1455</v>
      </c>
      <c r="J16" s="144">
        <v>1134</v>
      </c>
      <c r="K16" s="144">
        <v>321</v>
      </c>
      <c r="L16" s="144"/>
      <c r="M16" s="144"/>
      <c r="N16" s="144"/>
      <c r="O16" s="144"/>
      <c r="P16" s="144"/>
      <c r="Q16" s="145"/>
    </row>
    <row r="17" spans="1:17" s="13" customFormat="1" ht="15">
      <c r="A17" s="383">
        <v>10</v>
      </c>
      <c r="B17" s="208"/>
      <c r="C17" s="209">
        <v>2</v>
      </c>
      <c r="D17" s="479" t="s">
        <v>802</v>
      </c>
      <c r="E17" s="485"/>
      <c r="F17" s="297"/>
      <c r="G17" s="297"/>
      <c r="H17" s="297"/>
      <c r="I17" s="476"/>
      <c r="J17" s="210"/>
      <c r="K17" s="210"/>
      <c r="L17" s="210"/>
      <c r="M17" s="210"/>
      <c r="N17" s="210"/>
      <c r="O17" s="210"/>
      <c r="P17" s="210"/>
      <c r="Q17" s="414"/>
    </row>
    <row r="18" spans="1:17" s="13" customFormat="1" ht="15">
      <c r="A18" s="383">
        <v>11</v>
      </c>
      <c r="B18" s="408"/>
      <c r="C18" s="409"/>
      <c r="D18" s="480" t="s">
        <v>288</v>
      </c>
      <c r="E18" s="473"/>
      <c r="F18" s="474"/>
      <c r="G18" s="474"/>
      <c r="H18" s="474"/>
      <c r="I18" s="486">
        <f>SUM(J18:Q18)</f>
        <v>792</v>
      </c>
      <c r="J18" s="487">
        <v>618</v>
      </c>
      <c r="K18" s="487">
        <v>83</v>
      </c>
      <c r="L18" s="487">
        <v>91</v>
      </c>
      <c r="M18" s="487"/>
      <c r="N18" s="487"/>
      <c r="O18" s="487"/>
      <c r="P18" s="487"/>
      <c r="Q18" s="488"/>
    </row>
    <row r="19" spans="1:17" s="10" customFormat="1" ht="15">
      <c r="A19" s="383">
        <v>12</v>
      </c>
      <c r="B19" s="141"/>
      <c r="C19" s="146"/>
      <c r="D19" s="482" t="s">
        <v>296</v>
      </c>
      <c r="E19" s="470"/>
      <c r="F19" s="69"/>
      <c r="G19" s="69"/>
      <c r="H19" s="69"/>
      <c r="I19" s="489">
        <f>SUM(J19:Q19)</f>
        <v>792</v>
      </c>
      <c r="J19" s="156">
        <v>618</v>
      </c>
      <c r="K19" s="156">
        <v>83</v>
      </c>
      <c r="L19" s="156">
        <v>91</v>
      </c>
      <c r="M19" s="156"/>
      <c r="N19" s="156"/>
      <c r="O19" s="156"/>
      <c r="P19" s="156"/>
      <c r="Q19" s="454"/>
    </row>
    <row r="20" spans="1:17" s="13" customFormat="1" ht="15">
      <c r="A20" s="383">
        <v>13</v>
      </c>
      <c r="B20" s="416"/>
      <c r="C20" s="142"/>
      <c r="D20" s="483" t="s">
        <v>284</v>
      </c>
      <c r="E20" s="477"/>
      <c r="F20" s="143"/>
      <c r="G20" s="143"/>
      <c r="H20" s="143"/>
      <c r="I20" s="490">
        <f>SUM(J20:Q20)</f>
        <v>735</v>
      </c>
      <c r="J20" s="144">
        <v>568</v>
      </c>
      <c r="K20" s="144">
        <v>77</v>
      </c>
      <c r="L20" s="144">
        <v>90</v>
      </c>
      <c r="M20" s="144"/>
      <c r="N20" s="144"/>
      <c r="O20" s="144"/>
      <c r="P20" s="144"/>
      <c r="Q20" s="145"/>
    </row>
    <row r="21" spans="1:17" s="13" customFormat="1" ht="21.75" customHeight="1">
      <c r="A21" s="383">
        <v>14</v>
      </c>
      <c r="B21" s="208">
        <v>2</v>
      </c>
      <c r="C21" s="209"/>
      <c r="D21" s="215" t="s">
        <v>425</v>
      </c>
      <c r="E21" s="491" t="s">
        <v>804</v>
      </c>
      <c r="F21" s="297">
        <v>224901</v>
      </c>
      <c r="G21" s="297">
        <v>202218</v>
      </c>
      <c r="H21" s="297">
        <v>228374</v>
      </c>
      <c r="I21" s="476"/>
      <c r="J21" s="210"/>
      <c r="K21" s="210"/>
      <c r="L21" s="210"/>
      <c r="M21" s="210"/>
      <c r="N21" s="210"/>
      <c r="O21" s="210"/>
      <c r="P21" s="210"/>
      <c r="Q21" s="414"/>
    </row>
    <row r="22" spans="1:17" s="10" customFormat="1" ht="15">
      <c r="A22" s="383">
        <v>15</v>
      </c>
      <c r="B22" s="141"/>
      <c r="C22" s="146"/>
      <c r="D22" s="469" t="s">
        <v>426</v>
      </c>
      <c r="E22" s="470"/>
      <c r="F22" s="69"/>
      <c r="G22" s="69"/>
      <c r="H22" s="69"/>
      <c r="I22" s="471"/>
      <c r="J22" s="138"/>
      <c r="K22" s="138"/>
      <c r="L22" s="138"/>
      <c r="M22" s="138"/>
      <c r="N22" s="138"/>
      <c r="O22" s="138"/>
      <c r="P22" s="138"/>
      <c r="Q22" s="148"/>
    </row>
    <row r="23" spans="1:17" s="7" customFormat="1" ht="15">
      <c r="A23" s="383">
        <v>16</v>
      </c>
      <c r="B23" s="408"/>
      <c r="C23" s="409"/>
      <c r="D23" s="472" t="s">
        <v>288</v>
      </c>
      <c r="E23" s="473"/>
      <c r="F23" s="474"/>
      <c r="G23" s="474"/>
      <c r="H23" s="474"/>
      <c r="I23" s="475">
        <f>SUM(J23:Q23)</f>
        <v>291675</v>
      </c>
      <c r="J23" s="411">
        <v>179529</v>
      </c>
      <c r="K23" s="411">
        <v>50573</v>
      </c>
      <c r="L23" s="411">
        <v>60993</v>
      </c>
      <c r="M23" s="411"/>
      <c r="N23" s="411"/>
      <c r="O23" s="411">
        <v>580</v>
      </c>
      <c r="P23" s="411"/>
      <c r="Q23" s="413"/>
    </row>
    <row r="24" spans="1:17" s="13" customFormat="1" ht="15">
      <c r="A24" s="383">
        <v>17</v>
      </c>
      <c r="B24" s="141"/>
      <c r="C24" s="146"/>
      <c r="D24" s="215" t="s">
        <v>296</v>
      </c>
      <c r="E24" s="470"/>
      <c r="F24" s="69"/>
      <c r="G24" s="69"/>
      <c r="H24" s="69"/>
      <c r="I24" s="476">
        <f>SUM(J24:Q24)</f>
        <v>296029</v>
      </c>
      <c r="J24" s="210">
        <v>181379</v>
      </c>
      <c r="K24" s="210">
        <v>48472</v>
      </c>
      <c r="L24" s="210">
        <v>62398</v>
      </c>
      <c r="M24" s="210"/>
      <c r="N24" s="210">
        <v>2600</v>
      </c>
      <c r="O24" s="210">
        <v>1180</v>
      </c>
      <c r="P24" s="210"/>
      <c r="Q24" s="414"/>
    </row>
    <row r="25" spans="1:18" s="300" customFormat="1" ht="16.5">
      <c r="A25" s="383">
        <v>18</v>
      </c>
      <c r="B25" s="416"/>
      <c r="C25" s="142"/>
      <c r="D25" s="212" t="s">
        <v>284</v>
      </c>
      <c r="E25" s="477"/>
      <c r="F25" s="143"/>
      <c r="G25" s="143"/>
      <c r="H25" s="143"/>
      <c r="I25" s="484">
        <f>SUM(J25:Q25)</f>
        <v>151271</v>
      </c>
      <c r="J25" s="144">
        <v>88012</v>
      </c>
      <c r="K25" s="144">
        <v>24118</v>
      </c>
      <c r="L25" s="144">
        <v>36656</v>
      </c>
      <c r="M25" s="144"/>
      <c r="N25" s="144">
        <v>1305</v>
      </c>
      <c r="O25" s="144">
        <v>1180</v>
      </c>
      <c r="P25" s="144"/>
      <c r="Q25" s="145"/>
      <c r="R25" s="7"/>
    </row>
    <row r="26" spans="1:17" s="10" customFormat="1" ht="15">
      <c r="A26" s="383">
        <v>19</v>
      </c>
      <c r="B26" s="208"/>
      <c r="C26" s="209">
        <v>1</v>
      </c>
      <c r="D26" s="1221" t="s">
        <v>510</v>
      </c>
      <c r="E26" s="1221"/>
      <c r="F26" s="1221"/>
      <c r="G26" s="1221"/>
      <c r="H26" s="297">
        <v>1010</v>
      </c>
      <c r="I26" s="478"/>
      <c r="J26" s="387"/>
      <c r="K26" s="387"/>
      <c r="L26" s="387"/>
      <c r="M26" s="387"/>
      <c r="N26" s="387"/>
      <c r="O26" s="387"/>
      <c r="P26" s="387"/>
      <c r="Q26" s="191"/>
    </row>
    <row r="27" spans="1:17" s="13" customFormat="1" ht="15">
      <c r="A27" s="383">
        <v>20</v>
      </c>
      <c r="B27" s="408"/>
      <c r="C27" s="409"/>
      <c r="D27" s="480" t="s">
        <v>288</v>
      </c>
      <c r="E27" s="473"/>
      <c r="F27" s="474"/>
      <c r="G27" s="474"/>
      <c r="H27" s="474"/>
      <c r="I27" s="486">
        <f>SUM(J27:Q27)</f>
        <v>0</v>
      </c>
      <c r="J27" s="487"/>
      <c r="K27" s="487"/>
      <c r="L27" s="487"/>
      <c r="M27" s="487"/>
      <c r="N27" s="487"/>
      <c r="O27" s="487"/>
      <c r="P27" s="487"/>
      <c r="Q27" s="488"/>
    </row>
    <row r="28" spans="1:18" s="16" customFormat="1" ht="16.5">
      <c r="A28" s="383">
        <v>21</v>
      </c>
      <c r="B28" s="141"/>
      <c r="C28" s="146"/>
      <c r="D28" s="482" t="s">
        <v>296</v>
      </c>
      <c r="E28" s="470"/>
      <c r="F28" s="69"/>
      <c r="G28" s="69"/>
      <c r="H28" s="69"/>
      <c r="I28" s="489">
        <f>SUM(J28:Q28)</f>
        <v>1602</v>
      </c>
      <c r="J28" s="156">
        <v>1251</v>
      </c>
      <c r="K28" s="156">
        <v>351</v>
      </c>
      <c r="L28" s="156"/>
      <c r="M28" s="156"/>
      <c r="N28" s="156"/>
      <c r="O28" s="156"/>
      <c r="P28" s="156"/>
      <c r="Q28" s="454"/>
      <c r="R28" s="12"/>
    </row>
    <row r="29" spans="1:17" s="10" customFormat="1" ht="15">
      <c r="A29" s="383">
        <v>22</v>
      </c>
      <c r="B29" s="416"/>
      <c r="C29" s="142"/>
      <c r="D29" s="483" t="s">
        <v>284</v>
      </c>
      <c r="E29" s="477"/>
      <c r="F29" s="143"/>
      <c r="G29" s="143"/>
      <c r="H29" s="143"/>
      <c r="I29" s="484">
        <f>SUM(J29:Q29)</f>
        <v>1602</v>
      </c>
      <c r="J29" s="144">
        <v>1251</v>
      </c>
      <c r="K29" s="144">
        <v>351</v>
      </c>
      <c r="L29" s="144"/>
      <c r="M29" s="144"/>
      <c r="N29" s="144"/>
      <c r="O29" s="144"/>
      <c r="P29" s="144"/>
      <c r="Q29" s="145"/>
    </row>
    <row r="30" spans="1:17" s="12" customFormat="1" ht="15">
      <c r="A30" s="383">
        <v>23</v>
      </c>
      <c r="B30" s="208"/>
      <c r="C30" s="209">
        <v>2</v>
      </c>
      <c r="D30" s="479" t="s">
        <v>802</v>
      </c>
      <c r="E30" s="485"/>
      <c r="F30" s="297"/>
      <c r="G30" s="297"/>
      <c r="H30" s="297"/>
      <c r="I30" s="478"/>
      <c r="J30" s="387"/>
      <c r="K30" s="387"/>
      <c r="L30" s="387"/>
      <c r="M30" s="387"/>
      <c r="N30" s="387"/>
      <c r="O30" s="387"/>
      <c r="P30" s="387"/>
      <c r="Q30" s="191"/>
    </row>
    <row r="31" spans="1:17" s="10" customFormat="1" ht="15">
      <c r="A31" s="383">
        <v>24</v>
      </c>
      <c r="B31" s="408"/>
      <c r="C31" s="409"/>
      <c r="D31" s="480" t="s">
        <v>288</v>
      </c>
      <c r="E31" s="473"/>
      <c r="F31" s="474"/>
      <c r="G31" s="474"/>
      <c r="H31" s="474"/>
      <c r="I31" s="486">
        <f>SUM(J31:Q31)</f>
        <v>1053</v>
      </c>
      <c r="J31" s="487">
        <v>928</v>
      </c>
      <c r="K31" s="487">
        <v>125</v>
      </c>
      <c r="L31" s="487"/>
      <c r="M31" s="487"/>
      <c r="N31" s="487"/>
      <c r="O31" s="487"/>
      <c r="P31" s="487"/>
      <c r="Q31" s="488"/>
    </row>
    <row r="32" spans="1:17" s="12" customFormat="1" ht="15">
      <c r="A32" s="383">
        <v>25</v>
      </c>
      <c r="B32" s="141"/>
      <c r="C32" s="146"/>
      <c r="D32" s="482" t="s">
        <v>296</v>
      </c>
      <c r="E32" s="470"/>
      <c r="F32" s="69"/>
      <c r="G32" s="69"/>
      <c r="H32" s="69"/>
      <c r="I32" s="489">
        <f>SUM(J32:Q32)</f>
        <v>1053</v>
      </c>
      <c r="J32" s="156">
        <v>928</v>
      </c>
      <c r="K32" s="156">
        <v>125</v>
      </c>
      <c r="L32" s="156"/>
      <c r="M32" s="156"/>
      <c r="N32" s="156"/>
      <c r="O32" s="156"/>
      <c r="P32" s="156"/>
      <c r="Q32" s="454"/>
    </row>
    <row r="33" spans="1:17" s="12" customFormat="1" ht="15">
      <c r="A33" s="383">
        <v>26</v>
      </c>
      <c r="B33" s="416"/>
      <c r="C33" s="142"/>
      <c r="D33" s="483" t="s">
        <v>284</v>
      </c>
      <c r="E33" s="477"/>
      <c r="F33" s="143"/>
      <c r="G33" s="143"/>
      <c r="H33" s="143"/>
      <c r="I33" s="490">
        <f>SUM(J33:Q33)</f>
        <v>1053</v>
      </c>
      <c r="J33" s="144">
        <v>928</v>
      </c>
      <c r="K33" s="144">
        <v>125</v>
      </c>
      <c r="L33" s="144"/>
      <c r="M33" s="144"/>
      <c r="N33" s="144"/>
      <c r="O33" s="144"/>
      <c r="P33" s="144"/>
      <c r="Q33" s="145"/>
    </row>
    <row r="34" spans="1:17" s="12" customFormat="1" ht="21.75" customHeight="1">
      <c r="A34" s="383">
        <v>27</v>
      </c>
      <c r="B34" s="208">
        <v>3</v>
      </c>
      <c r="C34" s="209"/>
      <c r="D34" s="215" t="s">
        <v>427</v>
      </c>
      <c r="E34" s="491" t="s">
        <v>804</v>
      </c>
      <c r="F34" s="297">
        <v>261724</v>
      </c>
      <c r="G34" s="297">
        <v>221811</v>
      </c>
      <c r="H34" s="297">
        <v>248435</v>
      </c>
      <c r="I34" s="476"/>
      <c r="J34" s="210"/>
      <c r="K34" s="210"/>
      <c r="L34" s="210"/>
      <c r="M34" s="210"/>
      <c r="N34" s="210"/>
      <c r="O34" s="210"/>
      <c r="P34" s="210"/>
      <c r="Q34" s="414"/>
    </row>
    <row r="35" spans="1:17" s="10" customFormat="1" ht="15">
      <c r="A35" s="383">
        <v>28</v>
      </c>
      <c r="B35" s="141"/>
      <c r="C35" s="146"/>
      <c r="D35" s="469" t="s">
        <v>429</v>
      </c>
      <c r="E35" s="470"/>
      <c r="F35" s="69"/>
      <c r="G35" s="69"/>
      <c r="H35" s="69"/>
      <c r="I35" s="471"/>
      <c r="J35" s="138"/>
      <c r="K35" s="138"/>
      <c r="L35" s="138"/>
      <c r="M35" s="138"/>
      <c r="N35" s="138"/>
      <c r="O35" s="138"/>
      <c r="P35" s="138"/>
      <c r="Q35" s="148"/>
    </row>
    <row r="36" spans="1:17" s="12" customFormat="1" ht="15">
      <c r="A36" s="383">
        <v>29</v>
      </c>
      <c r="B36" s="408"/>
      <c r="C36" s="409"/>
      <c r="D36" s="472" t="s">
        <v>288</v>
      </c>
      <c r="E36" s="473"/>
      <c r="F36" s="474"/>
      <c r="G36" s="474"/>
      <c r="H36" s="474"/>
      <c r="I36" s="475">
        <f>SUM(J36:Q36)</f>
        <v>327758</v>
      </c>
      <c r="J36" s="411">
        <v>206427</v>
      </c>
      <c r="K36" s="411">
        <v>59229</v>
      </c>
      <c r="L36" s="411">
        <v>59632</v>
      </c>
      <c r="M36" s="411"/>
      <c r="N36" s="411"/>
      <c r="O36" s="411">
        <v>2470</v>
      </c>
      <c r="P36" s="411"/>
      <c r="Q36" s="413"/>
    </row>
    <row r="37" spans="1:17" s="12" customFormat="1" ht="15">
      <c r="A37" s="383">
        <v>30</v>
      </c>
      <c r="B37" s="141"/>
      <c r="C37" s="146"/>
      <c r="D37" s="215" t="s">
        <v>296</v>
      </c>
      <c r="E37" s="470"/>
      <c r="F37" s="69"/>
      <c r="G37" s="69"/>
      <c r="H37" s="69"/>
      <c r="I37" s="476">
        <f>SUM(J37:Q37)</f>
        <v>332824</v>
      </c>
      <c r="J37" s="210">
        <v>208304</v>
      </c>
      <c r="K37" s="210">
        <v>58686</v>
      </c>
      <c r="L37" s="210">
        <v>62314</v>
      </c>
      <c r="M37" s="210"/>
      <c r="N37" s="210">
        <v>1050</v>
      </c>
      <c r="O37" s="210">
        <v>2470</v>
      </c>
      <c r="P37" s="210"/>
      <c r="Q37" s="414"/>
    </row>
    <row r="38" spans="1:17" s="10" customFormat="1" ht="15">
      <c r="A38" s="383">
        <v>31</v>
      </c>
      <c r="B38" s="416"/>
      <c r="C38" s="142"/>
      <c r="D38" s="212" t="s">
        <v>284</v>
      </c>
      <c r="E38" s="477"/>
      <c r="F38" s="143"/>
      <c r="G38" s="143"/>
      <c r="H38" s="143"/>
      <c r="I38" s="478">
        <f>SUM(J38:Q38)</f>
        <v>152181</v>
      </c>
      <c r="J38" s="144">
        <v>98939</v>
      </c>
      <c r="K38" s="144">
        <v>28385</v>
      </c>
      <c r="L38" s="144">
        <v>23720</v>
      </c>
      <c r="M38" s="144"/>
      <c r="N38" s="144">
        <v>537</v>
      </c>
      <c r="O38" s="144">
        <v>600</v>
      </c>
      <c r="P38" s="144"/>
      <c r="Q38" s="145"/>
    </row>
    <row r="39" spans="1:17" s="12" customFormat="1" ht="15">
      <c r="A39" s="383">
        <v>32</v>
      </c>
      <c r="B39" s="208"/>
      <c r="C39" s="209">
        <v>1</v>
      </c>
      <c r="D39" s="1221" t="s">
        <v>510</v>
      </c>
      <c r="E39" s="1221"/>
      <c r="F39" s="1221"/>
      <c r="G39" s="1221"/>
      <c r="H39" s="297">
        <v>281</v>
      </c>
      <c r="I39" s="478"/>
      <c r="J39" s="387"/>
      <c r="K39" s="387"/>
      <c r="L39" s="387"/>
      <c r="M39" s="387"/>
      <c r="N39" s="387"/>
      <c r="O39" s="387"/>
      <c r="P39" s="387"/>
      <c r="Q39" s="191"/>
    </row>
    <row r="40" spans="1:17" s="10" customFormat="1" ht="15">
      <c r="A40" s="383">
        <v>33</v>
      </c>
      <c r="B40" s="408"/>
      <c r="C40" s="409"/>
      <c r="D40" s="480" t="s">
        <v>288</v>
      </c>
      <c r="E40" s="473"/>
      <c r="F40" s="474"/>
      <c r="G40" s="474"/>
      <c r="H40" s="474"/>
      <c r="I40" s="486">
        <f>SUM(J40:Q40)</f>
        <v>0</v>
      </c>
      <c r="J40" s="487"/>
      <c r="K40" s="487"/>
      <c r="L40" s="487"/>
      <c r="M40" s="487"/>
      <c r="N40" s="487"/>
      <c r="O40" s="487"/>
      <c r="P40" s="487"/>
      <c r="Q40" s="488"/>
    </row>
    <row r="41" spans="1:17" s="16" customFormat="1" ht="16.5">
      <c r="A41" s="383">
        <v>34</v>
      </c>
      <c r="B41" s="141"/>
      <c r="C41" s="146"/>
      <c r="D41" s="482" t="s">
        <v>296</v>
      </c>
      <c r="E41" s="470"/>
      <c r="F41" s="69"/>
      <c r="G41" s="69"/>
      <c r="H41" s="69"/>
      <c r="I41" s="489">
        <f>SUM(J41:Q41)</f>
        <v>556</v>
      </c>
      <c r="J41" s="156">
        <v>438</v>
      </c>
      <c r="K41" s="156">
        <v>118</v>
      </c>
      <c r="L41" s="156"/>
      <c r="M41" s="156"/>
      <c r="N41" s="156"/>
      <c r="O41" s="156"/>
      <c r="P41" s="156"/>
      <c r="Q41" s="454"/>
    </row>
    <row r="42" spans="1:17" s="12" customFormat="1" ht="15">
      <c r="A42" s="383">
        <v>35</v>
      </c>
      <c r="B42" s="416"/>
      <c r="C42" s="142"/>
      <c r="D42" s="483" t="s">
        <v>284</v>
      </c>
      <c r="E42" s="477"/>
      <c r="F42" s="143"/>
      <c r="G42" s="143"/>
      <c r="H42" s="143"/>
      <c r="I42" s="490">
        <f>SUM(J42:Q42)</f>
        <v>556</v>
      </c>
      <c r="J42" s="144">
        <v>438</v>
      </c>
      <c r="K42" s="144">
        <v>118</v>
      </c>
      <c r="L42" s="144"/>
      <c r="M42" s="144"/>
      <c r="N42" s="144"/>
      <c r="O42" s="144"/>
      <c r="P42" s="144"/>
      <c r="Q42" s="145"/>
    </row>
    <row r="43" spans="1:18" s="20" customFormat="1" ht="15">
      <c r="A43" s="383">
        <v>36</v>
      </c>
      <c r="B43" s="208"/>
      <c r="C43" s="209">
        <v>2</v>
      </c>
      <c r="D43" s="479" t="s">
        <v>802</v>
      </c>
      <c r="E43" s="485"/>
      <c r="F43" s="297"/>
      <c r="G43" s="297"/>
      <c r="H43" s="297"/>
      <c r="I43" s="478"/>
      <c r="J43" s="387"/>
      <c r="K43" s="387"/>
      <c r="L43" s="387"/>
      <c r="M43" s="387"/>
      <c r="N43" s="387"/>
      <c r="O43" s="387"/>
      <c r="P43" s="387"/>
      <c r="Q43" s="191"/>
      <c r="R43" s="12"/>
    </row>
    <row r="44" spans="1:17" s="12" customFormat="1" ht="15">
      <c r="A44" s="383">
        <v>37</v>
      </c>
      <c r="B44" s="408"/>
      <c r="C44" s="409"/>
      <c r="D44" s="480" t="s">
        <v>288</v>
      </c>
      <c r="E44" s="473"/>
      <c r="F44" s="474"/>
      <c r="G44" s="474"/>
      <c r="H44" s="474"/>
      <c r="I44" s="486">
        <f>SUM(J44:Q44)</f>
        <v>2317</v>
      </c>
      <c r="J44" s="487">
        <v>1855</v>
      </c>
      <c r="K44" s="487">
        <v>250</v>
      </c>
      <c r="L44" s="487">
        <v>212</v>
      </c>
      <c r="M44" s="487"/>
      <c r="N44" s="487"/>
      <c r="O44" s="487"/>
      <c r="P44" s="487"/>
      <c r="Q44" s="488"/>
    </row>
    <row r="45" spans="1:18" s="149" customFormat="1" ht="15">
      <c r="A45" s="383">
        <v>38</v>
      </c>
      <c r="B45" s="141"/>
      <c r="C45" s="146"/>
      <c r="D45" s="482" t="s">
        <v>296</v>
      </c>
      <c r="E45" s="470"/>
      <c r="F45" s="69"/>
      <c r="G45" s="69"/>
      <c r="H45" s="69"/>
      <c r="I45" s="489">
        <f>SUM(J45:Q45)</f>
        <v>2317</v>
      </c>
      <c r="J45" s="156">
        <v>1855</v>
      </c>
      <c r="K45" s="156">
        <v>250</v>
      </c>
      <c r="L45" s="156">
        <v>212</v>
      </c>
      <c r="M45" s="156"/>
      <c r="N45" s="156"/>
      <c r="O45" s="156"/>
      <c r="P45" s="156"/>
      <c r="Q45" s="454"/>
      <c r="R45" s="12"/>
    </row>
    <row r="46" spans="1:17" s="12" customFormat="1" ht="15">
      <c r="A46" s="383">
        <v>39</v>
      </c>
      <c r="B46" s="416"/>
      <c r="C46" s="142"/>
      <c r="D46" s="483" t="s">
        <v>284</v>
      </c>
      <c r="E46" s="477"/>
      <c r="F46" s="143"/>
      <c r="G46" s="143"/>
      <c r="H46" s="143"/>
      <c r="I46" s="490">
        <f>SUM(J46:Q46)</f>
        <v>2300</v>
      </c>
      <c r="J46" s="144">
        <v>1850</v>
      </c>
      <c r="K46" s="144">
        <v>250</v>
      </c>
      <c r="L46" s="144">
        <v>200</v>
      </c>
      <c r="M46" s="144"/>
      <c r="N46" s="144"/>
      <c r="O46" s="144"/>
      <c r="P46" s="144"/>
      <c r="Q46" s="145"/>
    </row>
    <row r="47" spans="1:17" s="12" customFormat="1" ht="21.75" customHeight="1">
      <c r="A47" s="383">
        <v>40</v>
      </c>
      <c r="B47" s="208">
        <v>4</v>
      </c>
      <c r="C47" s="209"/>
      <c r="D47" s="215" t="s">
        <v>430</v>
      </c>
      <c r="E47" s="491" t="s">
        <v>804</v>
      </c>
      <c r="F47" s="297">
        <v>201679</v>
      </c>
      <c r="G47" s="297">
        <v>171080</v>
      </c>
      <c r="H47" s="297">
        <v>189834</v>
      </c>
      <c r="I47" s="476"/>
      <c r="J47" s="210"/>
      <c r="K47" s="210"/>
      <c r="L47" s="210"/>
      <c r="M47" s="210"/>
      <c r="N47" s="210"/>
      <c r="O47" s="210"/>
      <c r="P47" s="210"/>
      <c r="Q47" s="414"/>
    </row>
    <row r="48" spans="1:17" s="12" customFormat="1" ht="15">
      <c r="A48" s="383">
        <v>41</v>
      </c>
      <c r="B48" s="141"/>
      <c r="C48" s="146"/>
      <c r="D48" s="147" t="s">
        <v>431</v>
      </c>
      <c r="E48" s="470"/>
      <c r="F48" s="69"/>
      <c r="G48" s="69"/>
      <c r="H48" s="69"/>
      <c r="I48" s="471"/>
      <c r="J48" s="138"/>
      <c r="K48" s="138"/>
      <c r="L48" s="138"/>
      <c r="M48" s="138"/>
      <c r="N48" s="138"/>
      <c r="O48" s="138"/>
      <c r="P48" s="138"/>
      <c r="Q48" s="148"/>
    </row>
    <row r="49" spans="1:17" s="12" customFormat="1" ht="15">
      <c r="A49" s="383">
        <v>42</v>
      </c>
      <c r="B49" s="408"/>
      <c r="C49" s="409"/>
      <c r="D49" s="472" t="s">
        <v>288</v>
      </c>
      <c r="E49" s="473"/>
      <c r="F49" s="474"/>
      <c r="G49" s="474"/>
      <c r="H49" s="474"/>
      <c r="I49" s="475">
        <f>SUM(J49:Q49)</f>
        <v>240673</v>
      </c>
      <c r="J49" s="411">
        <v>144146</v>
      </c>
      <c r="K49" s="411">
        <v>42101</v>
      </c>
      <c r="L49" s="411">
        <v>49249</v>
      </c>
      <c r="M49" s="411"/>
      <c r="N49" s="411"/>
      <c r="O49" s="411">
        <v>5177</v>
      </c>
      <c r="P49" s="411"/>
      <c r="Q49" s="413"/>
    </row>
    <row r="50" spans="1:17" s="12" customFormat="1" ht="15">
      <c r="A50" s="383">
        <v>43</v>
      </c>
      <c r="B50" s="141"/>
      <c r="C50" s="146"/>
      <c r="D50" s="215" t="s">
        <v>296</v>
      </c>
      <c r="E50" s="470"/>
      <c r="F50" s="69"/>
      <c r="G50" s="69"/>
      <c r="H50" s="69"/>
      <c r="I50" s="476">
        <f>SUM(J50:Q50)</f>
        <v>241762</v>
      </c>
      <c r="J50" s="210">
        <v>144552</v>
      </c>
      <c r="K50" s="210">
        <v>41541</v>
      </c>
      <c r="L50" s="210">
        <v>49822</v>
      </c>
      <c r="M50" s="210"/>
      <c r="N50" s="210">
        <v>670</v>
      </c>
      <c r="O50" s="210">
        <v>5177</v>
      </c>
      <c r="P50" s="210"/>
      <c r="Q50" s="414"/>
    </row>
    <row r="51" spans="1:17" s="12" customFormat="1" ht="15">
      <c r="A51" s="383">
        <v>44</v>
      </c>
      <c r="B51" s="416"/>
      <c r="C51" s="142"/>
      <c r="D51" s="212" t="s">
        <v>284</v>
      </c>
      <c r="E51" s="477"/>
      <c r="F51" s="143"/>
      <c r="G51" s="143"/>
      <c r="H51" s="143"/>
      <c r="I51" s="478">
        <f>SUM(J51:Q51)</f>
        <v>117276</v>
      </c>
      <c r="J51" s="144">
        <v>70020</v>
      </c>
      <c r="K51" s="144">
        <v>20056</v>
      </c>
      <c r="L51" s="144">
        <v>25904</v>
      </c>
      <c r="M51" s="144"/>
      <c r="N51" s="144">
        <v>336</v>
      </c>
      <c r="O51" s="144">
        <v>960</v>
      </c>
      <c r="P51" s="144"/>
      <c r="Q51" s="145"/>
    </row>
    <row r="52" spans="1:17" s="12" customFormat="1" ht="15">
      <c r="A52" s="383">
        <v>45</v>
      </c>
      <c r="B52" s="208"/>
      <c r="C52" s="209">
        <v>1</v>
      </c>
      <c r="D52" s="1221" t="s">
        <v>510</v>
      </c>
      <c r="E52" s="1221"/>
      <c r="F52" s="1221"/>
      <c r="G52" s="1221"/>
      <c r="H52" s="297">
        <v>264</v>
      </c>
      <c r="I52" s="476"/>
      <c r="J52" s="210"/>
      <c r="K52" s="210"/>
      <c r="L52" s="210"/>
      <c r="M52" s="210"/>
      <c r="N52" s="210"/>
      <c r="O52" s="210"/>
      <c r="P52" s="210"/>
      <c r="Q52" s="414"/>
    </row>
    <row r="53" spans="1:17" s="12" customFormat="1" ht="15">
      <c r="A53" s="383">
        <v>46</v>
      </c>
      <c r="B53" s="141"/>
      <c r="C53" s="146"/>
      <c r="D53" s="480" t="s">
        <v>288</v>
      </c>
      <c r="E53" s="470"/>
      <c r="F53" s="69"/>
      <c r="G53" s="69"/>
      <c r="H53" s="69"/>
      <c r="I53" s="489">
        <f>SUM(J53:Q53)</f>
        <v>0</v>
      </c>
      <c r="J53" s="156"/>
      <c r="K53" s="156"/>
      <c r="L53" s="156"/>
      <c r="M53" s="156"/>
      <c r="N53" s="156"/>
      <c r="O53" s="156"/>
      <c r="P53" s="156"/>
      <c r="Q53" s="454"/>
    </row>
    <row r="54" spans="1:17" s="12" customFormat="1" ht="15">
      <c r="A54" s="383">
        <v>47</v>
      </c>
      <c r="B54" s="141"/>
      <c r="C54" s="146"/>
      <c r="D54" s="482" t="s">
        <v>296</v>
      </c>
      <c r="E54" s="470"/>
      <c r="F54" s="69"/>
      <c r="G54" s="69"/>
      <c r="H54" s="69"/>
      <c r="I54" s="489">
        <f>SUM(J54:Q54)</f>
        <v>555</v>
      </c>
      <c r="J54" s="156">
        <v>437</v>
      </c>
      <c r="K54" s="156">
        <v>118</v>
      </c>
      <c r="L54" s="156"/>
      <c r="M54" s="156"/>
      <c r="N54" s="156"/>
      <c r="O54" s="156"/>
      <c r="P54" s="156"/>
      <c r="Q54" s="454"/>
    </row>
    <row r="55" spans="1:17" s="12" customFormat="1" ht="15">
      <c r="A55" s="383">
        <v>48</v>
      </c>
      <c r="B55" s="416"/>
      <c r="C55" s="142"/>
      <c r="D55" s="483" t="s">
        <v>284</v>
      </c>
      <c r="E55" s="477"/>
      <c r="F55" s="143"/>
      <c r="G55" s="143"/>
      <c r="H55" s="143"/>
      <c r="I55" s="490">
        <f>SUM(J55:Q55)</f>
        <v>601</v>
      </c>
      <c r="J55" s="144">
        <v>473</v>
      </c>
      <c r="K55" s="144">
        <v>128</v>
      </c>
      <c r="L55" s="144"/>
      <c r="M55" s="144"/>
      <c r="N55" s="144"/>
      <c r="O55" s="144"/>
      <c r="P55" s="144"/>
      <c r="Q55" s="145"/>
    </row>
    <row r="56" spans="1:17" s="12" customFormat="1" ht="15">
      <c r="A56" s="383">
        <v>49</v>
      </c>
      <c r="B56" s="208"/>
      <c r="C56" s="209">
        <v>2</v>
      </c>
      <c r="D56" s="1221" t="s">
        <v>802</v>
      </c>
      <c r="E56" s="1221"/>
      <c r="F56" s="1221"/>
      <c r="G56" s="1221"/>
      <c r="H56" s="297"/>
      <c r="I56" s="476"/>
      <c r="J56" s="210"/>
      <c r="K56" s="210"/>
      <c r="L56" s="210"/>
      <c r="M56" s="210"/>
      <c r="N56" s="210"/>
      <c r="O56" s="210"/>
      <c r="P56" s="210"/>
      <c r="Q56" s="414"/>
    </row>
    <row r="57" spans="1:18" s="20" customFormat="1" ht="15">
      <c r="A57" s="383">
        <v>50</v>
      </c>
      <c r="B57" s="408"/>
      <c r="C57" s="409"/>
      <c r="D57" s="480" t="s">
        <v>288</v>
      </c>
      <c r="E57" s="473"/>
      <c r="F57" s="474"/>
      <c r="G57" s="474"/>
      <c r="H57" s="474"/>
      <c r="I57" s="486">
        <f>SUM(J57:Q57)</f>
        <v>1518</v>
      </c>
      <c r="J57" s="487">
        <v>1237</v>
      </c>
      <c r="K57" s="487">
        <v>167</v>
      </c>
      <c r="L57" s="487">
        <v>114</v>
      </c>
      <c r="M57" s="487"/>
      <c r="N57" s="487"/>
      <c r="O57" s="487"/>
      <c r="P57" s="487"/>
      <c r="Q57" s="488"/>
      <c r="R57" s="12"/>
    </row>
    <row r="58" spans="1:18" s="17" customFormat="1" ht="15">
      <c r="A58" s="383">
        <v>51</v>
      </c>
      <c r="B58" s="141"/>
      <c r="C58" s="146"/>
      <c r="D58" s="482" t="s">
        <v>296</v>
      </c>
      <c r="E58" s="470"/>
      <c r="F58" s="69"/>
      <c r="G58" s="69"/>
      <c r="H58" s="69"/>
      <c r="I58" s="489">
        <f>SUM(J58:Q58)</f>
        <v>1518</v>
      </c>
      <c r="J58" s="156">
        <v>1237</v>
      </c>
      <c r="K58" s="156">
        <v>167</v>
      </c>
      <c r="L58" s="156">
        <v>114</v>
      </c>
      <c r="M58" s="156"/>
      <c r="N58" s="156"/>
      <c r="O58" s="156"/>
      <c r="P58" s="156"/>
      <c r="Q58" s="454"/>
      <c r="R58" s="12"/>
    </row>
    <row r="59" spans="1:18" s="17" customFormat="1" ht="15">
      <c r="A59" s="383">
        <v>52</v>
      </c>
      <c r="B59" s="416"/>
      <c r="C59" s="142"/>
      <c r="D59" s="483" t="s">
        <v>284</v>
      </c>
      <c r="E59" s="477"/>
      <c r="F59" s="143"/>
      <c r="G59" s="143"/>
      <c r="H59" s="143"/>
      <c r="I59" s="490">
        <f>SUM(J59:Q59)</f>
        <v>1421</v>
      </c>
      <c r="J59" s="144">
        <v>1201</v>
      </c>
      <c r="K59" s="144">
        <v>162</v>
      </c>
      <c r="L59" s="144">
        <v>58</v>
      </c>
      <c r="M59" s="144"/>
      <c r="N59" s="144"/>
      <c r="O59" s="144"/>
      <c r="P59" s="144"/>
      <c r="Q59" s="145"/>
      <c r="R59" s="12"/>
    </row>
    <row r="60" spans="1:17" s="12" customFormat="1" ht="21.75" customHeight="1">
      <c r="A60" s="383">
        <v>53</v>
      </c>
      <c r="B60" s="208">
        <v>5</v>
      </c>
      <c r="C60" s="209"/>
      <c r="D60" s="215" t="s">
        <v>432</v>
      </c>
      <c r="E60" s="491" t="s">
        <v>804</v>
      </c>
      <c r="F60" s="297">
        <v>225500</v>
      </c>
      <c r="G60" s="297">
        <v>200745</v>
      </c>
      <c r="H60" s="297">
        <v>222369</v>
      </c>
      <c r="I60" s="476"/>
      <c r="J60" s="210"/>
      <c r="K60" s="210"/>
      <c r="L60" s="210"/>
      <c r="M60" s="210"/>
      <c r="N60" s="210"/>
      <c r="O60" s="210"/>
      <c r="P60" s="210"/>
      <c r="Q60" s="414"/>
    </row>
    <row r="61" spans="1:17" ht="15">
      <c r="A61" s="383">
        <v>54</v>
      </c>
      <c r="B61" s="141"/>
      <c r="C61" s="146"/>
      <c r="D61" s="147" t="s">
        <v>433</v>
      </c>
      <c r="E61" s="470"/>
      <c r="F61" s="69"/>
      <c r="G61" s="69"/>
      <c r="H61" s="69"/>
      <c r="I61" s="471"/>
      <c r="J61" s="138"/>
      <c r="K61" s="138"/>
      <c r="L61" s="138"/>
      <c r="M61" s="138"/>
      <c r="N61" s="138"/>
      <c r="O61" s="138"/>
      <c r="P61" s="138"/>
      <c r="Q61" s="148"/>
    </row>
    <row r="62" spans="1:17" ht="15">
      <c r="A62" s="383">
        <v>55</v>
      </c>
      <c r="B62" s="408"/>
      <c r="C62" s="409"/>
      <c r="D62" s="472" t="s">
        <v>288</v>
      </c>
      <c r="E62" s="473"/>
      <c r="F62" s="474"/>
      <c r="G62" s="474"/>
      <c r="H62" s="474"/>
      <c r="I62" s="475">
        <f>SUM(J62:Q62)</f>
        <v>294881</v>
      </c>
      <c r="J62" s="411">
        <v>160921</v>
      </c>
      <c r="K62" s="411">
        <v>46152</v>
      </c>
      <c r="L62" s="411">
        <v>85958</v>
      </c>
      <c r="M62" s="411"/>
      <c r="N62" s="411"/>
      <c r="O62" s="411">
        <v>1850</v>
      </c>
      <c r="P62" s="411"/>
      <c r="Q62" s="413"/>
    </row>
    <row r="63" spans="1:17" ht="15">
      <c r="A63" s="383">
        <v>56</v>
      </c>
      <c r="B63" s="141"/>
      <c r="C63" s="146"/>
      <c r="D63" s="215" t="s">
        <v>296</v>
      </c>
      <c r="E63" s="470"/>
      <c r="F63" s="69"/>
      <c r="G63" s="69"/>
      <c r="H63" s="69"/>
      <c r="I63" s="476">
        <f>SUM(J63:Q63)</f>
        <v>309174</v>
      </c>
      <c r="J63" s="210">
        <v>170665</v>
      </c>
      <c r="K63" s="210">
        <v>46883</v>
      </c>
      <c r="L63" s="210">
        <v>87576</v>
      </c>
      <c r="M63" s="210"/>
      <c r="N63" s="210">
        <v>1900</v>
      </c>
      <c r="O63" s="210">
        <v>2150</v>
      </c>
      <c r="P63" s="210"/>
      <c r="Q63" s="414"/>
    </row>
    <row r="64" spans="1:17" ht="15">
      <c r="A64" s="383">
        <v>57</v>
      </c>
      <c r="B64" s="416"/>
      <c r="C64" s="142"/>
      <c r="D64" s="212" t="s">
        <v>284</v>
      </c>
      <c r="E64" s="477"/>
      <c r="F64" s="143"/>
      <c r="G64" s="143"/>
      <c r="H64" s="143"/>
      <c r="I64" s="478">
        <f>SUM(J64:Q64)</f>
        <v>143599</v>
      </c>
      <c r="J64" s="144">
        <v>81884</v>
      </c>
      <c r="K64" s="144">
        <v>22647</v>
      </c>
      <c r="L64" s="144">
        <v>37347</v>
      </c>
      <c r="M64" s="144"/>
      <c r="N64" s="144">
        <v>1160</v>
      </c>
      <c r="O64" s="144">
        <v>561</v>
      </c>
      <c r="P64" s="144"/>
      <c r="Q64" s="145"/>
    </row>
    <row r="65" spans="1:17" ht="15">
      <c r="A65" s="383">
        <v>58</v>
      </c>
      <c r="B65" s="208"/>
      <c r="C65" s="209">
        <v>1</v>
      </c>
      <c r="D65" s="1221" t="s">
        <v>510</v>
      </c>
      <c r="E65" s="1221"/>
      <c r="F65" s="1221"/>
      <c r="G65" s="1221"/>
      <c r="H65" s="297">
        <v>271</v>
      </c>
      <c r="I65" s="476"/>
      <c r="J65" s="210"/>
      <c r="K65" s="210"/>
      <c r="L65" s="210"/>
      <c r="M65" s="210"/>
      <c r="N65" s="210"/>
      <c r="O65" s="210"/>
      <c r="P65" s="210"/>
      <c r="Q65" s="414"/>
    </row>
    <row r="66" spans="1:17" ht="15">
      <c r="A66" s="383">
        <v>59</v>
      </c>
      <c r="B66" s="408"/>
      <c r="C66" s="409"/>
      <c r="D66" s="480" t="s">
        <v>288</v>
      </c>
      <c r="E66" s="473"/>
      <c r="F66" s="474"/>
      <c r="G66" s="474"/>
      <c r="H66" s="474"/>
      <c r="I66" s="486">
        <f>SUM(J66:Q66)</f>
        <v>0</v>
      </c>
      <c r="J66" s="487"/>
      <c r="K66" s="487"/>
      <c r="L66" s="487"/>
      <c r="M66" s="487"/>
      <c r="N66" s="487"/>
      <c r="O66" s="487"/>
      <c r="P66" s="487"/>
      <c r="Q66" s="488"/>
    </row>
    <row r="67" spans="1:17" s="10" customFormat="1" ht="15">
      <c r="A67" s="383">
        <v>60</v>
      </c>
      <c r="B67" s="141"/>
      <c r="C67" s="146"/>
      <c r="D67" s="482" t="s">
        <v>296</v>
      </c>
      <c r="E67" s="470"/>
      <c r="F67" s="69"/>
      <c r="G67" s="69"/>
      <c r="H67" s="69"/>
      <c r="I67" s="489">
        <f>SUM(J67:Q67)</f>
        <v>332</v>
      </c>
      <c r="J67" s="156">
        <v>261</v>
      </c>
      <c r="K67" s="156">
        <v>71</v>
      </c>
      <c r="L67" s="156"/>
      <c r="M67" s="156"/>
      <c r="N67" s="156"/>
      <c r="O67" s="156"/>
      <c r="P67" s="156"/>
      <c r="Q67" s="454"/>
    </row>
    <row r="68" spans="1:17" s="12" customFormat="1" ht="15">
      <c r="A68" s="383">
        <v>61</v>
      </c>
      <c r="B68" s="416"/>
      <c r="C68" s="142"/>
      <c r="D68" s="483" t="s">
        <v>284</v>
      </c>
      <c r="E68" s="477"/>
      <c r="F68" s="143"/>
      <c r="G68" s="143"/>
      <c r="H68" s="143"/>
      <c r="I68" s="490">
        <f>SUM(J68:Q68)</f>
        <v>332</v>
      </c>
      <c r="J68" s="144">
        <v>261</v>
      </c>
      <c r="K68" s="144">
        <v>71</v>
      </c>
      <c r="L68" s="144"/>
      <c r="M68" s="144"/>
      <c r="N68" s="144"/>
      <c r="O68" s="144"/>
      <c r="P68" s="144"/>
      <c r="Q68" s="145"/>
    </row>
    <row r="69" spans="1:17" s="16" customFormat="1" ht="16.5">
      <c r="A69" s="383">
        <v>62</v>
      </c>
      <c r="B69" s="208"/>
      <c r="C69" s="209">
        <v>2</v>
      </c>
      <c r="D69" s="1221" t="s">
        <v>802</v>
      </c>
      <c r="E69" s="1221"/>
      <c r="F69" s="1221"/>
      <c r="G69" s="1221"/>
      <c r="H69" s="297"/>
      <c r="I69" s="476"/>
      <c r="J69" s="210"/>
      <c r="K69" s="210"/>
      <c r="L69" s="210"/>
      <c r="M69" s="210"/>
      <c r="N69" s="210"/>
      <c r="O69" s="210"/>
      <c r="P69" s="210"/>
      <c r="Q69" s="414"/>
    </row>
    <row r="70" spans="1:17" s="12" customFormat="1" ht="15">
      <c r="A70" s="383">
        <v>63</v>
      </c>
      <c r="B70" s="408"/>
      <c r="C70" s="409"/>
      <c r="D70" s="480" t="s">
        <v>288</v>
      </c>
      <c r="E70" s="473"/>
      <c r="F70" s="474"/>
      <c r="G70" s="474"/>
      <c r="H70" s="474"/>
      <c r="I70" s="486">
        <f>SUM(J70:Q70)</f>
        <v>887</v>
      </c>
      <c r="J70" s="487">
        <v>706</v>
      </c>
      <c r="K70" s="487">
        <v>95</v>
      </c>
      <c r="L70" s="487">
        <v>86</v>
      </c>
      <c r="M70" s="487"/>
      <c r="N70" s="487"/>
      <c r="O70" s="487"/>
      <c r="P70" s="487"/>
      <c r="Q70" s="488"/>
    </row>
    <row r="71" spans="1:17" s="12" customFormat="1" ht="15">
      <c r="A71" s="383">
        <v>64</v>
      </c>
      <c r="B71" s="141"/>
      <c r="C71" s="146"/>
      <c r="D71" s="482" t="s">
        <v>296</v>
      </c>
      <c r="E71" s="470"/>
      <c r="F71" s="69"/>
      <c r="G71" s="69"/>
      <c r="H71" s="69"/>
      <c r="I71" s="489">
        <f>SUM(J71:Q71)</f>
        <v>887</v>
      </c>
      <c r="J71" s="156">
        <v>706</v>
      </c>
      <c r="K71" s="156">
        <v>95</v>
      </c>
      <c r="L71" s="156">
        <v>86</v>
      </c>
      <c r="M71" s="156"/>
      <c r="N71" s="156"/>
      <c r="O71" s="156"/>
      <c r="P71" s="156"/>
      <c r="Q71" s="454"/>
    </row>
    <row r="72" spans="1:17" ht="15">
      <c r="A72" s="383">
        <v>65</v>
      </c>
      <c r="B72" s="416"/>
      <c r="C72" s="142"/>
      <c r="D72" s="483" t="s">
        <v>284</v>
      </c>
      <c r="E72" s="477"/>
      <c r="F72" s="143"/>
      <c r="G72" s="143"/>
      <c r="H72" s="143"/>
      <c r="I72" s="490">
        <f>SUM(J72:Q72)</f>
        <v>866</v>
      </c>
      <c r="J72" s="144">
        <v>701</v>
      </c>
      <c r="K72" s="144">
        <v>95</v>
      </c>
      <c r="L72" s="144">
        <v>70</v>
      </c>
      <c r="M72" s="144"/>
      <c r="N72" s="144"/>
      <c r="O72" s="144"/>
      <c r="P72" s="144"/>
      <c r="Q72" s="145"/>
    </row>
    <row r="73" spans="1:17" s="12" customFormat="1" ht="21.75" customHeight="1">
      <c r="A73" s="383">
        <v>66</v>
      </c>
      <c r="B73" s="208">
        <v>6</v>
      </c>
      <c r="C73" s="209"/>
      <c r="D73" s="215" t="s">
        <v>434</v>
      </c>
      <c r="E73" s="491" t="s">
        <v>804</v>
      </c>
      <c r="F73" s="297">
        <v>101687</v>
      </c>
      <c r="G73" s="297">
        <v>85839</v>
      </c>
      <c r="H73" s="297">
        <v>95983</v>
      </c>
      <c r="I73" s="476"/>
      <c r="J73" s="210"/>
      <c r="K73" s="210"/>
      <c r="L73" s="210"/>
      <c r="M73" s="210"/>
      <c r="N73" s="210"/>
      <c r="O73" s="210"/>
      <c r="P73" s="210"/>
      <c r="Q73" s="414"/>
    </row>
    <row r="74" spans="1:17" s="15" customFormat="1" ht="15">
      <c r="A74" s="383">
        <v>67</v>
      </c>
      <c r="B74" s="141"/>
      <c r="C74" s="146"/>
      <c r="D74" s="147" t="s">
        <v>763</v>
      </c>
      <c r="E74" s="470"/>
      <c r="F74" s="69"/>
      <c r="G74" s="69"/>
      <c r="H74" s="69"/>
      <c r="I74" s="471"/>
      <c r="J74" s="138"/>
      <c r="K74" s="138"/>
      <c r="L74" s="138"/>
      <c r="M74" s="138"/>
      <c r="N74" s="138"/>
      <c r="O74" s="138"/>
      <c r="P74" s="138"/>
      <c r="Q74" s="148"/>
    </row>
    <row r="75" spans="1:17" s="15" customFormat="1" ht="15">
      <c r="A75" s="383">
        <v>68</v>
      </c>
      <c r="B75" s="408"/>
      <c r="C75" s="409"/>
      <c r="D75" s="472" t="s">
        <v>288</v>
      </c>
      <c r="E75" s="473"/>
      <c r="F75" s="474"/>
      <c r="G75" s="474"/>
      <c r="H75" s="474"/>
      <c r="I75" s="475">
        <f>SUM(J75:Q75)</f>
        <v>111846</v>
      </c>
      <c r="J75" s="411">
        <v>73065</v>
      </c>
      <c r="K75" s="411">
        <v>20598</v>
      </c>
      <c r="L75" s="411">
        <v>17752</v>
      </c>
      <c r="M75" s="411"/>
      <c r="N75" s="411"/>
      <c r="O75" s="411">
        <v>431</v>
      </c>
      <c r="P75" s="411"/>
      <c r="Q75" s="413"/>
    </row>
    <row r="76" spans="1:17" s="15" customFormat="1" ht="15">
      <c r="A76" s="383">
        <v>69</v>
      </c>
      <c r="B76" s="141"/>
      <c r="C76" s="146"/>
      <c r="D76" s="215" t="s">
        <v>296</v>
      </c>
      <c r="E76" s="470"/>
      <c r="F76" s="69"/>
      <c r="G76" s="69"/>
      <c r="H76" s="69"/>
      <c r="I76" s="476">
        <f>SUM(J76:Q76)</f>
        <v>113722</v>
      </c>
      <c r="J76" s="210">
        <v>73446</v>
      </c>
      <c r="K76" s="210">
        <v>20278</v>
      </c>
      <c r="L76" s="210">
        <v>19077</v>
      </c>
      <c r="M76" s="210"/>
      <c r="N76" s="210">
        <v>350</v>
      </c>
      <c r="O76" s="210">
        <v>571</v>
      </c>
      <c r="P76" s="210"/>
      <c r="Q76" s="414"/>
    </row>
    <row r="77" spans="1:17" ht="15">
      <c r="A77" s="383">
        <v>70</v>
      </c>
      <c r="B77" s="416"/>
      <c r="C77" s="142"/>
      <c r="D77" s="212" t="s">
        <v>284</v>
      </c>
      <c r="E77" s="477"/>
      <c r="F77" s="143"/>
      <c r="G77" s="143"/>
      <c r="H77" s="143"/>
      <c r="I77" s="478">
        <f>SUM(J77:Q77)</f>
        <v>58142</v>
      </c>
      <c r="J77" s="144">
        <v>38096</v>
      </c>
      <c r="K77" s="144">
        <v>10442</v>
      </c>
      <c r="L77" s="144">
        <v>9115</v>
      </c>
      <c r="M77" s="144"/>
      <c r="N77" s="144">
        <v>222</v>
      </c>
      <c r="O77" s="144">
        <v>267</v>
      </c>
      <c r="P77" s="144"/>
      <c r="Q77" s="145"/>
    </row>
    <row r="78" spans="1:17" ht="15">
      <c r="A78" s="383">
        <v>71</v>
      </c>
      <c r="B78" s="208"/>
      <c r="C78" s="209">
        <v>1</v>
      </c>
      <c r="D78" s="1221" t="s">
        <v>510</v>
      </c>
      <c r="E78" s="1221"/>
      <c r="F78" s="1221"/>
      <c r="G78" s="1221"/>
      <c r="H78" s="297">
        <v>174</v>
      </c>
      <c r="I78" s="476"/>
      <c r="J78" s="210"/>
      <c r="K78" s="210"/>
      <c r="L78" s="210"/>
      <c r="M78" s="210"/>
      <c r="N78" s="210"/>
      <c r="O78" s="210"/>
      <c r="P78" s="210"/>
      <c r="Q78" s="414"/>
    </row>
    <row r="79" spans="1:17" ht="15">
      <c r="A79" s="383">
        <v>72</v>
      </c>
      <c r="B79" s="141"/>
      <c r="C79" s="146"/>
      <c r="D79" s="480" t="s">
        <v>288</v>
      </c>
      <c r="E79" s="470"/>
      <c r="F79" s="69"/>
      <c r="G79" s="69"/>
      <c r="H79" s="69"/>
      <c r="I79" s="489">
        <f>SUM(J79:Q79)</f>
        <v>0</v>
      </c>
      <c r="J79" s="156"/>
      <c r="K79" s="156"/>
      <c r="L79" s="156"/>
      <c r="M79" s="156"/>
      <c r="N79" s="156"/>
      <c r="O79" s="156"/>
      <c r="P79" s="156"/>
      <c r="Q79" s="454"/>
    </row>
    <row r="80" spans="1:17" s="16" customFormat="1" ht="16.5">
      <c r="A80" s="383">
        <v>73</v>
      </c>
      <c r="B80" s="141"/>
      <c r="C80" s="146"/>
      <c r="D80" s="482" t="s">
        <v>296</v>
      </c>
      <c r="E80" s="470"/>
      <c r="F80" s="69"/>
      <c r="G80" s="69"/>
      <c r="H80" s="69"/>
      <c r="I80" s="489">
        <f>SUM(J80:Q80)</f>
        <v>382</v>
      </c>
      <c r="J80" s="156">
        <v>301</v>
      </c>
      <c r="K80" s="156">
        <v>81</v>
      </c>
      <c r="L80" s="156"/>
      <c r="M80" s="156"/>
      <c r="N80" s="156"/>
      <c r="O80" s="156"/>
      <c r="P80" s="156"/>
      <c r="Q80" s="454"/>
    </row>
    <row r="81" spans="1:17" s="65" customFormat="1" ht="15">
      <c r="A81" s="383">
        <v>74</v>
      </c>
      <c r="B81" s="416"/>
      <c r="C81" s="142"/>
      <c r="D81" s="483" t="s">
        <v>284</v>
      </c>
      <c r="E81" s="477"/>
      <c r="F81" s="143"/>
      <c r="G81" s="143"/>
      <c r="H81" s="143"/>
      <c r="I81" s="490">
        <f>SUM(J81:Q81)</f>
        <v>394</v>
      </c>
      <c r="J81" s="144">
        <v>310</v>
      </c>
      <c r="K81" s="144">
        <v>84</v>
      </c>
      <c r="L81" s="144"/>
      <c r="M81" s="144"/>
      <c r="N81" s="144"/>
      <c r="O81" s="144"/>
      <c r="P81" s="144"/>
      <c r="Q81" s="145"/>
    </row>
    <row r="82" spans="1:18" s="13" customFormat="1" ht="15">
      <c r="A82" s="383">
        <v>75</v>
      </c>
      <c r="B82" s="208"/>
      <c r="C82" s="209">
        <v>2</v>
      </c>
      <c r="D82" s="1221" t="s">
        <v>802</v>
      </c>
      <c r="E82" s="1221"/>
      <c r="F82" s="1221"/>
      <c r="G82" s="1221"/>
      <c r="H82" s="297"/>
      <c r="I82" s="484"/>
      <c r="J82" s="144"/>
      <c r="K82" s="144"/>
      <c r="L82" s="144"/>
      <c r="M82" s="144"/>
      <c r="N82" s="144"/>
      <c r="O82" s="144"/>
      <c r="P82" s="144"/>
      <c r="Q82" s="145"/>
      <c r="R82" s="4"/>
    </row>
    <row r="83" spans="1:18" s="13" customFormat="1" ht="15">
      <c r="A83" s="383">
        <v>76</v>
      </c>
      <c r="B83" s="492"/>
      <c r="C83" s="493"/>
      <c r="D83" s="480" t="s">
        <v>288</v>
      </c>
      <c r="E83" s="494"/>
      <c r="F83" s="494"/>
      <c r="G83" s="494"/>
      <c r="H83" s="495"/>
      <c r="I83" s="486">
        <f>SUM(J83:Q83)</f>
        <v>410</v>
      </c>
      <c r="J83" s="426">
        <v>309</v>
      </c>
      <c r="K83" s="426">
        <v>42</v>
      </c>
      <c r="L83" s="426">
        <v>59</v>
      </c>
      <c r="M83" s="426"/>
      <c r="N83" s="426"/>
      <c r="O83" s="426"/>
      <c r="P83" s="426"/>
      <c r="Q83" s="427"/>
      <c r="R83" s="4"/>
    </row>
    <row r="84" spans="1:18" s="13" customFormat="1" ht="15">
      <c r="A84" s="383">
        <v>77</v>
      </c>
      <c r="B84" s="141"/>
      <c r="C84" s="146"/>
      <c r="D84" s="482" t="s">
        <v>296</v>
      </c>
      <c r="E84" s="470"/>
      <c r="F84" s="69"/>
      <c r="G84" s="69"/>
      <c r="H84" s="69"/>
      <c r="I84" s="489">
        <f>SUM(J84:Q84)</f>
        <v>930</v>
      </c>
      <c r="J84" s="156">
        <v>782</v>
      </c>
      <c r="K84" s="156">
        <v>106</v>
      </c>
      <c r="L84" s="156">
        <v>42</v>
      </c>
      <c r="M84" s="156"/>
      <c r="N84" s="156"/>
      <c r="O84" s="156"/>
      <c r="P84" s="156"/>
      <c r="Q84" s="454"/>
      <c r="R84" s="4"/>
    </row>
    <row r="85" spans="1:17" ht="15">
      <c r="A85" s="383">
        <v>78</v>
      </c>
      <c r="B85" s="418"/>
      <c r="C85" s="419"/>
      <c r="D85" s="496" t="s">
        <v>284</v>
      </c>
      <c r="E85" s="497"/>
      <c r="F85" s="498"/>
      <c r="G85" s="498"/>
      <c r="H85" s="498"/>
      <c r="I85" s="490">
        <f>SUM(J85:Q85)</f>
        <v>537</v>
      </c>
      <c r="J85" s="421">
        <v>423</v>
      </c>
      <c r="K85" s="421">
        <v>72</v>
      </c>
      <c r="L85" s="421">
        <v>42</v>
      </c>
      <c r="M85" s="421"/>
      <c r="N85" s="421"/>
      <c r="O85" s="421"/>
      <c r="P85" s="421"/>
      <c r="Q85" s="190"/>
    </row>
    <row r="86" spans="1:17" ht="15">
      <c r="A86" s="383">
        <v>79</v>
      </c>
      <c r="B86" s="499"/>
      <c r="C86" s="500"/>
      <c r="D86" s="500" t="s">
        <v>764</v>
      </c>
      <c r="E86" s="501"/>
      <c r="F86" s="500">
        <f>SUM(F8:F82)</f>
        <v>1152091</v>
      </c>
      <c r="G86" s="500">
        <f>SUM(G8:G82)</f>
        <v>1000045</v>
      </c>
      <c r="H86" s="500">
        <f>SUM(H8:H82)</f>
        <v>1118328</v>
      </c>
      <c r="I86" s="502"/>
      <c r="J86" s="500"/>
      <c r="K86" s="500"/>
      <c r="L86" s="500"/>
      <c r="M86" s="500"/>
      <c r="N86" s="500"/>
      <c r="O86" s="500"/>
      <c r="P86" s="500"/>
      <c r="Q86" s="423"/>
    </row>
    <row r="87" spans="1:17" ht="15">
      <c r="A87" s="383">
        <v>80</v>
      </c>
      <c r="B87" s="408"/>
      <c r="C87" s="409"/>
      <c r="D87" s="410" t="s">
        <v>288</v>
      </c>
      <c r="E87" s="473"/>
      <c r="F87" s="474"/>
      <c r="G87" s="474"/>
      <c r="H87" s="474"/>
      <c r="I87" s="481">
        <f>SUM(J87:Q87)</f>
        <v>1440666</v>
      </c>
      <c r="J87" s="426">
        <f>SUM(J83,J79,J75,J70,J66,J62,J57,J53,J49,J44,J40,J36,J31,J27,J23,J18,J14)+J10</f>
        <v>862660</v>
      </c>
      <c r="K87" s="426">
        <f aca="true" t="shared" si="0" ref="K87:Q87">SUM(K83,K79,K75,K70,K66,K62,K57,K53,K49,K44,K40,K36,K31,K27,K23,K18,K14)+K10</f>
        <v>246801</v>
      </c>
      <c r="L87" s="426">
        <f t="shared" si="0"/>
        <v>319697</v>
      </c>
      <c r="M87" s="426">
        <f t="shared" si="0"/>
        <v>0</v>
      </c>
      <c r="N87" s="426">
        <f t="shared" si="0"/>
        <v>0</v>
      </c>
      <c r="O87" s="426">
        <f t="shared" si="0"/>
        <v>11508</v>
      </c>
      <c r="P87" s="426">
        <f t="shared" si="0"/>
        <v>0</v>
      </c>
      <c r="Q87" s="426">
        <f t="shared" si="0"/>
        <v>0</v>
      </c>
    </row>
    <row r="88" spans="1:17" ht="15">
      <c r="A88" s="383">
        <v>81</v>
      </c>
      <c r="B88" s="141"/>
      <c r="C88" s="146"/>
      <c r="D88" s="147" t="s">
        <v>296</v>
      </c>
      <c r="E88" s="470"/>
      <c r="F88" s="69"/>
      <c r="G88" s="69"/>
      <c r="H88" s="69"/>
      <c r="I88" s="471">
        <f>SUM(J88:Q88)</f>
        <v>1475103</v>
      </c>
      <c r="J88" s="138">
        <f>SUM(J84,J80,J76,J71,J67,J63,J58,J54,J50,J45,J41,J37,J32,J28,J24,J19,J15,J11)</f>
        <v>881973</v>
      </c>
      <c r="K88" s="138">
        <f aca="true" t="shared" si="1" ref="K88:Q88">SUM(K84,K80,K76,K71,K67,K63,K58,K54,K50,K45,K41,K37,K32,K28,K24,K19,K15,K11)</f>
        <v>244879</v>
      </c>
      <c r="L88" s="138">
        <f t="shared" si="1"/>
        <v>328323</v>
      </c>
      <c r="M88" s="138">
        <f t="shared" si="1"/>
        <v>0</v>
      </c>
      <c r="N88" s="138">
        <f t="shared" si="1"/>
        <v>7260</v>
      </c>
      <c r="O88" s="138">
        <f t="shared" si="1"/>
        <v>12668</v>
      </c>
      <c r="P88" s="138">
        <f t="shared" si="1"/>
        <v>0</v>
      </c>
      <c r="Q88" s="148">
        <f t="shared" si="1"/>
        <v>0</v>
      </c>
    </row>
    <row r="89" spans="1:17" ht="15" thickBot="1">
      <c r="A89" s="383">
        <v>82</v>
      </c>
      <c r="B89" s="504"/>
      <c r="C89" s="505"/>
      <c r="D89" s="506" t="s">
        <v>284</v>
      </c>
      <c r="E89" s="507"/>
      <c r="F89" s="508"/>
      <c r="G89" s="508"/>
      <c r="H89" s="508"/>
      <c r="I89" s="522">
        <f>SUM(J89:Q89)</f>
        <v>713215</v>
      </c>
      <c r="J89" s="509">
        <f>SUM(J85,J81,J77,J72,J68,J64,J59,J55,J51,J46,J42,J38,J33,J29,J25,J20,J16,J12)</f>
        <v>430854</v>
      </c>
      <c r="K89" s="509">
        <f aca="true" t="shared" si="2" ref="K89:Q89">SUM(K85,K81,K77,K72,K68,K64,K59,K55,K51,K46,K42,K38,K33,K29,K25,K20,K16,K12)</f>
        <v>120036</v>
      </c>
      <c r="L89" s="509">
        <f t="shared" si="2"/>
        <v>154478</v>
      </c>
      <c r="M89" s="509">
        <f t="shared" si="2"/>
        <v>0</v>
      </c>
      <c r="N89" s="509">
        <f t="shared" si="2"/>
        <v>3908</v>
      </c>
      <c r="O89" s="509">
        <f t="shared" si="2"/>
        <v>3939</v>
      </c>
      <c r="P89" s="509">
        <f t="shared" si="2"/>
        <v>0</v>
      </c>
      <c r="Q89" s="509">
        <f t="shared" si="2"/>
        <v>0</v>
      </c>
    </row>
    <row r="90" spans="1:17" s="12" customFormat="1" ht="21.75" customHeight="1" thickTop="1">
      <c r="A90" s="383">
        <v>83</v>
      </c>
      <c r="B90" s="208">
        <v>7</v>
      </c>
      <c r="C90" s="209"/>
      <c r="D90" s="215" t="s">
        <v>35</v>
      </c>
      <c r="E90" s="491" t="s">
        <v>804</v>
      </c>
      <c r="F90" s="297">
        <v>279691</v>
      </c>
      <c r="G90" s="297">
        <v>252769</v>
      </c>
      <c r="H90" s="297">
        <v>271763</v>
      </c>
      <c r="I90" s="476"/>
      <c r="J90" s="210"/>
      <c r="K90" s="210"/>
      <c r="L90" s="210"/>
      <c r="M90" s="210"/>
      <c r="N90" s="210"/>
      <c r="O90" s="210"/>
      <c r="P90" s="210"/>
      <c r="Q90" s="414"/>
    </row>
    <row r="91" spans="1:17" ht="16.5">
      <c r="A91" s="383">
        <v>84</v>
      </c>
      <c r="B91" s="408"/>
      <c r="C91" s="409"/>
      <c r="D91" s="510" t="s">
        <v>288</v>
      </c>
      <c r="E91" s="473"/>
      <c r="F91" s="474"/>
      <c r="G91" s="474"/>
      <c r="H91" s="474"/>
      <c r="I91" s="475">
        <f>SUM(J91:Q91)</f>
        <v>195303</v>
      </c>
      <c r="J91" s="411">
        <v>111630</v>
      </c>
      <c r="K91" s="411">
        <v>30202</v>
      </c>
      <c r="L91" s="411">
        <v>52361</v>
      </c>
      <c r="M91" s="412"/>
      <c r="N91" s="411"/>
      <c r="O91" s="411">
        <v>1110</v>
      </c>
      <c r="P91" s="412"/>
      <c r="Q91" s="511"/>
    </row>
    <row r="92" spans="1:17" ht="16.5">
      <c r="A92" s="383">
        <v>85</v>
      </c>
      <c r="B92" s="141"/>
      <c r="C92" s="146"/>
      <c r="D92" s="417" t="s">
        <v>296</v>
      </c>
      <c r="E92" s="470"/>
      <c r="F92" s="69"/>
      <c r="G92" s="69"/>
      <c r="H92" s="69"/>
      <c r="I92" s="476">
        <f>SUM(J92:Q92)</f>
        <v>228414</v>
      </c>
      <c r="J92" s="210">
        <v>137424</v>
      </c>
      <c r="K92" s="210">
        <v>36319</v>
      </c>
      <c r="L92" s="210">
        <v>52361</v>
      </c>
      <c r="M92" s="211"/>
      <c r="N92" s="210">
        <v>1200</v>
      </c>
      <c r="O92" s="210">
        <v>1110</v>
      </c>
      <c r="P92" s="211"/>
      <c r="Q92" s="415"/>
    </row>
    <row r="93" spans="1:17" ht="15">
      <c r="A93" s="383">
        <v>86</v>
      </c>
      <c r="B93" s="416"/>
      <c r="C93" s="142"/>
      <c r="D93" s="512" t="s">
        <v>284</v>
      </c>
      <c r="E93" s="477"/>
      <c r="F93" s="143"/>
      <c r="G93" s="143"/>
      <c r="H93" s="143"/>
      <c r="I93" s="478">
        <f>SUM(J93:Q93)</f>
        <v>130205</v>
      </c>
      <c r="J93" s="144">
        <v>65144</v>
      </c>
      <c r="K93" s="144">
        <v>17957</v>
      </c>
      <c r="L93" s="144">
        <v>46469</v>
      </c>
      <c r="M93" s="144"/>
      <c r="N93" s="144">
        <v>635</v>
      </c>
      <c r="O93" s="144"/>
      <c r="P93" s="144"/>
      <c r="Q93" s="145"/>
    </row>
    <row r="94" spans="1:17" s="12" customFormat="1" ht="21.75" customHeight="1">
      <c r="A94" s="383">
        <v>87</v>
      </c>
      <c r="B94" s="208">
        <v>8</v>
      </c>
      <c r="C94" s="209"/>
      <c r="D94" s="215" t="s">
        <v>780</v>
      </c>
      <c r="E94" s="491" t="s">
        <v>804</v>
      </c>
      <c r="F94" s="297">
        <v>418564</v>
      </c>
      <c r="G94" s="297">
        <v>387423</v>
      </c>
      <c r="H94" s="297">
        <v>418719</v>
      </c>
      <c r="I94" s="476"/>
      <c r="J94" s="210"/>
      <c r="K94" s="210"/>
      <c r="L94" s="210"/>
      <c r="M94" s="210"/>
      <c r="N94" s="210"/>
      <c r="O94" s="210"/>
      <c r="P94" s="210"/>
      <c r="Q94" s="414"/>
    </row>
    <row r="95" spans="1:17" ht="16.5">
      <c r="A95" s="383">
        <v>88</v>
      </c>
      <c r="B95" s="408"/>
      <c r="C95" s="409"/>
      <c r="D95" s="510" t="s">
        <v>288</v>
      </c>
      <c r="E95" s="473"/>
      <c r="F95" s="474"/>
      <c r="G95" s="474"/>
      <c r="H95" s="474"/>
      <c r="I95" s="475">
        <f>SUM(J95:Q95)</f>
        <v>406867</v>
      </c>
      <c r="J95" s="411">
        <v>260132</v>
      </c>
      <c r="K95" s="411">
        <v>79013</v>
      </c>
      <c r="L95" s="411">
        <v>66122</v>
      </c>
      <c r="M95" s="412"/>
      <c r="N95" s="411"/>
      <c r="O95" s="411">
        <v>1600</v>
      </c>
      <c r="P95" s="412"/>
      <c r="Q95" s="511"/>
    </row>
    <row r="96" spans="1:17" ht="16.5">
      <c r="A96" s="383">
        <v>89</v>
      </c>
      <c r="B96" s="141"/>
      <c r="C96" s="146"/>
      <c r="D96" s="417" t="s">
        <v>296</v>
      </c>
      <c r="E96" s="470"/>
      <c r="F96" s="69"/>
      <c r="G96" s="69"/>
      <c r="H96" s="69"/>
      <c r="I96" s="476">
        <f>SUM(J96:Q96)</f>
        <v>429712</v>
      </c>
      <c r="J96" s="210">
        <v>275692</v>
      </c>
      <c r="K96" s="210">
        <v>79314</v>
      </c>
      <c r="L96" s="210">
        <v>69136</v>
      </c>
      <c r="M96" s="211"/>
      <c r="N96" s="210">
        <v>3900</v>
      </c>
      <c r="O96" s="210">
        <v>1670</v>
      </c>
      <c r="P96" s="211"/>
      <c r="Q96" s="415"/>
    </row>
    <row r="97" spans="1:17" ht="15">
      <c r="A97" s="383">
        <v>90</v>
      </c>
      <c r="B97" s="416"/>
      <c r="C97" s="142"/>
      <c r="D97" s="512" t="s">
        <v>284</v>
      </c>
      <c r="E97" s="477"/>
      <c r="F97" s="143"/>
      <c r="G97" s="143"/>
      <c r="H97" s="143"/>
      <c r="I97" s="478">
        <f>SUM(J97:Q97)</f>
        <v>206445</v>
      </c>
      <c r="J97" s="387">
        <v>135624</v>
      </c>
      <c r="K97" s="387">
        <v>35841</v>
      </c>
      <c r="L97" s="387">
        <v>32665</v>
      </c>
      <c r="M97" s="387"/>
      <c r="N97" s="387">
        <v>2132</v>
      </c>
      <c r="O97" s="387">
        <v>183</v>
      </c>
      <c r="P97" s="387"/>
      <c r="Q97" s="191"/>
    </row>
    <row r="98" spans="1:17" ht="15">
      <c r="A98" s="383">
        <v>91</v>
      </c>
      <c r="B98" s="208"/>
      <c r="C98" s="209">
        <v>1</v>
      </c>
      <c r="D98" s="1221" t="s">
        <v>802</v>
      </c>
      <c r="E98" s="1221"/>
      <c r="F98" s="1221"/>
      <c r="G98" s="1221"/>
      <c r="H98" s="297"/>
      <c r="I98" s="476"/>
      <c r="J98" s="210"/>
      <c r="K98" s="210"/>
      <c r="L98" s="210"/>
      <c r="M98" s="210"/>
      <c r="N98" s="210"/>
      <c r="O98" s="210"/>
      <c r="P98" s="210"/>
      <c r="Q98" s="414"/>
    </row>
    <row r="99" spans="1:17" ht="15">
      <c r="A99" s="383">
        <v>92</v>
      </c>
      <c r="B99" s="408"/>
      <c r="C99" s="409"/>
      <c r="D99" s="480" t="s">
        <v>288</v>
      </c>
      <c r="E99" s="473"/>
      <c r="F99" s="474"/>
      <c r="G99" s="474"/>
      <c r="H99" s="474"/>
      <c r="I99" s="486">
        <f>SUM(J99:Q99)</f>
        <v>1937</v>
      </c>
      <c r="J99" s="487">
        <v>1546</v>
      </c>
      <c r="K99" s="487">
        <v>209</v>
      </c>
      <c r="L99" s="487">
        <v>182</v>
      </c>
      <c r="M99" s="487"/>
      <c r="N99" s="487"/>
      <c r="O99" s="487"/>
      <c r="P99" s="487"/>
      <c r="Q99" s="488"/>
    </row>
    <row r="100" spans="1:17" ht="15">
      <c r="A100" s="383">
        <v>93</v>
      </c>
      <c r="B100" s="141"/>
      <c r="C100" s="146"/>
      <c r="D100" s="482" t="s">
        <v>296</v>
      </c>
      <c r="E100" s="470"/>
      <c r="F100" s="69"/>
      <c r="G100" s="69"/>
      <c r="H100" s="69"/>
      <c r="I100" s="489">
        <f>SUM(J100:Q100)</f>
        <v>1937</v>
      </c>
      <c r="J100" s="156">
        <v>1546</v>
      </c>
      <c r="K100" s="156">
        <v>209</v>
      </c>
      <c r="L100" s="156">
        <v>182</v>
      </c>
      <c r="M100" s="156"/>
      <c r="N100" s="156"/>
      <c r="O100" s="156"/>
      <c r="P100" s="156"/>
      <c r="Q100" s="454"/>
    </row>
    <row r="101" spans="1:17" ht="15">
      <c r="A101" s="383">
        <v>94</v>
      </c>
      <c r="B101" s="416"/>
      <c r="C101" s="142"/>
      <c r="D101" s="483" t="s">
        <v>284</v>
      </c>
      <c r="E101" s="477"/>
      <c r="F101" s="143"/>
      <c r="G101" s="143"/>
      <c r="H101" s="143"/>
      <c r="I101" s="490">
        <f>SUM(J101:Q101)</f>
        <v>1452</v>
      </c>
      <c r="J101" s="144">
        <v>1279</v>
      </c>
      <c r="K101" s="144">
        <v>173</v>
      </c>
      <c r="L101" s="144"/>
      <c r="M101" s="144"/>
      <c r="N101" s="144"/>
      <c r="O101" s="144"/>
      <c r="P101" s="144"/>
      <c r="Q101" s="145"/>
    </row>
    <row r="102" spans="1:17" ht="30">
      <c r="A102" s="383">
        <v>95</v>
      </c>
      <c r="B102" s="208">
        <v>9</v>
      </c>
      <c r="C102" s="209"/>
      <c r="D102" s="203" t="s">
        <v>39</v>
      </c>
      <c r="E102" s="485" t="s">
        <v>804</v>
      </c>
      <c r="F102" s="297">
        <v>80004</v>
      </c>
      <c r="G102" s="297">
        <v>50612</v>
      </c>
      <c r="H102" s="297">
        <v>53669</v>
      </c>
      <c r="I102" s="478"/>
      <c r="J102" s="387"/>
      <c r="K102" s="387"/>
      <c r="L102" s="387"/>
      <c r="M102" s="387"/>
      <c r="N102" s="387"/>
      <c r="O102" s="387"/>
      <c r="P102" s="387"/>
      <c r="Q102" s="191"/>
    </row>
    <row r="103" spans="1:17" ht="16.5">
      <c r="A103" s="383">
        <v>96</v>
      </c>
      <c r="B103" s="408"/>
      <c r="C103" s="409"/>
      <c r="D103" s="510" t="s">
        <v>288</v>
      </c>
      <c r="E103" s="473"/>
      <c r="F103" s="474"/>
      <c r="G103" s="474"/>
      <c r="H103" s="474"/>
      <c r="I103" s="475">
        <f>SUM(J103:Q103)</f>
        <v>51889</v>
      </c>
      <c r="J103" s="411">
        <v>26750</v>
      </c>
      <c r="K103" s="411">
        <v>7490</v>
      </c>
      <c r="L103" s="411">
        <v>17649</v>
      </c>
      <c r="M103" s="412"/>
      <c r="N103" s="411"/>
      <c r="O103" s="411"/>
      <c r="P103" s="412"/>
      <c r="Q103" s="511"/>
    </row>
    <row r="104" spans="1:17" ht="16.5">
      <c r="A104" s="383">
        <v>97</v>
      </c>
      <c r="B104" s="141"/>
      <c r="C104" s="146"/>
      <c r="D104" s="417" t="s">
        <v>296</v>
      </c>
      <c r="E104" s="470"/>
      <c r="F104" s="69"/>
      <c r="G104" s="69"/>
      <c r="H104" s="69"/>
      <c r="I104" s="476">
        <f>SUM(J104:Q104)</f>
        <v>65097</v>
      </c>
      <c r="J104" s="210">
        <v>33903</v>
      </c>
      <c r="K104" s="210">
        <v>8917</v>
      </c>
      <c r="L104" s="210">
        <v>21927</v>
      </c>
      <c r="M104" s="211"/>
      <c r="N104" s="210">
        <v>350</v>
      </c>
      <c r="O104" s="210"/>
      <c r="P104" s="211"/>
      <c r="Q104" s="415"/>
    </row>
    <row r="105" spans="1:17" ht="15">
      <c r="A105" s="383">
        <v>98</v>
      </c>
      <c r="B105" s="418"/>
      <c r="C105" s="419"/>
      <c r="D105" s="513" t="s">
        <v>284</v>
      </c>
      <c r="E105" s="497"/>
      <c r="F105" s="498"/>
      <c r="G105" s="498"/>
      <c r="H105" s="498"/>
      <c r="I105" s="478">
        <f>SUM(J105:Q105)</f>
        <v>24345</v>
      </c>
      <c r="J105" s="421">
        <v>14500</v>
      </c>
      <c r="K105" s="421">
        <v>3396</v>
      </c>
      <c r="L105" s="421">
        <v>6275</v>
      </c>
      <c r="M105" s="421"/>
      <c r="N105" s="421">
        <v>174</v>
      </c>
      <c r="O105" s="421"/>
      <c r="P105" s="421"/>
      <c r="Q105" s="190"/>
    </row>
    <row r="106" spans="1:17" ht="15">
      <c r="A106" s="383">
        <v>99</v>
      </c>
      <c r="B106" s="208"/>
      <c r="C106" s="209">
        <v>1</v>
      </c>
      <c r="D106" s="1221" t="s">
        <v>802</v>
      </c>
      <c r="E106" s="1221"/>
      <c r="F106" s="1221"/>
      <c r="G106" s="1221"/>
      <c r="H106" s="297"/>
      <c r="I106" s="476"/>
      <c r="J106" s="210"/>
      <c r="K106" s="210"/>
      <c r="L106" s="210"/>
      <c r="M106" s="210"/>
      <c r="N106" s="210"/>
      <c r="O106" s="210"/>
      <c r="P106" s="210"/>
      <c r="Q106" s="414"/>
    </row>
    <row r="107" spans="1:17" ht="16.5">
      <c r="A107" s="383">
        <v>100</v>
      </c>
      <c r="B107" s="141"/>
      <c r="C107" s="146"/>
      <c r="D107" s="482" t="s">
        <v>296</v>
      </c>
      <c r="E107" s="470"/>
      <c r="F107" s="69"/>
      <c r="G107" s="69"/>
      <c r="H107" s="69"/>
      <c r="I107" s="476">
        <f>SUM(J107:Q107)</f>
        <v>352</v>
      </c>
      <c r="J107" s="210">
        <v>310</v>
      </c>
      <c r="K107" s="210">
        <v>42</v>
      </c>
      <c r="L107" s="210"/>
      <c r="M107" s="211"/>
      <c r="N107" s="210"/>
      <c r="O107" s="210"/>
      <c r="P107" s="211"/>
      <c r="Q107" s="415"/>
    </row>
    <row r="108" spans="1:17" ht="24" customHeight="1">
      <c r="A108" s="383">
        <v>101</v>
      </c>
      <c r="B108" s="418"/>
      <c r="C108" s="419"/>
      <c r="D108" s="496" t="s">
        <v>284</v>
      </c>
      <c r="E108" s="497"/>
      <c r="F108" s="498"/>
      <c r="G108" s="498"/>
      <c r="H108" s="498"/>
      <c r="I108" s="490">
        <f>SUM(J108:Q108)</f>
        <v>0</v>
      </c>
      <c r="J108" s="421"/>
      <c r="K108" s="421"/>
      <c r="L108" s="421"/>
      <c r="M108" s="421"/>
      <c r="N108" s="421"/>
      <c r="O108" s="421"/>
      <c r="P108" s="421"/>
      <c r="Q108" s="190"/>
    </row>
    <row r="109" spans="1:17" ht="15">
      <c r="A109" s="383">
        <v>102</v>
      </c>
      <c r="B109" s="499"/>
      <c r="C109" s="501"/>
      <c r="D109" s="514" t="s">
        <v>781</v>
      </c>
      <c r="E109" s="515"/>
      <c r="F109" s="516">
        <f>SUM(F90:F102)</f>
        <v>778259</v>
      </c>
      <c r="G109" s="516">
        <f>SUM(G90:G102)</f>
        <v>690804</v>
      </c>
      <c r="H109" s="516">
        <f>SUM(H90:H102)</f>
        <v>744151</v>
      </c>
      <c r="I109" s="517"/>
      <c r="J109" s="518"/>
      <c r="K109" s="518"/>
      <c r="L109" s="518"/>
      <c r="M109" s="518"/>
      <c r="N109" s="518"/>
      <c r="O109" s="518"/>
      <c r="P109" s="518"/>
      <c r="Q109" s="433"/>
    </row>
    <row r="110" spans="1:17" ht="15">
      <c r="A110" s="383">
        <v>103</v>
      </c>
      <c r="B110" s="408"/>
      <c r="C110" s="409"/>
      <c r="D110" s="519" t="s">
        <v>288</v>
      </c>
      <c r="E110" s="473"/>
      <c r="F110" s="474"/>
      <c r="G110" s="474"/>
      <c r="H110" s="474"/>
      <c r="I110" s="481">
        <f>SUM(J110:Q110)</f>
        <v>655996</v>
      </c>
      <c r="J110" s="426">
        <f aca="true" t="shared" si="3" ref="J110:Q110">SUM(J103,J99,J95,J91)</f>
        <v>400058</v>
      </c>
      <c r="K110" s="426">
        <f t="shared" si="3"/>
        <v>116914</v>
      </c>
      <c r="L110" s="426">
        <f t="shared" si="3"/>
        <v>136314</v>
      </c>
      <c r="M110" s="426">
        <f t="shared" si="3"/>
        <v>0</v>
      </c>
      <c r="N110" s="426">
        <f t="shared" si="3"/>
        <v>0</v>
      </c>
      <c r="O110" s="426">
        <f t="shared" si="3"/>
        <v>2710</v>
      </c>
      <c r="P110" s="426">
        <f t="shared" si="3"/>
        <v>0</v>
      </c>
      <c r="Q110" s="427">
        <f t="shared" si="3"/>
        <v>0</v>
      </c>
    </row>
    <row r="111" spans="1:17" ht="15">
      <c r="A111" s="383">
        <v>104</v>
      </c>
      <c r="B111" s="141"/>
      <c r="C111" s="146"/>
      <c r="D111" s="520" t="s">
        <v>296</v>
      </c>
      <c r="E111" s="470"/>
      <c r="F111" s="69"/>
      <c r="G111" s="69"/>
      <c r="H111" s="69"/>
      <c r="I111" s="471">
        <f>SUM(J111:Q111)</f>
        <v>725512</v>
      </c>
      <c r="J111" s="138">
        <f>SUM(J104,J100,J96,J92)+J107</f>
        <v>448875</v>
      </c>
      <c r="K111" s="138">
        <f aca="true" t="shared" si="4" ref="K111:Q111">SUM(K104,K100,K96,K92)+K107</f>
        <v>124801</v>
      </c>
      <c r="L111" s="138">
        <f t="shared" si="4"/>
        <v>143606</v>
      </c>
      <c r="M111" s="138">
        <f t="shared" si="4"/>
        <v>0</v>
      </c>
      <c r="N111" s="138">
        <f t="shared" si="4"/>
        <v>5450</v>
      </c>
      <c r="O111" s="138">
        <f t="shared" si="4"/>
        <v>2780</v>
      </c>
      <c r="P111" s="138">
        <f t="shared" si="4"/>
        <v>0</v>
      </c>
      <c r="Q111" s="138">
        <f t="shared" si="4"/>
        <v>0</v>
      </c>
    </row>
    <row r="112" spans="1:17" ht="15" thickBot="1">
      <c r="A112" s="383">
        <v>105</v>
      </c>
      <c r="B112" s="504"/>
      <c r="C112" s="505"/>
      <c r="D112" s="521" t="s">
        <v>284</v>
      </c>
      <c r="E112" s="507"/>
      <c r="F112" s="508"/>
      <c r="G112" s="508"/>
      <c r="H112" s="508"/>
      <c r="I112" s="522">
        <f>SUM(J112:Q112)</f>
        <v>362447</v>
      </c>
      <c r="J112" s="509">
        <f>SUM(J105,J101,J97,J93)+J108</f>
        <v>216547</v>
      </c>
      <c r="K112" s="509">
        <f aca="true" t="shared" si="5" ref="K112:Q112">SUM(K105,K101,K97,K93)+K108</f>
        <v>57367</v>
      </c>
      <c r="L112" s="509">
        <f t="shared" si="5"/>
        <v>85409</v>
      </c>
      <c r="M112" s="509">
        <f t="shared" si="5"/>
        <v>0</v>
      </c>
      <c r="N112" s="509">
        <f t="shared" si="5"/>
        <v>2941</v>
      </c>
      <c r="O112" s="509">
        <f t="shared" si="5"/>
        <v>183</v>
      </c>
      <c r="P112" s="509">
        <f t="shared" si="5"/>
        <v>0</v>
      </c>
      <c r="Q112" s="509">
        <f t="shared" si="5"/>
        <v>0</v>
      </c>
    </row>
    <row r="113" spans="1:17" s="12" customFormat="1" ht="21.75" customHeight="1" thickTop="1">
      <c r="A113" s="383">
        <v>106</v>
      </c>
      <c r="B113" s="208">
        <v>10</v>
      </c>
      <c r="C113" s="209"/>
      <c r="D113" s="215" t="s">
        <v>301</v>
      </c>
      <c r="E113" s="491" t="s">
        <v>804</v>
      </c>
      <c r="F113" s="297">
        <v>325814</v>
      </c>
      <c r="G113" s="297">
        <v>167797</v>
      </c>
      <c r="H113" s="297">
        <v>172414</v>
      </c>
      <c r="I113" s="476"/>
      <c r="J113" s="210"/>
      <c r="K113" s="210"/>
      <c r="L113" s="210"/>
      <c r="M113" s="210"/>
      <c r="N113" s="210"/>
      <c r="O113" s="210"/>
      <c r="P113" s="210"/>
      <c r="Q113" s="414"/>
    </row>
    <row r="114" spans="1:17" ht="16.5">
      <c r="A114" s="383">
        <v>107</v>
      </c>
      <c r="B114" s="408"/>
      <c r="C114" s="409"/>
      <c r="D114" s="510" t="s">
        <v>288</v>
      </c>
      <c r="E114" s="473"/>
      <c r="F114" s="474"/>
      <c r="G114" s="474"/>
      <c r="H114" s="474"/>
      <c r="I114" s="475">
        <f>SUM(J114:Q114)</f>
        <v>162519</v>
      </c>
      <c r="J114" s="411">
        <v>63396</v>
      </c>
      <c r="K114" s="411">
        <v>17003</v>
      </c>
      <c r="L114" s="411">
        <v>65500</v>
      </c>
      <c r="M114" s="412"/>
      <c r="N114" s="411"/>
      <c r="O114" s="411">
        <v>16620</v>
      </c>
      <c r="P114" s="412"/>
      <c r="Q114" s="511"/>
    </row>
    <row r="115" spans="1:17" ht="16.5">
      <c r="A115" s="383">
        <v>108</v>
      </c>
      <c r="B115" s="141"/>
      <c r="C115" s="146"/>
      <c r="D115" s="417" t="s">
        <v>296</v>
      </c>
      <c r="E115" s="470"/>
      <c r="F115" s="69"/>
      <c r="G115" s="69"/>
      <c r="H115" s="69"/>
      <c r="I115" s="476">
        <f>SUM(J115:Q115)</f>
        <v>223522</v>
      </c>
      <c r="J115" s="210">
        <v>83798</v>
      </c>
      <c r="K115" s="210">
        <v>21646</v>
      </c>
      <c r="L115" s="210">
        <v>100928</v>
      </c>
      <c r="M115" s="211"/>
      <c r="N115" s="210">
        <v>530</v>
      </c>
      <c r="O115" s="210">
        <v>16620</v>
      </c>
      <c r="P115" s="211"/>
      <c r="Q115" s="415"/>
    </row>
    <row r="116" spans="1:17" ht="15">
      <c r="A116" s="383">
        <v>109</v>
      </c>
      <c r="B116" s="416"/>
      <c r="C116" s="142"/>
      <c r="D116" s="512" t="s">
        <v>284</v>
      </c>
      <c r="E116" s="477"/>
      <c r="F116" s="143"/>
      <c r="G116" s="143"/>
      <c r="H116" s="143"/>
      <c r="I116" s="478">
        <f>SUM(J116:Q116)</f>
        <v>82951</v>
      </c>
      <c r="J116" s="144">
        <v>36415</v>
      </c>
      <c r="K116" s="144">
        <v>9894</v>
      </c>
      <c r="L116" s="144">
        <v>27384</v>
      </c>
      <c r="M116" s="144"/>
      <c r="N116" s="144">
        <v>261</v>
      </c>
      <c r="O116" s="144">
        <v>8997</v>
      </c>
      <c r="P116" s="144"/>
      <c r="Q116" s="145"/>
    </row>
    <row r="117" spans="1:17" ht="15">
      <c r="A117" s="383">
        <v>110</v>
      </c>
      <c r="B117" s="141"/>
      <c r="C117" s="146">
        <v>1</v>
      </c>
      <c r="D117" s="1221" t="s">
        <v>727</v>
      </c>
      <c r="E117" s="1221"/>
      <c r="F117" s="1221"/>
      <c r="G117" s="1221"/>
      <c r="H117" s="297">
        <v>0</v>
      </c>
      <c r="I117" s="476"/>
      <c r="J117" s="210"/>
      <c r="K117" s="210"/>
      <c r="L117" s="210"/>
      <c r="M117" s="210"/>
      <c r="N117" s="210"/>
      <c r="O117" s="210"/>
      <c r="P117" s="210"/>
      <c r="Q117" s="414"/>
    </row>
    <row r="118" spans="1:17" ht="15">
      <c r="A118" s="383">
        <v>111</v>
      </c>
      <c r="B118" s="408"/>
      <c r="C118" s="409"/>
      <c r="D118" s="480" t="s">
        <v>288</v>
      </c>
      <c r="E118" s="473"/>
      <c r="F118" s="474"/>
      <c r="G118" s="474"/>
      <c r="H118" s="474"/>
      <c r="I118" s="486">
        <f>SUM(J118:Q118)</f>
        <v>17664</v>
      </c>
      <c r="J118" s="487"/>
      <c r="K118" s="487"/>
      <c r="L118" s="487">
        <v>17664</v>
      </c>
      <c r="M118" s="487"/>
      <c r="N118" s="487"/>
      <c r="O118" s="487"/>
      <c r="P118" s="487"/>
      <c r="Q118" s="488"/>
    </row>
    <row r="119" spans="1:17" ht="15">
      <c r="A119" s="383">
        <v>112</v>
      </c>
      <c r="B119" s="141"/>
      <c r="C119" s="146"/>
      <c r="D119" s="482" t="s">
        <v>296</v>
      </c>
      <c r="E119" s="470"/>
      <c r="F119" s="69"/>
      <c r="G119" s="69"/>
      <c r="H119" s="69"/>
      <c r="I119" s="489">
        <f>SUM(J119:Q119)</f>
        <v>20164</v>
      </c>
      <c r="J119" s="156"/>
      <c r="K119" s="156"/>
      <c r="L119" s="156">
        <v>20164</v>
      </c>
      <c r="M119" s="156"/>
      <c r="N119" s="156"/>
      <c r="O119" s="156"/>
      <c r="P119" s="156"/>
      <c r="Q119" s="454"/>
    </row>
    <row r="120" spans="1:17" ht="15">
      <c r="A120" s="383">
        <v>113</v>
      </c>
      <c r="B120" s="416"/>
      <c r="C120" s="142"/>
      <c r="D120" s="483" t="s">
        <v>284</v>
      </c>
      <c r="E120" s="477"/>
      <c r="F120" s="143"/>
      <c r="G120" s="143"/>
      <c r="H120" s="143"/>
      <c r="I120" s="490">
        <f>SUM(J120:Q120)</f>
        <v>0</v>
      </c>
      <c r="J120" s="144"/>
      <c r="K120" s="144"/>
      <c r="L120" s="144"/>
      <c r="M120" s="144"/>
      <c r="N120" s="144"/>
      <c r="O120" s="144"/>
      <c r="P120" s="144"/>
      <c r="Q120" s="145"/>
    </row>
    <row r="121" spans="1:17" ht="30" customHeight="1">
      <c r="A121" s="383">
        <v>114</v>
      </c>
      <c r="B121" s="141"/>
      <c r="C121" s="146">
        <v>2</v>
      </c>
      <c r="D121" s="1221" t="s">
        <v>219</v>
      </c>
      <c r="E121" s="1221"/>
      <c r="F121" s="1221"/>
      <c r="G121" s="1221"/>
      <c r="H121" s="1221"/>
      <c r="I121" s="476"/>
      <c r="J121" s="210"/>
      <c r="K121" s="210"/>
      <c r="L121" s="210"/>
      <c r="M121" s="210"/>
      <c r="N121" s="210"/>
      <c r="O121" s="210"/>
      <c r="P121" s="210"/>
      <c r="Q121" s="414"/>
    </row>
    <row r="122" spans="1:17" ht="15">
      <c r="A122" s="383">
        <v>115</v>
      </c>
      <c r="B122" s="141"/>
      <c r="C122" s="146"/>
      <c r="D122" s="482" t="s">
        <v>296</v>
      </c>
      <c r="E122" s="470"/>
      <c r="F122" s="69"/>
      <c r="G122" s="69"/>
      <c r="H122" s="69"/>
      <c r="I122" s="489">
        <f>SUM(J122:Q122)</f>
        <v>1461</v>
      </c>
      <c r="J122" s="156">
        <v>1150</v>
      </c>
      <c r="K122" s="156">
        <v>311</v>
      </c>
      <c r="L122" s="156"/>
      <c r="M122" s="156"/>
      <c r="N122" s="156"/>
      <c r="O122" s="156"/>
      <c r="P122" s="156"/>
      <c r="Q122" s="454"/>
    </row>
    <row r="123" spans="1:17" ht="15">
      <c r="A123" s="383">
        <v>116</v>
      </c>
      <c r="B123" s="416"/>
      <c r="C123" s="142"/>
      <c r="D123" s="483" t="s">
        <v>284</v>
      </c>
      <c r="E123" s="477"/>
      <c r="F123" s="143"/>
      <c r="G123" s="143"/>
      <c r="H123" s="143"/>
      <c r="I123" s="490">
        <f>SUM(J123:Q123)</f>
        <v>0</v>
      </c>
      <c r="J123" s="144"/>
      <c r="K123" s="144"/>
      <c r="L123" s="144"/>
      <c r="M123" s="144"/>
      <c r="N123" s="144"/>
      <c r="O123" s="144"/>
      <c r="P123" s="144"/>
      <c r="Q123" s="145"/>
    </row>
    <row r="124" spans="1:17" s="12" customFormat="1" ht="21.75" customHeight="1">
      <c r="A124" s="383">
        <v>117</v>
      </c>
      <c r="B124" s="208">
        <v>11</v>
      </c>
      <c r="C124" s="209"/>
      <c r="D124" s="215" t="s">
        <v>230</v>
      </c>
      <c r="E124" s="491" t="s">
        <v>804</v>
      </c>
      <c r="F124" s="297">
        <v>95933</v>
      </c>
      <c r="G124" s="297">
        <v>77338</v>
      </c>
      <c r="H124" s="297">
        <v>98692</v>
      </c>
      <c r="I124" s="476"/>
      <c r="J124" s="210"/>
      <c r="K124" s="210"/>
      <c r="L124" s="210"/>
      <c r="M124" s="210"/>
      <c r="N124" s="210"/>
      <c r="O124" s="210"/>
      <c r="P124" s="210"/>
      <c r="Q124" s="414"/>
    </row>
    <row r="125" spans="1:17" ht="16.5">
      <c r="A125" s="383">
        <v>118</v>
      </c>
      <c r="B125" s="408"/>
      <c r="C125" s="409"/>
      <c r="D125" s="510" t="s">
        <v>288</v>
      </c>
      <c r="E125" s="473"/>
      <c r="F125" s="474"/>
      <c r="G125" s="474"/>
      <c r="H125" s="474"/>
      <c r="I125" s="475">
        <f>SUM(J125:Q125)</f>
        <v>75506</v>
      </c>
      <c r="J125" s="411">
        <v>43475</v>
      </c>
      <c r="K125" s="411">
        <v>12174</v>
      </c>
      <c r="L125" s="411">
        <v>19857</v>
      </c>
      <c r="M125" s="412"/>
      <c r="N125" s="411"/>
      <c r="O125" s="411"/>
      <c r="P125" s="412"/>
      <c r="Q125" s="511"/>
    </row>
    <row r="126" spans="1:17" ht="16.5">
      <c r="A126" s="383">
        <v>119</v>
      </c>
      <c r="B126" s="141"/>
      <c r="C126" s="146"/>
      <c r="D126" s="417" t="s">
        <v>296</v>
      </c>
      <c r="E126" s="470"/>
      <c r="F126" s="69"/>
      <c r="G126" s="69"/>
      <c r="H126" s="69"/>
      <c r="I126" s="476">
        <f>SUM(J126:Q126)</f>
        <v>85051</v>
      </c>
      <c r="J126" s="210">
        <v>46304</v>
      </c>
      <c r="K126" s="210">
        <v>12817</v>
      </c>
      <c r="L126" s="210">
        <v>25297</v>
      </c>
      <c r="M126" s="211"/>
      <c r="N126" s="210">
        <v>247</v>
      </c>
      <c r="O126" s="210">
        <v>386</v>
      </c>
      <c r="P126" s="211"/>
      <c r="Q126" s="415"/>
    </row>
    <row r="127" spans="1:17" ht="15">
      <c r="A127" s="383">
        <v>120</v>
      </c>
      <c r="B127" s="416"/>
      <c r="C127" s="142"/>
      <c r="D127" s="512" t="s">
        <v>284</v>
      </c>
      <c r="E127" s="477"/>
      <c r="F127" s="143"/>
      <c r="G127" s="143"/>
      <c r="H127" s="143"/>
      <c r="I127" s="476">
        <f>SUM(J127:Q127)</f>
        <v>41822</v>
      </c>
      <c r="J127" s="387">
        <v>26273</v>
      </c>
      <c r="K127" s="387">
        <v>6728</v>
      </c>
      <c r="L127" s="387">
        <v>8261</v>
      </c>
      <c r="M127" s="387"/>
      <c r="N127" s="387">
        <v>174</v>
      </c>
      <c r="O127" s="387">
        <v>386</v>
      </c>
      <c r="P127" s="387"/>
      <c r="Q127" s="191"/>
    </row>
    <row r="128" spans="1:17" ht="30">
      <c r="A128" s="383">
        <v>121</v>
      </c>
      <c r="B128" s="141"/>
      <c r="C128" s="146">
        <v>1</v>
      </c>
      <c r="D128" s="479" t="s">
        <v>727</v>
      </c>
      <c r="E128" s="203"/>
      <c r="F128" s="203"/>
      <c r="G128" s="203"/>
      <c r="H128" s="297"/>
      <c r="I128" s="476"/>
      <c r="J128" s="210"/>
      <c r="K128" s="210"/>
      <c r="L128" s="210"/>
      <c r="M128" s="210"/>
      <c r="N128" s="210"/>
      <c r="O128" s="210"/>
      <c r="P128" s="210"/>
      <c r="Q128" s="414"/>
    </row>
    <row r="129" spans="1:17" ht="15">
      <c r="A129" s="383">
        <v>122</v>
      </c>
      <c r="B129" s="408"/>
      <c r="C129" s="409"/>
      <c r="D129" s="480" t="s">
        <v>288</v>
      </c>
      <c r="E129" s="473"/>
      <c r="F129" s="474"/>
      <c r="G129" s="474"/>
      <c r="H129" s="474"/>
      <c r="I129" s="486">
        <f>SUM(J129:Q129)</f>
        <v>9667</v>
      </c>
      <c r="J129" s="487"/>
      <c r="K129" s="487"/>
      <c r="L129" s="487">
        <v>9667</v>
      </c>
      <c r="M129" s="487"/>
      <c r="N129" s="487"/>
      <c r="O129" s="487"/>
      <c r="P129" s="487"/>
      <c r="Q129" s="488"/>
    </row>
    <row r="130" spans="1:17" ht="15">
      <c r="A130" s="383">
        <v>123</v>
      </c>
      <c r="B130" s="141"/>
      <c r="C130" s="146"/>
      <c r="D130" s="482" t="s">
        <v>296</v>
      </c>
      <c r="E130" s="470"/>
      <c r="F130" s="69"/>
      <c r="G130" s="69"/>
      <c r="H130" s="69"/>
      <c r="I130" s="489">
        <f>SUM(J130:Q130)</f>
        <v>9667</v>
      </c>
      <c r="J130" s="156"/>
      <c r="K130" s="156"/>
      <c r="L130" s="156">
        <v>9667</v>
      </c>
      <c r="M130" s="156"/>
      <c r="N130" s="156"/>
      <c r="O130" s="156"/>
      <c r="P130" s="156"/>
      <c r="Q130" s="454"/>
    </row>
    <row r="131" spans="1:17" ht="15">
      <c r="A131" s="383">
        <v>124</v>
      </c>
      <c r="B131" s="416"/>
      <c r="C131" s="142"/>
      <c r="D131" s="483" t="s">
        <v>284</v>
      </c>
      <c r="E131" s="477"/>
      <c r="F131" s="143"/>
      <c r="G131" s="143"/>
      <c r="H131" s="143"/>
      <c r="I131" s="490">
        <f>SUM(J131:Q131)</f>
        <v>1600</v>
      </c>
      <c r="J131" s="144"/>
      <c r="K131" s="144"/>
      <c r="L131" s="144">
        <v>1600</v>
      </c>
      <c r="M131" s="144"/>
      <c r="N131" s="144"/>
      <c r="O131" s="144"/>
      <c r="P131" s="144"/>
      <c r="Q131" s="145"/>
    </row>
    <row r="132" spans="1:17" s="12" customFormat="1" ht="21.75" customHeight="1">
      <c r="A132" s="383">
        <v>125</v>
      </c>
      <c r="B132" s="208">
        <v>12</v>
      </c>
      <c r="C132" s="209"/>
      <c r="D132" s="215" t="s">
        <v>796</v>
      </c>
      <c r="E132" s="491" t="s">
        <v>804</v>
      </c>
      <c r="F132" s="297">
        <v>0</v>
      </c>
      <c r="G132" s="297">
        <v>190822</v>
      </c>
      <c r="H132" s="297">
        <v>357972</v>
      </c>
      <c r="I132" s="476"/>
      <c r="J132" s="210"/>
      <c r="K132" s="210"/>
      <c r="L132" s="210"/>
      <c r="M132" s="210"/>
      <c r="N132" s="210"/>
      <c r="O132" s="210"/>
      <c r="P132" s="210"/>
      <c r="Q132" s="414"/>
    </row>
    <row r="133" spans="1:17" ht="16.5">
      <c r="A133" s="383">
        <v>126</v>
      </c>
      <c r="B133" s="408"/>
      <c r="C133" s="409"/>
      <c r="D133" s="510" t="s">
        <v>288</v>
      </c>
      <c r="E133" s="473"/>
      <c r="F133" s="474"/>
      <c r="G133" s="474"/>
      <c r="H133" s="474"/>
      <c r="I133" s="475">
        <f>SUM(J133:Q133)</f>
        <v>356202</v>
      </c>
      <c r="J133" s="411">
        <v>125620</v>
      </c>
      <c r="K133" s="411">
        <v>36655</v>
      </c>
      <c r="L133" s="411">
        <v>168527</v>
      </c>
      <c r="M133" s="412"/>
      <c r="N133" s="411"/>
      <c r="O133" s="411">
        <v>25400</v>
      </c>
      <c r="P133" s="412"/>
      <c r="Q133" s="511"/>
    </row>
    <row r="134" spans="1:17" ht="16.5">
      <c r="A134" s="383">
        <v>127</v>
      </c>
      <c r="B134" s="141"/>
      <c r="C134" s="146"/>
      <c r="D134" s="417" t="s">
        <v>296</v>
      </c>
      <c r="E134" s="470"/>
      <c r="F134" s="69"/>
      <c r="G134" s="69"/>
      <c r="H134" s="69"/>
      <c r="I134" s="476">
        <f>SUM(J134:Q134)</f>
        <v>374020</v>
      </c>
      <c r="J134" s="210">
        <v>129125</v>
      </c>
      <c r="K134" s="210">
        <v>35763</v>
      </c>
      <c r="L134" s="210">
        <v>181808</v>
      </c>
      <c r="M134" s="211"/>
      <c r="N134" s="210">
        <v>1750</v>
      </c>
      <c r="O134" s="210">
        <v>25574</v>
      </c>
      <c r="P134" s="211"/>
      <c r="Q134" s="415"/>
    </row>
    <row r="135" spans="1:17" ht="15">
      <c r="A135" s="383">
        <v>128</v>
      </c>
      <c r="B135" s="416"/>
      <c r="C135" s="142"/>
      <c r="D135" s="512" t="s">
        <v>284</v>
      </c>
      <c r="E135" s="477"/>
      <c r="F135" s="143"/>
      <c r="G135" s="143"/>
      <c r="H135" s="143"/>
      <c r="I135" s="478">
        <f>SUM(J135:Q135)</f>
        <v>163445</v>
      </c>
      <c r="J135" s="144">
        <v>59421</v>
      </c>
      <c r="K135" s="144">
        <v>16536</v>
      </c>
      <c r="L135" s="144">
        <v>76216</v>
      </c>
      <c r="M135" s="144"/>
      <c r="N135" s="144">
        <v>925</v>
      </c>
      <c r="O135" s="144">
        <v>10347</v>
      </c>
      <c r="P135" s="144"/>
      <c r="Q135" s="145"/>
    </row>
    <row r="136" spans="1:17" ht="30">
      <c r="A136" s="383">
        <v>129</v>
      </c>
      <c r="B136" s="141"/>
      <c r="C136" s="146">
        <v>1</v>
      </c>
      <c r="D136" s="479" t="s">
        <v>182</v>
      </c>
      <c r="E136" s="203"/>
      <c r="F136" s="203">
        <v>0</v>
      </c>
      <c r="G136" s="203">
        <v>23407</v>
      </c>
      <c r="H136" s="297">
        <v>30242</v>
      </c>
      <c r="I136" s="476"/>
      <c r="J136" s="210"/>
      <c r="K136" s="210"/>
      <c r="L136" s="210"/>
      <c r="M136" s="210"/>
      <c r="N136" s="210"/>
      <c r="O136" s="210"/>
      <c r="P136" s="210"/>
      <c r="Q136" s="414"/>
    </row>
    <row r="137" spans="1:17" ht="15">
      <c r="A137" s="383">
        <v>130</v>
      </c>
      <c r="B137" s="408"/>
      <c r="C137" s="409"/>
      <c r="D137" s="480" t="s">
        <v>288</v>
      </c>
      <c r="E137" s="473"/>
      <c r="F137" s="474"/>
      <c r="G137" s="474"/>
      <c r="H137" s="474"/>
      <c r="I137" s="486">
        <f>SUM(J137:Q137)</f>
        <v>0</v>
      </c>
      <c r="J137" s="487"/>
      <c r="K137" s="487"/>
      <c r="L137" s="487"/>
      <c r="M137" s="487"/>
      <c r="N137" s="487"/>
      <c r="O137" s="487"/>
      <c r="P137" s="487"/>
      <c r="Q137" s="488"/>
    </row>
    <row r="138" spans="1:17" ht="15">
      <c r="A138" s="383">
        <v>131</v>
      </c>
      <c r="B138" s="141"/>
      <c r="C138" s="146"/>
      <c r="D138" s="482" t="s">
        <v>296</v>
      </c>
      <c r="E138" s="470"/>
      <c r="F138" s="69"/>
      <c r="G138" s="69"/>
      <c r="H138" s="69"/>
      <c r="I138" s="489">
        <f>SUM(J138:Q138)</f>
        <v>0</v>
      </c>
      <c r="J138" s="156"/>
      <c r="K138" s="156"/>
      <c r="L138" s="156"/>
      <c r="M138" s="156"/>
      <c r="N138" s="156"/>
      <c r="O138" s="156"/>
      <c r="P138" s="156"/>
      <c r="Q138" s="454"/>
    </row>
    <row r="139" spans="1:17" ht="15">
      <c r="A139" s="383">
        <v>132</v>
      </c>
      <c r="B139" s="416"/>
      <c r="C139" s="142"/>
      <c r="D139" s="483" t="s">
        <v>284</v>
      </c>
      <c r="E139" s="477"/>
      <c r="F139" s="143"/>
      <c r="G139" s="143"/>
      <c r="H139" s="143"/>
      <c r="I139" s="490">
        <f>SUM(J139:Q139)</f>
        <v>0</v>
      </c>
      <c r="J139" s="144"/>
      <c r="K139" s="144"/>
      <c r="L139" s="144"/>
      <c r="M139" s="144"/>
      <c r="N139" s="144"/>
      <c r="O139" s="144"/>
      <c r="P139" s="144"/>
      <c r="Q139" s="145"/>
    </row>
    <row r="140" spans="1:17" ht="30">
      <c r="A140" s="383">
        <v>133</v>
      </c>
      <c r="B140" s="141"/>
      <c r="C140" s="146">
        <v>2</v>
      </c>
      <c r="D140" s="479" t="s">
        <v>183</v>
      </c>
      <c r="E140" s="203"/>
      <c r="F140" s="203">
        <v>0</v>
      </c>
      <c r="G140" s="203">
        <v>14064</v>
      </c>
      <c r="H140" s="297">
        <v>15061</v>
      </c>
      <c r="I140" s="476"/>
      <c r="J140" s="210"/>
      <c r="K140" s="210"/>
      <c r="L140" s="210"/>
      <c r="M140" s="210"/>
      <c r="N140" s="210"/>
      <c r="O140" s="210"/>
      <c r="P140" s="210"/>
      <c r="Q140" s="414"/>
    </row>
    <row r="141" spans="1:17" ht="15">
      <c r="A141" s="383">
        <v>134</v>
      </c>
      <c r="B141" s="408"/>
      <c r="C141" s="409"/>
      <c r="D141" s="480" t="s">
        <v>288</v>
      </c>
      <c r="E141" s="473"/>
      <c r="F141" s="474"/>
      <c r="G141" s="474"/>
      <c r="H141" s="474"/>
      <c r="I141" s="486">
        <f>SUM(J141:Q141)</f>
        <v>0</v>
      </c>
      <c r="J141" s="487"/>
      <c r="K141" s="487"/>
      <c r="L141" s="487"/>
      <c r="M141" s="487"/>
      <c r="N141" s="487"/>
      <c r="O141" s="487"/>
      <c r="P141" s="487"/>
      <c r="Q141" s="488"/>
    </row>
    <row r="142" spans="1:17" ht="15">
      <c r="A142" s="383">
        <v>135</v>
      </c>
      <c r="B142" s="141"/>
      <c r="C142" s="146"/>
      <c r="D142" s="482" t="s">
        <v>296</v>
      </c>
      <c r="E142" s="470"/>
      <c r="F142" s="69"/>
      <c r="G142" s="69"/>
      <c r="H142" s="69"/>
      <c r="I142" s="489">
        <f>SUM(J142:Q142)</f>
        <v>0</v>
      </c>
      <c r="J142" s="156"/>
      <c r="K142" s="156"/>
      <c r="L142" s="156"/>
      <c r="M142" s="156"/>
      <c r="N142" s="156"/>
      <c r="O142" s="156"/>
      <c r="P142" s="156"/>
      <c r="Q142" s="454"/>
    </row>
    <row r="143" spans="1:17" ht="15">
      <c r="A143" s="383">
        <v>136</v>
      </c>
      <c r="B143" s="416"/>
      <c r="C143" s="142"/>
      <c r="D143" s="483" t="s">
        <v>284</v>
      </c>
      <c r="E143" s="477"/>
      <c r="F143" s="143"/>
      <c r="G143" s="143"/>
      <c r="H143" s="143"/>
      <c r="I143" s="490">
        <f>SUM(J143:Q143)</f>
        <v>0</v>
      </c>
      <c r="J143" s="144"/>
      <c r="K143" s="144"/>
      <c r="L143" s="144"/>
      <c r="M143" s="144"/>
      <c r="N143" s="144"/>
      <c r="O143" s="144"/>
      <c r="P143" s="144"/>
      <c r="Q143" s="145"/>
    </row>
    <row r="144" spans="1:17" ht="30">
      <c r="A144" s="383">
        <v>137</v>
      </c>
      <c r="B144" s="141"/>
      <c r="C144" s="146">
        <v>3</v>
      </c>
      <c r="D144" s="479" t="s">
        <v>184</v>
      </c>
      <c r="E144" s="203"/>
      <c r="F144" s="203">
        <v>0</v>
      </c>
      <c r="G144" s="203">
        <v>4933</v>
      </c>
      <c r="H144" s="297">
        <v>4958</v>
      </c>
      <c r="I144" s="476"/>
      <c r="J144" s="210"/>
      <c r="K144" s="210"/>
      <c r="L144" s="210"/>
      <c r="M144" s="210"/>
      <c r="N144" s="210"/>
      <c r="O144" s="210"/>
      <c r="P144" s="210"/>
      <c r="Q144" s="414"/>
    </row>
    <row r="145" spans="1:17" ht="15">
      <c r="A145" s="383">
        <v>138</v>
      </c>
      <c r="B145" s="408"/>
      <c r="C145" s="409"/>
      <c r="D145" s="480" t="s">
        <v>288</v>
      </c>
      <c r="E145" s="473"/>
      <c r="F145" s="474"/>
      <c r="G145" s="474"/>
      <c r="H145" s="474"/>
      <c r="I145" s="486">
        <f>SUM(J145:Q145)</f>
        <v>2683</v>
      </c>
      <c r="J145" s="487"/>
      <c r="K145" s="487"/>
      <c r="L145" s="487">
        <v>2683</v>
      </c>
      <c r="M145" s="487"/>
      <c r="N145" s="487"/>
      <c r="O145" s="487"/>
      <c r="P145" s="487"/>
      <c r="Q145" s="488"/>
    </row>
    <row r="146" spans="1:17" ht="15">
      <c r="A146" s="383">
        <v>139</v>
      </c>
      <c r="B146" s="141"/>
      <c r="C146" s="146"/>
      <c r="D146" s="482" t="s">
        <v>296</v>
      </c>
      <c r="E146" s="470"/>
      <c r="F146" s="69"/>
      <c r="G146" s="69"/>
      <c r="H146" s="69"/>
      <c r="I146" s="489">
        <f>SUM(J146:Q146)</f>
        <v>3698</v>
      </c>
      <c r="J146" s="156">
        <v>800</v>
      </c>
      <c r="K146" s="156">
        <v>215</v>
      </c>
      <c r="L146" s="156">
        <v>2683</v>
      </c>
      <c r="M146" s="156"/>
      <c r="N146" s="156"/>
      <c r="O146" s="156"/>
      <c r="P146" s="156"/>
      <c r="Q146" s="454"/>
    </row>
    <row r="147" spans="1:17" ht="15">
      <c r="A147" s="383">
        <v>140</v>
      </c>
      <c r="B147" s="416"/>
      <c r="C147" s="142"/>
      <c r="D147" s="483" t="s">
        <v>284</v>
      </c>
      <c r="E147" s="477"/>
      <c r="F147" s="143"/>
      <c r="G147" s="143"/>
      <c r="H147" s="143"/>
      <c r="I147" s="490">
        <f>SUM(J147:Q147)</f>
        <v>2685</v>
      </c>
      <c r="J147" s="144">
        <v>572</v>
      </c>
      <c r="K147" s="144">
        <v>127</v>
      </c>
      <c r="L147" s="144">
        <v>1986</v>
      </c>
      <c r="M147" s="144"/>
      <c r="N147" s="144"/>
      <c r="O147" s="144"/>
      <c r="P147" s="144"/>
      <c r="Q147" s="145"/>
    </row>
    <row r="148" spans="1:17" ht="15">
      <c r="A148" s="383">
        <v>141</v>
      </c>
      <c r="B148" s="208"/>
      <c r="C148" s="209">
        <v>4</v>
      </c>
      <c r="D148" s="479" t="s">
        <v>802</v>
      </c>
      <c r="E148" s="203"/>
      <c r="F148" s="203"/>
      <c r="G148" s="203"/>
      <c r="H148" s="297"/>
      <c r="I148" s="476"/>
      <c r="J148" s="210"/>
      <c r="K148" s="210"/>
      <c r="L148" s="210"/>
      <c r="M148" s="210"/>
      <c r="N148" s="210"/>
      <c r="O148" s="210"/>
      <c r="P148" s="210"/>
      <c r="Q148" s="414"/>
    </row>
    <row r="149" spans="1:17" ht="15">
      <c r="A149" s="383">
        <v>142</v>
      </c>
      <c r="B149" s="408"/>
      <c r="C149" s="409"/>
      <c r="D149" s="480" t="s">
        <v>288</v>
      </c>
      <c r="E149" s="473"/>
      <c r="F149" s="474"/>
      <c r="G149" s="474"/>
      <c r="H149" s="474"/>
      <c r="I149" s="486">
        <f>SUM(J149:Q149)</f>
        <v>4054</v>
      </c>
      <c r="J149" s="487">
        <v>3568</v>
      </c>
      <c r="K149" s="487">
        <v>482</v>
      </c>
      <c r="L149" s="487">
        <v>4</v>
      </c>
      <c r="M149" s="487"/>
      <c r="N149" s="487"/>
      <c r="O149" s="487"/>
      <c r="P149" s="487"/>
      <c r="Q149" s="488"/>
    </row>
    <row r="150" spans="1:17" ht="15">
      <c r="A150" s="383">
        <v>143</v>
      </c>
      <c r="B150" s="141"/>
      <c r="C150" s="146"/>
      <c r="D150" s="482" t="s">
        <v>296</v>
      </c>
      <c r="E150" s="470"/>
      <c r="F150" s="69"/>
      <c r="G150" s="69"/>
      <c r="H150" s="69"/>
      <c r="I150" s="489">
        <f>SUM(J150:Q150)</f>
        <v>4054</v>
      </c>
      <c r="J150" s="156">
        <v>3568</v>
      </c>
      <c r="K150" s="156">
        <v>482</v>
      </c>
      <c r="L150" s="156">
        <v>4</v>
      </c>
      <c r="M150" s="156"/>
      <c r="N150" s="156"/>
      <c r="O150" s="156"/>
      <c r="P150" s="156"/>
      <c r="Q150" s="454"/>
    </row>
    <row r="151" spans="1:17" ht="15">
      <c r="A151" s="383">
        <v>144</v>
      </c>
      <c r="B151" s="416"/>
      <c r="C151" s="142"/>
      <c r="D151" s="483" t="s">
        <v>284</v>
      </c>
      <c r="E151" s="477"/>
      <c r="F151" s="143"/>
      <c r="G151" s="143"/>
      <c r="H151" s="143"/>
      <c r="I151" s="490">
        <f>SUM(J151:Q151)</f>
        <v>3982</v>
      </c>
      <c r="J151" s="144">
        <v>3509</v>
      </c>
      <c r="K151" s="144">
        <v>473</v>
      </c>
      <c r="L151" s="144"/>
      <c r="M151" s="144"/>
      <c r="N151" s="144"/>
      <c r="O151" s="144"/>
      <c r="P151" s="144"/>
      <c r="Q151" s="145"/>
    </row>
    <row r="152" spans="1:17" s="12" customFormat="1" ht="21.75" customHeight="1">
      <c r="A152" s="383">
        <v>145</v>
      </c>
      <c r="B152" s="208">
        <v>13</v>
      </c>
      <c r="C152" s="209"/>
      <c r="D152" s="215" t="s">
        <v>797</v>
      </c>
      <c r="E152" s="491" t="s">
        <v>804</v>
      </c>
      <c r="F152" s="297">
        <v>0</v>
      </c>
      <c r="G152" s="297">
        <v>169755</v>
      </c>
      <c r="H152" s="297">
        <v>249867</v>
      </c>
      <c r="I152" s="476"/>
      <c r="J152" s="210"/>
      <c r="K152" s="210"/>
      <c r="L152" s="210"/>
      <c r="M152" s="210"/>
      <c r="N152" s="210"/>
      <c r="O152" s="210"/>
      <c r="P152" s="210"/>
      <c r="Q152" s="414"/>
    </row>
    <row r="153" spans="1:17" ht="16.5">
      <c r="A153" s="383">
        <v>146</v>
      </c>
      <c r="B153" s="408"/>
      <c r="C153" s="409"/>
      <c r="D153" s="510" t="s">
        <v>288</v>
      </c>
      <c r="E153" s="473"/>
      <c r="F153" s="474"/>
      <c r="G153" s="474"/>
      <c r="H153" s="474"/>
      <c r="I153" s="475">
        <f>SUM(J153:Q153)</f>
        <v>237697</v>
      </c>
      <c r="J153" s="411">
        <v>108215</v>
      </c>
      <c r="K153" s="411">
        <v>33404</v>
      </c>
      <c r="L153" s="411">
        <v>91408</v>
      </c>
      <c r="M153" s="412"/>
      <c r="N153" s="411"/>
      <c r="O153" s="411">
        <v>4670</v>
      </c>
      <c r="P153" s="412"/>
      <c r="Q153" s="511"/>
    </row>
    <row r="154" spans="1:17" ht="16.5">
      <c r="A154" s="383">
        <v>147</v>
      </c>
      <c r="B154" s="141"/>
      <c r="C154" s="146"/>
      <c r="D154" s="417" t="s">
        <v>296</v>
      </c>
      <c r="E154" s="470"/>
      <c r="F154" s="69"/>
      <c r="G154" s="69"/>
      <c r="H154" s="69"/>
      <c r="I154" s="476">
        <f>SUM(J154:Q154)</f>
        <v>286221</v>
      </c>
      <c r="J154" s="210">
        <v>118493</v>
      </c>
      <c r="K154" s="210">
        <v>33178</v>
      </c>
      <c r="L154" s="210">
        <v>126880</v>
      </c>
      <c r="M154" s="211"/>
      <c r="N154" s="210">
        <v>3000</v>
      </c>
      <c r="O154" s="210">
        <v>4670</v>
      </c>
      <c r="P154" s="211"/>
      <c r="Q154" s="415"/>
    </row>
    <row r="155" spans="1:17" ht="15">
      <c r="A155" s="383">
        <v>148</v>
      </c>
      <c r="B155" s="416"/>
      <c r="C155" s="142"/>
      <c r="D155" s="512" t="s">
        <v>284</v>
      </c>
      <c r="E155" s="477"/>
      <c r="F155" s="143"/>
      <c r="G155" s="143"/>
      <c r="H155" s="143"/>
      <c r="I155" s="478">
        <f>SUM(J155:Q155)</f>
        <v>117049</v>
      </c>
      <c r="J155" s="144">
        <v>55720</v>
      </c>
      <c r="K155" s="144">
        <v>14121</v>
      </c>
      <c r="L155" s="144">
        <v>44477</v>
      </c>
      <c r="M155" s="144"/>
      <c r="N155" s="144">
        <v>1254</v>
      </c>
      <c r="O155" s="144">
        <v>1477</v>
      </c>
      <c r="P155" s="144"/>
      <c r="Q155" s="145"/>
    </row>
    <row r="156" spans="1:17" ht="30">
      <c r="A156" s="383">
        <v>149</v>
      </c>
      <c r="B156" s="141"/>
      <c r="C156" s="146">
        <v>1</v>
      </c>
      <c r="D156" s="479" t="s">
        <v>185</v>
      </c>
      <c r="E156" s="203"/>
      <c r="F156" s="203">
        <v>0</v>
      </c>
      <c r="G156" s="203">
        <v>14350</v>
      </c>
      <c r="H156" s="297">
        <v>11614</v>
      </c>
      <c r="I156" s="476"/>
      <c r="J156" s="210"/>
      <c r="K156" s="210"/>
      <c r="L156" s="210"/>
      <c r="M156" s="210"/>
      <c r="N156" s="210"/>
      <c r="O156" s="210"/>
      <c r="P156" s="210"/>
      <c r="Q156" s="414"/>
    </row>
    <row r="157" spans="1:17" ht="15">
      <c r="A157" s="383">
        <v>150</v>
      </c>
      <c r="B157" s="408"/>
      <c r="C157" s="409"/>
      <c r="D157" s="480" t="s">
        <v>288</v>
      </c>
      <c r="E157" s="473"/>
      <c r="F157" s="474"/>
      <c r="G157" s="474"/>
      <c r="H157" s="474"/>
      <c r="I157" s="486">
        <f>SUM(J157:Q157)</f>
        <v>10500</v>
      </c>
      <c r="J157" s="487">
        <v>1100</v>
      </c>
      <c r="K157" s="487">
        <v>297</v>
      </c>
      <c r="L157" s="487">
        <v>9103</v>
      </c>
      <c r="M157" s="487"/>
      <c r="N157" s="487"/>
      <c r="O157" s="487"/>
      <c r="P157" s="487"/>
      <c r="Q157" s="488"/>
    </row>
    <row r="158" spans="1:17" ht="15">
      <c r="A158" s="383">
        <v>151</v>
      </c>
      <c r="B158" s="141"/>
      <c r="C158" s="146"/>
      <c r="D158" s="482" t="s">
        <v>296</v>
      </c>
      <c r="E158" s="470"/>
      <c r="F158" s="69"/>
      <c r="G158" s="69"/>
      <c r="H158" s="69"/>
      <c r="I158" s="489">
        <f>SUM(J158:Q158)</f>
        <v>13570</v>
      </c>
      <c r="J158" s="156">
        <v>1100</v>
      </c>
      <c r="K158" s="156">
        <v>297</v>
      </c>
      <c r="L158" s="156">
        <v>12173</v>
      </c>
      <c r="M158" s="156"/>
      <c r="N158" s="156"/>
      <c r="O158" s="156"/>
      <c r="P158" s="156"/>
      <c r="Q158" s="454"/>
    </row>
    <row r="159" spans="1:17" ht="15">
      <c r="A159" s="383">
        <v>152</v>
      </c>
      <c r="B159" s="416"/>
      <c r="C159" s="142"/>
      <c r="D159" s="483" t="s">
        <v>284</v>
      </c>
      <c r="E159" s="477"/>
      <c r="F159" s="143"/>
      <c r="G159" s="143"/>
      <c r="H159" s="143"/>
      <c r="I159" s="490">
        <f>SUM(J159:Q159)</f>
        <v>8406</v>
      </c>
      <c r="J159" s="144">
        <v>72</v>
      </c>
      <c r="K159" s="144">
        <v>19</v>
      </c>
      <c r="L159" s="144">
        <v>8315</v>
      </c>
      <c r="M159" s="144"/>
      <c r="N159" s="144"/>
      <c r="O159" s="144"/>
      <c r="P159" s="144"/>
      <c r="Q159" s="145"/>
    </row>
    <row r="160" spans="1:17" ht="30">
      <c r="A160" s="383">
        <v>153</v>
      </c>
      <c r="B160" s="141"/>
      <c r="C160" s="146">
        <v>2</v>
      </c>
      <c r="D160" s="479" t="s">
        <v>186</v>
      </c>
      <c r="E160" s="203"/>
      <c r="F160" s="203">
        <v>0</v>
      </c>
      <c r="G160" s="203">
        <v>24867</v>
      </c>
      <c r="H160" s="297">
        <v>14212</v>
      </c>
      <c r="I160" s="476"/>
      <c r="J160" s="210"/>
      <c r="K160" s="210"/>
      <c r="L160" s="210"/>
      <c r="M160" s="210"/>
      <c r="N160" s="210"/>
      <c r="O160" s="210"/>
      <c r="P160" s="210"/>
      <c r="Q160" s="414"/>
    </row>
    <row r="161" spans="1:17" ht="15">
      <c r="A161" s="383">
        <v>154</v>
      </c>
      <c r="B161" s="408"/>
      <c r="C161" s="409"/>
      <c r="D161" s="480" t="s">
        <v>288</v>
      </c>
      <c r="E161" s="473"/>
      <c r="F161" s="474"/>
      <c r="G161" s="474"/>
      <c r="H161" s="474"/>
      <c r="I161" s="486">
        <f>SUM(J161:Q161)</f>
        <v>0</v>
      </c>
      <c r="J161" s="487"/>
      <c r="K161" s="487"/>
      <c r="L161" s="487"/>
      <c r="M161" s="487"/>
      <c r="N161" s="487"/>
      <c r="O161" s="487"/>
      <c r="P161" s="487"/>
      <c r="Q161" s="488"/>
    </row>
    <row r="162" spans="1:17" ht="15">
      <c r="A162" s="383">
        <v>155</v>
      </c>
      <c r="B162" s="141"/>
      <c r="C162" s="146"/>
      <c r="D162" s="482" t="s">
        <v>296</v>
      </c>
      <c r="E162" s="470"/>
      <c r="F162" s="69"/>
      <c r="G162" s="69"/>
      <c r="H162" s="69"/>
      <c r="I162" s="489">
        <f>SUM(J162:Q162)</f>
        <v>0</v>
      </c>
      <c r="J162" s="156"/>
      <c r="K162" s="156"/>
      <c r="L162" s="156"/>
      <c r="M162" s="156"/>
      <c r="N162" s="156"/>
      <c r="O162" s="156"/>
      <c r="P162" s="156"/>
      <c r="Q162" s="454"/>
    </row>
    <row r="163" spans="1:17" ht="15">
      <c r="A163" s="383">
        <v>156</v>
      </c>
      <c r="B163" s="416"/>
      <c r="C163" s="142"/>
      <c r="D163" s="483" t="s">
        <v>284</v>
      </c>
      <c r="E163" s="477"/>
      <c r="F163" s="143"/>
      <c r="G163" s="143"/>
      <c r="H163" s="143"/>
      <c r="I163" s="490">
        <f>SUM(J163:Q163)</f>
        <v>0</v>
      </c>
      <c r="J163" s="144"/>
      <c r="K163" s="144"/>
      <c r="L163" s="144"/>
      <c r="M163" s="144"/>
      <c r="N163" s="144"/>
      <c r="O163" s="144"/>
      <c r="P163" s="144"/>
      <c r="Q163" s="145"/>
    </row>
    <row r="164" spans="1:17" ht="30">
      <c r="A164" s="383">
        <v>157</v>
      </c>
      <c r="B164" s="141"/>
      <c r="C164" s="146">
        <v>3</v>
      </c>
      <c r="D164" s="479" t="s">
        <v>187</v>
      </c>
      <c r="E164" s="203"/>
      <c r="F164" s="203">
        <v>0</v>
      </c>
      <c r="G164" s="203">
        <v>14972</v>
      </c>
      <c r="H164" s="297">
        <v>0</v>
      </c>
      <c r="I164" s="476"/>
      <c r="J164" s="210"/>
      <c r="K164" s="210"/>
      <c r="L164" s="210"/>
      <c r="M164" s="210"/>
      <c r="N164" s="210"/>
      <c r="O164" s="210"/>
      <c r="P164" s="210"/>
      <c r="Q164" s="414"/>
    </row>
    <row r="165" spans="1:17" ht="15">
      <c r="A165" s="383">
        <v>158</v>
      </c>
      <c r="B165" s="408"/>
      <c r="C165" s="409"/>
      <c r="D165" s="480" t="s">
        <v>288</v>
      </c>
      <c r="E165" s="473"/>
      <c r="F165" s="474"/>
      <c r="G165" s="474"/>
      <c r="H165" s="474"/>
      <c r="I165" s="486">
        <f>SUM(J165:Q165)</f>
        <v>0</v>
      </c>
      <c r="J165" s="487"/>
      <c r="K165" s="487"/>
      <c r="L165" s="487"/>
      <c r="M165" s="487"/>
      <c r="N165" s="487"/>
      <c r="O165" s="487"/>
      <c r="P165" s="487"/>
      <c r="Q165" s="488"/>
    </row>
    <row r="166" spans="1:17" ht="15">
      <c r="A166" s="383">
        <v>159</v>
      </c>
      <c r="B166" s="141"/>
      <c r="C166" s="146"/>
      <c r="D166" s="482" t="s">
        <v>296</v>
      </c>
      <c r="E166" s="470"/>
      <c r="F166" s="69"/>
      <c r="G166" s="69"/>
      <c r="H166" s="69"/>
      <c r="I166" s="489">
        <f>SUM(J166:Q166)</f>
        <v>0</v>
      </c>
      <c r="J166" s="156"/>
      <c r="K166" s="156"/>
      <c r="L166" s="156"/>
      <c r="M166" s="156"/>
      <c r="N166" s="156"/>
      <c r="O166" s="156"/>
      <c r="P166" s="156"/>
      <c r="Q166" s="454"/>
    </row>
    <row r="167" spans="1:17" ht="15">
      <c r="A167" s="383">
        <v>160</v>
      </c>
      <c r="B167" s="416"/>
      <c r="C167" s="142"/>
      <c r="D167" s="483" t="s">
        <v>284</v>
      </c>
      <c r="E167" s="477"/>
      <c r="F167" s="143"/>
      <c r="G167" s="143"/>
      <c r="H167" s="143"/>
      <c r="I167" s="490">
        <f>SUM(J167:Q167)</f>
        <v>0</v>
      </c>
      <c r="J167" s="144"/>
      <c r="K167" s="144"/>
      <c r="L167" s="144"/>
      <c r="M167" s="144"/>
      <c r="N167" s="144"/>
      <c r="O167" s="144"/>
      <c r="P167" s="144"/>
      <c r="Q167" s="145"/>
    </row>
    <row r="168" spans="1:17" ht="15">
      <c r="A168" s="383">
        <v>161</v>
      </c>
      <c r="B168" s="208"/>
      <c r="C168" s="209">
        <v>4</v>
      </c>
      <c r="D168" s="479" t="s">
        <v>802</v>
      </c>
      <c r="E168" s="203"/>
      <c r="F168" s="203">
        <v>0</v>
      </c>
      <c r="G168" s="203">
        <v>6021</v>
      </c>
      <c r="H168" s="297">
        <v>11120</v>
      </c>
      <c r="I168" s="476"/>
      <c r="J168" s="210"/>
      <c r="K168" s="210"/>
      <c r="L168" s="210"/>
      <c r="M168" s="210"/>
      <c r="N168" s="210"/>
      <c r="O168" s="210"/>
      <c r="P168" s="210"/>
      <c r="Q168" s="414"/>
    </row>
    <row r="169" spans="1:17" ht="15">
      <c r="A169" s="383">
        <v>162</v>
      </c>
      <c r="B169" s="408"/>
      <c r="C169" s="409"/>
      <c r="D169" s="480" t="s">
        <v>288</v>
      </c>
      <c r="E169" s="473"/>
      <c r="F169" s="474"/>
      <c r="G169" s="474"/>
      <c r="H169" s="474"/>
      <c r="I169" s="486">
        <f>SUM(J169:Q169)</f>
        <v>23403</v>
      </c>
      <c r="J169" s="487">
        <v>21197</v>
      </c>
      <c r="K169" s="487">
        <v>1890</v>
      </c>
      <c r="L169" s="487">
        <v>316</v>
      </c>
      <c r="M169" s="487"/>
      <c r="N169" s="487"/>
      <c r="O169" s="487"/>
      <c r="P169" s="487"/>
      <c r="Q169" s="488"/>
    </row>
    <row r="170" spans="1:17" ht="15">
      <c r="A170" s="383">
        <v>163</v>
      </c>
      <c r="B170" s="141"/>
      <c r="C170" s="146"/>
      <c r="D170" s="482" t="s">
        <v>296</v>
      </c>
      <c r="E170" s="470"/>
      <c r="F170" s="69"/>
      <c r="G170" s="69"/>
      <c r="H170" s="69"/>
      <c r="I170" s="489">
        <f>SUM(J170:Q170)</f>
        <v>23403</v>
      </c>
      <c r="J170" s="156">
        <v>21197</v>
      </c>
      <c r="K170" s="156">
        <v>1890</v>
      </c>
      <c r="L170" s="156">
        <v>316</v>
      </c>
      <c r="M170" s="156"/>
      <c r="N170" s="156"/>
      <c r="O170" s="156"/>
      <c r="P170" s="156"/>
      <c r="Q170" s="454"/>
    </row>
    <row r="171" spans="1:17" ht="15">
      <c r="A171" s="383">
        <v>164</v>
      </c>
      <c r="B171" s="416"/>
      <c r="C171" s="142"/>
      <c r="D171" s="483" t="s">
        <v>284</v>
      </c>
      <c r="E171" s="477"/>
      <c r="F171" s="143"/>
      <c r="G171" s="143"/>
      <c r="H171" s="143"/>
      <c r="I171" s="490">
        <f>SUM(J171:Q171)</f>
        <v>15193</v>
      </c>
      <c r="J171" s="144">
        <v>13471</v>
      </c>
      <c r="K171" s="144">
        <v>1406</v>
      </c>
      <c r="L171" s="144">
        <v>316</v>
      </c>
      <c r="M171" s="144"/>
      <c r="N171" s="144"/>
      <c r="O171" s="144"/>
      <c r="P171" s="144"/>
      <c r="Q171" s="145"/>
    </row>
    <row r="172" spans="1:17" ht="39.75" customHeight="1">
      <c r="A172" s="383">
        <v>165</v>
      </c>
      <c r="B172" s="208">
        <v>14</v>
      </c>
      <c r="C172" s="146"/>
      <c r="D172" s="203" t="s">
        <v>231</v>
      </c>
      <c r="E172" s="485" t="s">
        <v>742</v>
      </c>
      <c r="F172" s="297">
        <v>92786</v>
      </c>
      <c r="G172" s="297">
        <v>79893</v>
      </c>
      <c r="H172" s="297">
        <v>98683</v>
      </c>
      <c r="I172" s="484"/>
      <c r="J172" s="144"/>
      <c r="K172" s="144"/>
      <c r="L172" s="144"/>
      <c r="M172" s="144"/>
      <c r="N172" s="144"/>
      <c r="O172" s="144"/>
      <c r="P172" s="144"/>
      <c r="Q172" s="145"/>
    </row>
    <row r="173" spans="1:17" ht="16.5">
      <c r="A173" s="383">
        <v>166</v>
      </c>
      <c r="B173" s="408"/>
      <c r="C173" s="409"/>
      <c r="D173" s="510" t="s">
        <v>288</v>
      </c>
      <c r="E173" s="473"/>
      <c r="F173" s="474"/>
      <c r="G173" s="474"/>
      <c r="H173" s="474"/>
      <c r="I173" s="475">
        <f>SUM(J173:Q173)</f>
        <v>80499</v>
      </c>
      <c r="J173" s="411">
        <v>38202</v>
      </c>
      <c r="K173" s="411">
        <v>10700</v>
      </c>
      <c r="L173" s="411">
        <v>31297</v>
      </c>
      <c r="M173" s="412"/>
      <c r="N173" s="411"/>
      <c r="O173" s="411">
        <v>300</v>
      </c>
      <c r="P173" s="412"/>
      <c r="Q173" s="511"/>
    </row>
    <row r="174" spans="1:17" ht="16.5">
      <c r="A174" s="383">
        <v>167</v>
      </c>
      <c r="B174" s="141"/>
      <c r="C174" s="146"/>
      <c r="D174" s="417" t="s">
        <v>296</v>
      </c>
      <c r="E174" s="470"/>
      <c r="F174" s="69"/>
      <c r="G174" s="69"/>
      <c r="H174" s="69"/>
      <c r="I174" s="476">
        <f>SUM(J174:Q174)</f>
        <v>87663</v>
      </c>
      <c r="J174" s="210">
        <v>38788</v>
      </c>
      <c r="K174" s="210">
        <v>10679</v>
      </c>
      <c r="L174" s="210">
        <v>37072</v>
      </c>
      <c r="M174" s="211"/>
      <c r="N174" s="210">
        <v>180</v>
      </c>
      <c r="O174" s="210">
        <v>944</v>
      </c>
      <c r="P174" s="211"/>
      <c r="Q174" s="415"/>
    </row>
    <row r="175" spans="1:17" ht="15">
      <c r="A175" s="383">
        <v>168</v>
      </c>
      <c r="B175" s="416"/>
      <c r="C175" s="142"/>
      <c r="D175" s="512" t="s">
        <v>284</v>
      </c>
      <c r="E175" s="477"/>
      <c r="F175" s="143"/>
      <c r="G175" s="143"/>
      <c r="H175" s="143"/>
      <c r="I175" s="478">
        <f>SUM(J175:Q175)</f>
        <v>48678</v>
      </c>
      <c r="J175" s="144">
        <v>22860</v>
      </c>
      <c r="K175" s="144">
        <v>5920</v>
      </c>
      <c r="L175" s="144">
        <v>19103</v>
      </c>
      <c r="M175" s="144"/>
      <c r="N175" s="144">
        <v>87</v>
      </c>
      <c r="O175" s="144">
        <v>708</v>
      </c>
      <c r="P175" s="144"/>
      <c r="Q175" s="145"/>
    </row>
    <row r="176" spans="1:17" ht="45">
      <c r="A176" s="383">
        <v>169</v>
      </c>
      <c r="B176" s="416"/>
      <c r="C176" s="142"/>
      <c r="D176" s="203" t="s">
        <v>219</v>
      </c>
      <c r="E176" s="477" t="s">
        <v>742</v>
      </c>
      <c r="F176" s="143">
        <v>0</v>
      </c>
      <c r="G176" s="143">
        <v>0</v>
      </c>
      <c r="H176" s="143">
        <v>0</v>
      </c>
      <c r="I176" s="478"/>
      <c r="J176" s="144"/>
      <c r="K176" s="144"/>
      <c r="L176" s="144"/>
      <c r="M176" s="144"/>
      <c r="N176" s="144"/>
      <c r="O176" s="144"/>
      <c r="P176" s="144"/>
      <c r="Q176" s="145"/>
    </row>
    <row r="177" spans="1:17" ht="16.5">
      <c r="A177" s="383">
        <v>170</v>
      </c>
      <c r="B177" s="141"/>
      <c r="C177" s="146"/>
      <c r="D177" s="417" t="s">
        <v>296</v>
      </c>
      <c r="E177" s="470"/>
      <c r="F177" s="69"/>
      <c r="G177" s="69"/>
      <c r="H177" s="69"/>
      <c r="I177" s="476">
        <f>SUM(J177:Q177)</f>
        <v>935</v>
      </c>
      <c r="J177" s="210">
        <v>736</v>
      </c>
      <c r="K177" s="210">
        <v>199</v>
      </c>
      <c r="L177" s="210"/>
      <c r="M177" s="211"/>
      <c r="N177" s="210"/>
      <c r="O177" s="210"/>
      <c r="P177" s="211"/>
      <c r="Q177" s="415"/>
    </row>
    <row r="178" spans="1:17" ht="15">
      <c r="A178" s="383">
        <v>171</v>
      </c>
      <c r="B178" s="416"/>
      <c r="C178" s="142"/>
      <c r="D178" s="512" t="s">
        <v>284</v>
      </c>
      <c r="E178" s="477"/>
      <c r="F178" s="143"/>
      <c r="G178" s="143"/>
      <c r="H178" s="143"/>
      <c r="I178" s="523">
        <f>SUM(J178:Q178)</f>
        <v>0</v>
      </c>
      <c r="J178" s="144"/>
      <c r="K178" s="144"/>
      <c r="L178" s="144"/>
      <c r="M178" s="144"/>
      <c r="N178" s="144"/>
      <c r="O178" s="144"/>
      <c r="P178" s="144"/>
      <c r="Q178" s="145"/>
    </row>
    <row r="179" spans="1:17" ht="15">
      <c r="A179" s="383">
        <v>172</v>
      </c>
      <c r="B179" s="208"/>
      <c r="C179" s="209">
        <v>1</v>
      </c>
      <c r="D179" s="479" t="s">
        <v>802</v>
      </c>
      <c r="E179" s="203"/>
      <c r="F179" s="203"/>
      <c r="G179" s="203"/>
      <c r="H179" s="297"/>
      <c r="I179" s="476"/>
      <c r="J179" s="210"/>
      <c r="K179" s="210"/>
      <c r="L179" s="210"/>
      <c r="M179" s="210"/>
      <c r="N179" s="210"/>
      <c r="O179" s="210"/>
      <c r="P179" s="210"/>
      <c r="Q179" s="414"/>
    </row>
    <row r="180" spans="1:17" ht="15">
      <c r="A180" s="383">
        <v>173</v>
      </c>
      <c r="B180" s="408"/>
      <c r="C180" s="409"/>
      <c r="D180" s="480" t="s">
        <v>288</v>
      </c>
      <c r="E180" s="473"/>
      <c r="F180" s="474"/>
      <c r="G180" s="474"/>
      <c r="H180" s="474"/>
      <c r="I180" s="486">
        <f>SUM(J180:Q180)</f>
        <v>1350</v>
      </c>
      <c r="J180" s="487">
        <v>1189</v>
      </c>
      <c r="K180" s="487">
        <v>161</v>
      </c>
      <c r="L180" s="487"/>
      <c r="M180" s="487"/>
      <c r="N180" s="487"/>
      <c r="O180" s="487"/>
      <c r="P180" s="487"/>
      <c r="Q180" s="488"/>
    </row>
    <row r="181" spans="1:17" ht="15">
      <c r="A181" s="383">
        <v>174</v>
      </c>
      <c r="B181" s="141"/>
      <c r="C181" s="146"/>
      <c r="D181" s="482" t="s">
        <v>296</v>
      </c>
      <c r="E181" s="470"/>
      <c r="F181" s="69"/>
      <c r="G181" s="69"/>
      <c r="H181" s="69"/>
      <c r="I181" s="489">
        <f>SUM(J181:Q181)</f>
        <v>1350</v>
      </c>
      <c r="J181" s="156">
        <v>1189</v>
      </c>
      <c r="K181" s="156">
        <v>161</v>
      </c>
      <c r="L181" s="156"/>
      <c r="M181" s="156"/>
      <c r="N181" s="156"/>
      <c r="O181" s="156"/>
      <c r="P181" s="156"/>
      <c r="Q181" s="454"/>
    </row>
    <row r="182" spans="1:17" ht="15">
      <c r="A182" s="383">
        <v>175</v>
      </c>
      <c r="B182" s="416"/>
      <c r="C182" s="142"/>
      <c r="D182" s="483" t="s">
        <v>284</v>
      </c>
      <c r="E182" s="477"/>
      <c r="F182" s="143"/>
      <c r="G182" s="143"/>
      <c r="H182" s="143"/>
      <c r="I182" s="490">
        <f>SUM(J182:Q182)</f>
        <v>1328</v>
      </c>
      <c r="J182" s="144">
        <v>1170</v>
      </c>
      <c r="K182" s="144">
        <v>158</v>
      </c>
      <c r="L182" s="144"/>
      <c r="M182" s="144"/>
      <c r="N182" s="144"/>
      <c r="O182" s="144"/>
      <c r="P182" s="144"/>
      <c r="Q182" s="145"/>
    </row>
    <row r="183" spans="1:17" s="12" customFormat="1" ht="21.75" customHeight="1">
      <c r="A183" s="383">
        <v>176</v>
      </c>
      <c r="B183" s="208">
        <v>15</v>
      </c>
      <c r="C183" s="209"/>
      <c r="D183" s="215" t="s">
        <v>260</v>
      </c>
      <c r="E183" s="491" t="s">
        <v>742</v>
      </c>
      <c r="F183" s="297">
        <v>725119</v>
      </c>
      <c r="G183" s="297">
        <v>663173</v>
      </c>
      <c r="H183" s="297">
        <v>764223</v>
      </c>
      <c r="I183" s="476"/>
      <c r="J183" s="210"/>
      <c r="K183" s="210"/>
      <c r="L183" s="210"/>
      <c r="M183" s="210"/>
      <c r="N183" s="210"/>
      <c r="O183" s="210"/>
      <c r="P183" s="210"/>
      <c r="Q183" s="414"/>
    </row>
    <row r="184" spans="1:17" ht="16.5">
      <c r="A184" s="383">
        <v>177</v>
      </c>
      <c r="B184" s="408"/>
      <c r="C184" s="409"/>
      <c r="D184" s="510" t="s">
        <v>288</v>
      </c>
      <c r="E184" s="473"/>
      <c r="F184" s="474"/>
      <c r="G184" s="474"/>
      <c r="H184" s="474"/>
      <c r="I184" s="475">
        <f>SUM(J184:Q184)</f>
        <v>697889</v>
      </c>
      <c r="J184" s="411">
        <v>289577</v>
      </c>
      <c r="K184" s="411">
        <v>76718</v>
      </c>
      <c r="L184" s="411">
        <v>303184</v>
      </c>
      <c r="M184" s="412"/>
      <c r="N184" s="411"/>
      <c r="O184" s="411">
        <v>10170</v>
      </c>
      <c r="P184" s="411">
        <v>18240</v>
      </c>
      <c r="Q184" s="511"/>
    </row>
    <row r="185" spans="1:17" ht="16.5">
      <c r="A185" s="383">
        <v>178</v>
      </c>
      <c r="B185" s="141"/>
      <c r="C185" s="146"/>
      <c r="D185" s="417" t="s">
        <v>296</v>
      </c>
      <c r="E185" s="470"/>
      <c r="F185" s="69"/>
      <c r="G185" s="69"/>
      <c r="H185" s="69"/>
      <c r="I185" s="476">
        <f>SUM(J185:Q185)</f>
        <v>711268</v>
      </c>
      <c r="J185" s="210">
        <v>298176</v>
      </c>
      <c r="K185" s="210">
        <v>75178</v>
      </c>
      <c r="L185" s="210">
        <v>306504</v>
      </c>
      <c r="M185" s="211"/>
      <c r="N185" s="210">
        <v>3000</v>
      </c>
      <c r="O185" s="210">
        <v>10170</v>
      </c>
      <c r="P185" s="210">
        <v>18240</v>
      </c>
      <c r="Q185" s="415"/>
    </row>
    <row r="186" spans="1:17" ht="15">
      <c r="A186" s="383">
        <v>179</v>
      </c>
      <c r="B186" s="416"/>
      <c r="C186" s="142"/>
      <c r="D186" s="512" t="s">
        <v>284</v>
      </c>
      <c r="E186" s="477"/>
      <c r="F186" s="143"/>
      <c r="G186" s="143"/>
      <c r="H186" s="143"/>
      <c r="I186" s="478">
        <f>SUM(J186:Q186)</f>
        <v>448969</v>
      </c>
      <c r="J186" s="144">
        <v>158877</v>
      </c>
      <c r="K186" s="144">
        <v>35128</v>
      </c>
      <c r="L186" s="144">
        <v>253024</v>
      </c>
      <c r="M186" s="144"/>
      <c r="N186" s="144">
        <v>963</v>
      </c>
      <c r="O186" s="144">
        <v>977</v>
      </c>
      <c r="P186" s="144"/>
      <c r="Q186" s="145"/>
    </row>
    <row r="187" spans="1:17" ht="15">
      <c r="A187" s="383">
        <v>180</v>
      </c>
      <c r="B187" s="208"/>
      <c r="C187" s="209">
        <v>1</v>
      </c>
      <c r="D187" s="479" t="s">
        <v>802</v>
      </c>
      <c r="E187" s="203"/>
      <c r="F187" s="203"/>
      <c r="G187" s="203"/>
      <c r="H187" s="297"/>
      <c r="I187" s="476"/>
      <c r="J187" s="210"/>
      <c r="K187" s="210"/>
      <c r="L187" s="210"/>
      <c r="M187" s="210"/>
      <c r="N187" s="210"/>
      <c r="O187" s="210"/>
      <c r="P187" s="210"/>
      <c r="Q187" s="414"/>
    </row>
    <row r="188" spans="1:17" ht="15">
      <c r="A188" s="383">
        <v>181</v>
      </c>
      <c r="B188" s="408"/>
      <c r="C188" s="409"/>
      <c r="D188" s="480" t="s">
        <v>288</v>
      </c>
      <c r="E188" s="473"/>
      <c r="F188" s="474"/>
      <c r="G188" s="474"/>
      <c r="H188" s="474"/>
      <c r="I188" s="486">
        <f>SUM(J188:Q188)</f>
        <v>1251</v>
      </c>
      <c r="J188" s="487">
        <v>1102</v>
      </c>
      <c r="K188" s="487">
        <v>149</v>
      </c>
      <c r="L188" s="487"/>
      <c r="M188" s="487"/>
      <c r="N188" s="487"/>
      <c r="O188" s="487"/>
      <c r="P188" s="487"/>
      <c r="Q188" s="488"/>
    </row>
    <row r="189" spans="1:17" ht="15">
      <c r="A189" s="383">
        <v>182</v>
      </c>
      <c r="B189" s="141"/>
      <c r="C189" s="146"/>
      <c r="D189" s="482" t="s">
        <v>296</v>
      </c>
      <c r="E189" s="470"/>
      <c r="F189" s="69"/>
      <c r="G189" s="69"/>
      <c r="H189" s="69"/>
      <c r="I189" s="489">
        <f>SUM(J189:Q189)</f>
        <v>1251</v>
      </c>
      <c r="J189" s="156">
        <v>1102</v>
      </c>
      <c r="K189" s="156">
        <v>149</v>
      </c>
      <c r="L189" s="156"/>
      <c r="M189" s="156"/>
      <c r="N189" s="156"/>
      <c r="O189" s="156"/>
      <c r="P189" s="156"/>
      <c r="Q189" s="454"/>
    </row>
    <row r="190" spans="1:17" ht="24" customHeight="1">
      <c r="A190" s="383">
        <v>183</v>
      </c>
      <c r="B190" s="418"/>
      <c r="C190" s="419"/>
      <c r="D190" s="496" t="s">
        <v>284</v>
      </c>
      <c r="E190" s="497"/>
      <c r="F190" s="498"/>
      <c r="G190" s="498"/>
      <c r="H190" s="498"/>
      <c r="I190" s="490">
        <f>SUM(J190:Q190)</f>
        <v>1251</v>
      </c>
      <c r="J190" s="421">
        <v>1102</v>
      </c>
      <c r="K190" s="421">
        <v>149</v>
      </c>
      <c r="L190" s="421"/>
      <c r="M190" s="421"/>
      <c r="N190" s="421"/>
      <c r="O190" s="421"/>
      <c r="P190" s="421"/>
      <c r="Q190" s="190"/>
    </row>
    <row r="191" spans="1:17" ht="19.5" customHeight="1">
      <c r="A191" s="383">
        <v>184</v>
      </c>
      <c r="B191" s="499"/>
      <c r="C191" s="501"/>
      <c r="D191" s="514" t="s">
        <v>739</v>
      </c>
      <c r="E191" s="515"/>
      <c r="F191" s="516">
        <f>SUM(F113:F183)</f>
        <v>1239652</v>
      </c>
      <c r="G191" s="516">
        <f>SUM(G113:G183)</f>
        <v>1451392</v>
      </c>
      <c r="H191" s="516">
        <f>SUM(H183,H172,H168,H164,H179,H160,H156,H152,H148,H144,H140,H136,H132,H128,H124,H117,H113)</f>
        <v>1829058</v>
      </c>
      <c r="I191" s="517"/>
      <c r="J191" s="518"/>
      <c r="K191" s="518"/>
      <c r="L191" s="518"/>
      <c r="M191" s="518"/>
      <c r="N191" s="518"/>
      <c r="O191" s="518"/>
      <c r="P191" s="518"/>
      <c r="Q191" s="433"/>
    </row>
    <row r="192" spans="1:17" ht="19.5" customHeight="1">
      <c r="A192" s="383">
        <v>185</v>
      </c>
      <c r="B192" s="408"/>
      <c r="C192" s="409"/>
      <c r="D192" s="519" t="s">
        <v>288</v>
      </c>
      <c r="E192" s="473"/>
      <c r="F192" s="474"/>
      <c r="G192" s="474"/>
      <c r="H192" s="474"/>
      <c r="I192" s="481">
        <f>SUM(J192:Q192)</f>
        <v>1680884</v>
      </c>
      <c r="J192" s="426">
        <f aca="true" t="shared" si="6" ref="J192:Q192">SUM(J188,J184,J180,J173,J169,J165,J161,J157,J153,J149,J145,J141,J137,J133,J129,J125,J118,J114)</f>
        <v>696641</v>
      </c>
      <c r="K192" s="426">
        <f t="shared" si="6"/>
        <v>189633</v>
      </c>
      <c r="L192" s="426">
        <f t="shared" si="6"/>
        <v>719210</v>
      </c>
      <c r="M192" s="426">
        <f t="shared" si="6"/>
        <v>0</v>
      </c>
      <c r="N192" s="426">
        <f t="shared" si="6"/>
        <v>0</v>
      </c>
      <c r="O192" s="426">
        <f t="shared" si="6"/>
        <v>57160</v>
      </c>
      <c r="P192" s="426">
        <f t="shared" si="6"/>
        <v>18240</v>
      </c>
      <c r="Q192" s="427">
        <f t="shared" si="6"/>
        <v>0</v>
      </c>
    </row>
    <row r="193" spans="1:17" ht="19.5" customHeight="1">
      <c r="A193" s="383">
        <v>186</v>
      </c>
      <c r="B193" s="141"/>
      <c r="C193" s="146"/>
      <c r="D193" s="520" t="s">
        <v>296</v>
      </c>
      <c r="E193" s="470"/>
      <c r="F193" s="69"/>
      <c r="G193" s="69"/>
      <c r="H193" s="69"/>
      <c r="I193" s="471">
        <f>SUM(J193:Q193)</f>
        <v>1847298</v>
      </c>
      <c r="J193" s="138">
        <f>SUM(J189,J185,J181,J174,J170,J166,J162,J158,J154,J150,J146,J142,J138,J134,J130,J126,J119,J115)+J177+J122</f>
        <v>745526</v>
      </c>
      <c r="K193" s="138">
        <f aca="true" t="shared" si="7" ref="K193:Q193">SUM(K189,K185,K181,K174,K170,K166,K162,K158,K154,K150,K146,K142,K138,K134,K130,K126,K119,K115)+K177+K122</f>
        <v>192965</v>
      </c>
      <c r="L193" s="138">
        <f t="shared" si="7"/>
        <v>823496</v>
      </c>
      <c r="M193" s="138">
        <f t="shared" si="7"/>
        <v>0</v>
      </c>
      <c r="N193" s="138">
        <f t="shared" si="7"/>
        <v>8707</v>
      </c>
      <c r="O193" s="138">
        <f t="shared" si="7"/>
        <v>58364</v>
      </c>
      <c r="P193" s="138">
        <f t="shared" si="7"/>
        <v>18240</v>
      </c>
      <c r="Q193" s="138">
        <f t="shared" si="7"/>
        <v>0</v>
      </c>
    </row>
    <row r="194" spans="1:17" ht="19.5" customHeight="1" thickBot="1">
      <c r="A194" s="383">
        <v>187</v>
      </c>
      <c r="B194" s="504"/>
      <c r="C194" s="505"/>
      <c r="D194" s="521" t="s">
        <v>284</v>
      </c>
      <c r="E194" s="507"/>
      <c r="F194" s="508"/>
      <c r="G194" s="508"/>
      <c r="H194" s="508"/>
      <c r="I194" s="522">
        <f>SUM(J194:Q194)</f>
        <v>937359</v>
      </c>
      <c r="J194" s="509">
        <f>SUM(J190,J186,J182,J175,J171,J167,J163,J159,J155,J151,J147,J143,J139,J135,J131,J127,J120,J116)+J178+J123</f>
        <v>379462</v>
      </c>
      <c r="K194" s="509">
        <f aca="true" t="shared" si="8" ref="K194:Q194">SUM(K190,K186,K182,K175,K171,K167,K163,K159,K155,K151,K147,K143,K139,K135,K131,K127,K120,K116)+K178+K123</f>
        <v>90659</v>
      </c>
      <c r="L194" s="509">
        <f t="shared" si="8"/>
        <v>440682</v>
      </c>
      <c r="M194" s="509">
        <f t="shared" si="8"/>
        <v>0</v>
      </c>
      <c r="N194" s="509">
        <f t="shared" si="8"/>
        <v>3664</v>
      </c>
      <c r="O194" s="509">
        <f t="shared" si="8"/>
        <v>22892</v>
      </c>
      <c r="P194" s="509">
        <f t="shared" si="8"/>
        <v>0</v>
      </c>
      <c r="Q194" s="509">
        <f t="shared" si="8"/>
        <v>0</v>
      </c>
    </row>
    <row r="195" spans="1:17" ht="24" customHeight="1" thickTop="1">
      <c r="A195" s="383">
        <v>188</v>
      </c>
      <c r="B195" s="208">
        <v>16</v>
      </c>
      <c r="C195" s="211"/>
      <c r="D195" s="524" t="s">
        <v>795</v>
      </c>
      <c r="E195" s="485" t="s">
        <v>804</v>
      </c>
      <c r="F195" s="297">
        <v>0</v>
      </c>
      <c r="G195" s="297">
        <v>1012393</v>
      </c>
      <c r="H195" s="297">
        <v>1093476</v>
      </c>
      <c r="I195" s="478"/>
      <c r="J195" s="387"/>
      <c r="K195" s="387"/>
      <c r="L195" s="387"/>
      <c r="M195" s="387"/>
      <c r="N195" s="387"/>
      <c r="O195" s="387"/>
      <c r="P195" s="387"/>
      <c r="Q195" s="191"/>
    </row>
    <row r="196" spans="1:17" ht="16.5">
      <c r="A196" s="383">
        <v>189</v>
      </c>
      <c r="B196" s="408"/>
      <c r="C196" s="409"/>
      <c r="D196" s="519" t="s">
        <v>288</v>
      </c>
      <c r="E196" s="473"/>
      <c r="F196" s="474"/>
      <c r="G196" s="474"/>
      <c r="H196" s="474"/>
      <c r="I196" s="481">
        <f>SUM(J196:Q196)</f>
        <v>1021405</v>
      </c>
      <c r="J196" s="426">
        <v>226325</v>
      </c>
      <c r="K196" s="426">
        <v>70642</v>
      </c>
      <c r="L196" s="426">
        <v>721438</v>
      </c>
      <c r="M196" s="425"/>
      <c r="N196" s="426"/>
      <c r="O196" s="426">
        <v>3000</v>
      </c>
      <c r="P196" s="425"/>
      <c r="Q196" s="525"/>
    </row>
    <row r="197" spans="1:17" ht="16.5">
      <c r="A197" s="383">
        <v>190</v>
      </c>
      <c r="B197" s="141"/>
      <c r="C197" s="146"/>
      <c r="D197" s="520" t="s">
        <v>296</v>
      </c>
      <c r="E197" s="470"/>
      <c r="F197" s="69"/>
      <c r="G197" s="69"/>
      <c r="H197" s="69"/>
      <c r="I197" s="471">
        <f>SUM(J197:Q197)</f>
        <v>1039411</v>
      </c>
      <c r="J197" s="138">
        <v>245017</v>
      </c>
      <c r="K197" s="138">
        <v>69728</v>
      </c>
      <c r="L197" s="138">
        <v>714666</v>
      </c>
      <c r="M197" s="139"/>
      <c r="N197" s="138">
        <v>5500</v>
      </c>
      <c r="O197" s="138">
        <v>4500</v>
      </c>
      <c r="P197" s="139"/>
      <c r="Q197" s="193"/>
    </row>
    <row r="198" spans="1:17" ht="24" customHeight="1" thickBot="1">
      <c r="A198" s="383">
        <v>191</v>
      </c>
      <c r="B198" s="418"/>
      <c r="C198" s="419"/>
      <c r="D198" s="513" t="s">
        <v>284</v>
      </c>
      <c r="E198" s="497"/>
      <c r="F198" s="498"/>
      <c r="G198" s="498"/>
      <c r="H198" s="498"/>
      <c r="I198" s="490">
        <f>SUM(J198:Q198)</f>
        <v>636673</v>
      </c>
      <c r="J198" s="421">
        <v>115855</v>
      </c>
      <c r="K198" s="421">
        <v>33017</v>
      </c>
      <c r="L198" s="421">
        <v>484006</v>
      </c>
      <c r="M198" s="421"/>
      <c r="N198" s="421">
        <v>2842</v>
      </c>
      <c r="O198" s="421">
        <v>953</v>
      </c>
      <c r="P198" s="421"/>
      <c r="Q198" s="190"/>
    </row>
    <row r="199" spans="1:17" ht="19.5" customHeight="1">
      <c r="A199" s="383">
        <v>192</v>
      </c>
      <c r="B199" s="441"/>
      <c r="C199" s="375"/>
      <c r="D199" s="526" t="s">
        <v>740</v>
      </c>
      <c r="E199" s="527"/>
      <c r="F199" s="466">
        <f>SUM(F86,F109,F191,F195)</f>
        <v>3170002</v>
      </c>
      <c r="G199" s="466">
        <f>SUM(G86,G109,G191,G195)</f>
        <v>4154634</v>
      </c>
      <c r="H199" s="466">
        <f>SUM(H86,H109,H191,H195)</f>
        <v>4785013</v>
      </c>
      <c r="I199" s="528"/>
      <c r="J199" s="442"/>
      <c r="K199" s="442"/>
      <c r="L199" s="442"/>
      <c r="M199" s="442"/>
      <c r="N199" s="442"/>
      <c r="O199" s="442"/>
      <c r="P199" s="442"/>
      <c r="Q199" s="444"/>
    </row>
    <row r="200" spans="1:17" ht="19.5" customHeight="1">
      <c r="A200" s="383">
        <v>193</v>
      </c>
      <c r="B200" s="408"/>
      <c r="C200" s="409"/>
      <c r="D200" s="519" t="s">
        <v>288</v>
      </c>
      <c r="E200" s="473"/>
      <c r="F200" s="474"/>
      <c r="G200" s="474"/>
      <c r="H200" s="474"/>
      <c r="I200" s="481">
        <f>SUM(J200:Q200)</f>
        <v>4798951</v>
      </c>
      <c r="J200" s="426">
        <f aca="true" t="shared" si="9" ref="J200:Q200">SUM(J87,J110,J192,J196)</f>
        <v>2185684</v>
      </c>
      <c r="K200" s="426">
        <f t="shared" si="9"/>
        <v>623990</v>
      </c>
      <c r="L200" s="426">
        <f t="shared" si="9"/>
        <v>1896659</v>
      </c>
      <c r="M200" s="425">
        <f t="shared" si="9"/>
        <v>0</v>
      </c>
      <c r="N200" s="426">
        <f t="shared" si="9"/>
        <v>0</v>
      </c>
      <c r="O200" s="426">
        <f t="shared" si="9"/>
        <v>74378</v>
      </c>
      <c r="P200" s="425">
        <f t="shared" si="9"/>
        <v>18240</v>
      </c>
      <c r="Q200" s="525">
        <f t="shared" si="9"/>
        <v>0</v>
      </c>
    </row>
    <row r="201" spans="1:17" ht="19.5" customHeight="1">
      <c r="A201" s="383">
        <v>194</v>
      </c>
      <c r="B201" s="141"/>
      <c r="C201" s="146"/>
      <c r="D201" s="520" t="s">
        <v>296</v>
      </c>
      <c r="E201" s="470"/>
      <c r="F201" s="69"/>
      <c r="G201" s="69"/>
      <c r="H201" s="69"/>
      <c r="I201" s="471">
        <f>SUM(J201:Q201)</f>
        <v>5087324</v>
      </c>
      <c r="J201" s="138">
        <f aca="true" t="shared" si="10" ref="J201:Q202">SUM(J197,J193,J111,J88)</f>
        <v>2321391</v>
      </c>
      <c r="K201" s="138">
        <f t="shared" si="10"/>
        <v>632373</v>
      </c>
      <c r="L201" s="138">
        <f t="shared" si="10"/>
        <v>2010091</v>
      </c>
      <c r="M201" s="138">
        <f t="shared" si="10"/>
        <v>0</v>
      </c>
      <c r="N201" s="138">
        <f t="shared" si="10"/>
        <v>26917</v>
      </c>
      <c r="O201" s="138">
        <f t="shared" si="10"/>
        <v>78312</v>
      </c>
      <c r="P201" s="138">
        <f t="shared" si="10"/>
        <v>18240</v>
      </c>
      <c r="Q201" s="148">
        <f t="shared" si="10"/>
        <v>0</v>
      </c>
    </row>
    <row r="202" spans="1:17" ht="19.5" customHeight="1" thickBot="1">
      <c r="A202" s="383">
        <v>195</v>
      </c>
      <c r="B202" s="529"/>
      <c r="C202" s="530"/>
      <c r="D202" s="531" t="s">
        <v>284</v>
      </c>
      <c r="E202" s="532"/>
      <c r="F202" s="533"/>
      <c r="G202" s="533"/>
      <c r="H202" s="533"/>
      <c r="I202" s="534">
        <f>SUM(J202:Q202)</f>
        <v>2649694</v>
      </c>
      <c r="J202" s="19">
        <f>SUM(J198,J194,J112,J89)</f>
        <v>1142718</v>
      </c>
      <c r="K202" s="19">
        <f t="shared" si="10"/>
        <v>301079</v>
      </c>
      <c r="L202" s="19">
        <f t="shared" si="10"/>
        <v>1164575</v>
      </c>
      <c r="M202" s="19">
        <f t="shared" si="10"/>
        <v>0</v>
      </c>
      <c r="N202" s="19">
        <f t="shared" si="10"/>
        <v>13355</v>
      </c>
      <c r="O202" s="19">
        <f t="shared" si="10"/>
        <v>27967</v>
      </c>
      <c r="P202" s="19">
        <f t="shared" si="10"/>
        <v>0</v>
      </c>
      <c r="Q202" s="19">
        <f t="shared" si="10"/>
        <v>0</v>
      </c>
    </row>
    <row r="203" spans="1:17" ht="24" customHeight="1">
      <c r="A203" s="383">
        <v>196</v>
      </c>
      <c r="B203" s="208">
        <v>17</v>
      </c>
      <c r="C203" s="1204" t="s">
        <v>261</v>
      </c>
      <c r="D203" s="1204"/>
      <c r="E203" s="535" t="s">
        <v>804</v>
      </c>
      <c r="F203" s="298"/>
      <c r="G203" s="298"/>
      <c r="H203" s="298"/>
      <c r="I203" s="476"/>
      <c r="J203" s="387"/>
      <c r="K203" s="387"/>
      <c r="L203" s="387"/>
      <c r="M203" s="387"/>
      <c r="N203" s="387"/>
      <c r="O203" s="387"/>
      <c r="P203" s="387"/>
      <c r="Q203" s="191"/>
    </row>
    <row r="204" spans="1:17" ht="21.75" customHeight="1">
      <c r="A204" s="383">
        <v>197</v>
      </c>
      <c r="B204" s="208"/>
      <c r="C204" s="209">
        <v>1</v>
      </c>
      <c r="D204" s="432" t="s">
        <v>414</v>
      </c>
      <c r="E204" s="485"/>
      <c r="F204" s="297">
        <v>1245388</v>
      </c>
      <c r="G204" s="297">
        <v>1068620</v>
      </c>
      <c r="H204" s="297">
        <v>1061858</v>
      </c>
      <c r="I204" s="476"/>
      <c r="J204" s="387"/>
      <c r="K204" s="387"/>
      <c r="L204" s="387"/>
      <c r="M204" s="387"/>
      <c r="N204" s="387"/>
      <c r="O204" s="387"/>
      <c r="P204" s="387"/>
      <c r="Q204" s="191"/>
    </row>
    <row r="205" spans="1:17" ht="16.5">
      <c r="A205" s="383">
        <v>198</v>
      </c>
      <c r="B205" s="408"/>
      <c r="C205" s="409"/>
      <c r="D205" s="510" t="s">
        <v>288</v>
      </c>
      <c r="E205" s="473"/>
      <c r="F205" s="474"/>
      <c r="G205" s="474"/>
      <c r="H205" s="474"/>
      <c r="I205" s="475">
        <f>SUM(J205:Q205)</f>
        <v>1093581</v>
      </c>
      <c r="J205" s="411">
        <v>828536</v>
      </c>
      <c r="K205" s="411">
        <v>233832</v>
      </c>
      <c r="L205" s="411">
        <v>31213</v>
      </c>
      <c r="M205" s="412"/>
      <c r="N205" s="411"/>
      <c r="O205" s="411"/>
      <c r="P205" s="412"/>
      <c r="Q205" s="511"/>
    </row>
    <row r="206" spans="1:17" ht="16.5">
      <c r="A206" s="383">
        <v>199</v>
      </c>
      <c r="B206" s="141"/>
      <c r="C206" s="146"/>
      <c r="D206" s="417" t="s">
        <v>296</v>
      </c>
      <c r="E206" s="470"/>
      <c r="F206" s="69"/>
      <c r="G206" s="69"/>
      <c r="H206" s="69"/>
      <c r="I206" s="476">
        <f>SUM(J206:Q206)</f>
        <v>1164607</v>
      </c>
      <c r="J206" s="210">
        <v>885738</v>
      </c>
      <c r="K206" s="210">
        <v>242656</v>
      </c>
      <c r="L206" s="210">
        <v>31213</v>
      </c>
      <c r="M206" s="211"/>
      <c r="N206" s="210">
        <v>5000</v>
      </c>
      <c r="O206" s="210"/>
      <c r="P206" s="211"/>
      <c r="Q206" s="415"/>
    </row>
    <row r="207" spans="1:17" ht="15">
      <c r="A207" s="383">
        <v>200</v>
      </c>
      <c r="B207" s="416"/>
      <c r="C207" s="142"/>
      <c r="D207" s="512" t="s">
        <v>284</v>
      </c>
      <c r="E207" s="477"/>
      <c r="F207" s="143"/>
      <c r="G207" s="143"/>
      <c r="H207" s="143"/>
      <c r="I207" s="478">
        <f>SUM(J207:Q207)</f>
        <v>583985</v>
      </c>
      <c r="J207" s="144">
        <v>446679</v>
      </c>
      <c r="K207" s="144">
        <v>120348</v>
      </c>
      <c r="L207" s="144">
        <v>15738</v>
      </c>
      <c r="M207" s="144"/>
      <c r="N207" s="144">
        <v>1220</v>
      </c>
      <c r="O207" s="144"/>
      <c r="P207" s="144"/>
      <c r="Q207" s="145"/>
    </row>
    <row r="208" spans="1:17" ht="16.5">
      <c r="A208" s="383">
        <v>201</v>
      </c>
      <c r="B208" s="141"/>
      <c r="C208" s="146"/>
      <c r="D208" s="150" t="s">
        <v>78</v>
      </c>
      <c r="E208" s="151"/>
      <c r="F208" s="69"/>
      <c r="G208" s="152">
        <v>131843</v>
      </c>
      <c r="H208" s="69"/>
      <c r="I208" s="471"/>
      <c r="J208" s="138"/>
      <c r="K208" s="138"/>
      <c r="L208" s="138"/>
      <c r="M208" s="138"/>
      <c r="N208" s="138"/>
      <c r="O208" s="138"/>
      <c r="P208" s="138"/>
      <c r="Q208" s="148"/>
    </row>
    <row r="209" spans="1:17" ht="16.5">
      <c r="A209" s="383">
        <v>202</v>
      </c>
      <c r="B209" s="408"/>
      <c r="C209" s="409"/>
      <c r="D209" s="510" t="s">
        <v>288</v>
      </c>
      <c r="E209" s="536"/>
      <c r="F209" s="474"/>
      <c r="G209" s="537"/>
      <c r="H209" s="474"/>
      <c r="I209" s="481">
        <f>SUM(J209:Q209)</f>
        <v>0</v>
      </c>
      <c r="J209" s="426"/>
      <c r="K209" s="426"/>
      <c r="L209" s="426"/>
      <c r="M209" s="426"/>
      <c r="N209" s="426"/>
      <c r="O209" s="426"/>
      <c r="P209" s="426"/>
      <c r="Q209" s="427"/>
    </row>
    <row r="210" spans="1:17" ht="16.5">
      <c r="A210" s="383">
        <v>203</v>
      </c>
      <c r="B210" s="141"/>
      <c r="C210" s="146"/>
      <c r="D210" s="417" t="s">
        <v>296</v>
      </c>
      <c r="E210" s="151"/>
      <c r="F210" s="69"/>
      <c r="G210" s="152"/>
      <c r="H210" s="69"/>
      <c r="I210" s="471">
        <f>SUM(J210:Q210)</f>
        <v>0</v>
      </c>
      <c r="J210" s="138"/>
      <c r="K210" s="138"/>
      <c r="L210" s="138"/>
      <c r="M210" s="138"/>
      <c r="N210" s="138"/>
      <c r="O210" s="138"/>
      <c r="P210" s="138"/>
      <c r="Q210" s="148"/>
    </row>
    <row r="211" spans="1:17" ht="15">
      <c r="A211" s="383">
        <v>204</v>
      </c>
      <c r="B211" s="416"/>
      <c r="C211" s="142"/>
      <c r="D211" s="512" t="s">
        <v>284</v>
      </c>
      <c r="E211" s="538"/>
      <c r="F211" s="143"/>
      <c r="G211" s="539"/>
      <c r="H211" s="143"/>
      <c r="I211" s="484">
        <f>SUM(I209:I210)</f>
        <v>0</v>
      </c>
      <c r="J211" s="144"/>
      <c r="K211" s="144"/>
      <c r="L211" s="144"/>
      <c r="M211" s="144"/>
      <c r="N211" s="144"/>
      <c r="O211" s="144"/>
      <c r="P211" s="144"/>
      <c r="Q211" s="145"/>
    </row>
    <row r="212" spans="1:17" ht="21.75" customHeight="1">
      <c r="A212" s="383">
        <v>205</v>
      </c>
      <c r="B212" s="208"/>
      <c r="C212" s="209">
        <v>2</v>
      </c>
      <c r="D212" s="432" t="s">
        <v>294</v>
      </c>
      <c r="E212" s="485"/>
      <c r="F212" s="297"/>
      <c r="G212" s="297"/>
      <c r="H212" s="297"/>
      <c r="I212" s="476"/>
      <c r="J212" s="387"/>
      <c r="K212" s="387"/>
      <c r="L212" s="387"/>
      <c r="M212" s="387"/>
      <c r="N212" s="387"/>
      <c r="O212" s="387"/>
      <c r="P212" s="387"/>
      <c r="Q212" s="191"/>
    </row>
    <row r="213" spans="1:17" ht="16.5">
      <c r="A213" s="383">
        <v>206</v>
      </c>
      <c r="B213" s="408"/>
      <c r="C213" s="409"/>
      <c r="D213" s="510" t="s">
        <v>288</v>
      </c>
      <c r="E213" s="473"/>
      <c r="F213" s="474"/>
      <c r="G213" s="474"/>
      <c r="H213" s="474"/>
      <c r="I213" s="475">
        <f>SUM(J213:Q213)</f>
        <v>9173</v>
      </c>
      <c r="J213" s="411">
        <v>5660</v>
      </c>
      <c r="K213" s="411">
        <v>1784</v>
      </c>
      <c r="L213" s="411">
        <v>1729</v>
      </c>
      <c r="M213" s="412"/>
      <c r="N213" s="411"/>
      <c r="O213" s="411"/>
      <c r="P213" s="412"/>
      <c r="Q213" s="511"/>
    </row>
    <row r="214" spans="1:17" ht="16.5">
      <c r="A214" s="383">
        <v>207</v>
      </c>
      <c r="B214" s="141"/>
      <c r="C214" s="146"/>
      <c r="D214" s="417" t="s">
        <v>296</v>
      </c>
      <c r="E214" s="470"/>
      <c r="F214" s="69"/>
      <c r="G214" s="69"/>
      <c r="H214" s="69"/>
      <c r="I214" s="476">
        <f>SUM(J214:Q214)</f>
        <v>11753</v>
      </c>
      <c r="J214" s="210">
        <v>7873</v>
      </c>
      <c r="K214" s="210">
        <v>2232</v>
      </c>
      <c r="L214" s="210">
        <v>1648</v>
      </c>
      <c r="M214" s="211"/>
      <c r="N214" s="210"/>
      <c r="O214" s="210"/>
      <c r="P214" s="211"/>
      <c r="Q214" s="415"/>
    </row>
    <row r="215" spans="1:17" ht="15">
      <c r="A215" s="383">
        <v>208</v>
      </c>
      <c r="B215" s="416"/>
      <c r="C215" s="142"/>
      <c r="D215" s="512" t="s">
        <v>284</v>
      </c>
      <c r="E215" s="477"/>
      <c r="F215" s="143"/>
      <c r="G215" s="143"/>
      <c r="H215" s="143"/>
      <c r="I215" s="478">
        <f>SUM(J215:Q215)</f>
        <v>10755</v>
      </c>
      <c r="J215" s="144">
        <v>7873</v>
      </c>
      <c r="K215" s="144">
        <v>2232</v>
      </c>
      <c r="L215" s="144">
        <v>650</v>
      </c>
      <c r="M215" s="144"/>
      <c r="N215" s="144"/>
      <c r="O215" s="144"/>
      <c r="P215" s="144"/>
      <c r="Q215" s="145"/>
    </row>
    <row r="216" spans="1:17" ht="21.75" customHeight="1">
      <c r="A216" s="383">
        <v>209</v>
      </c>
      <c r="B216" s="208"/>
      <c r="C216" s="209">
        <v>3</v>
      </c>
      <c r="D216" s="432" t="s">
        <v>302</v>
      </c>
      <c r="E216" s="485"/>
      <c r="F216" s="297"/>
      <c r="G216" s="297"/>
      <c r="H216" s="297"/>
      <c r="I216" s="476"/>
      <c r="J216" s="387"/>
      <c r="K216" s="387"/>
      <c r="L216" s="387"/>
      <c r="M216" s="387"/>
      <c r="N216" s="387"/>
      <c r="O216" s="387"/>
      <c r="P216" s="387"/>
      <c r="Q216" s="191"/>
    </row>
    <row r="217" spans="1:17" ht="15">
      <c r="A217" s="383">
        <v>210</v>
      </c>
      <c r="B217" s="208"/>
      <c r="C217" s="209"/>
      <c r="D217" s="432" t="s">
        <v>296</v>
      </c>
      <c r="E217" s="485"/>
      <c r="F217" s="297"/>
      <c r="G217" s="297"/>
      <c r="H217" s="297"/>
      <c r="I217" s="476">
        <f>SUM(J217:Q217)</f>
        <v>10106</v>
      </c>
      <c r="J217" s="210">
        <v>7381</v>
      </c>
      <c r="K217" s="210">
        <v>2104</v>
      </c>
      <c r="L217" s="210">
        <v>621</v>
      </c>
      <c r="M217" s="210"/>
      <c r="N217" s="210"/>
      <c r="O217" s="210"/>
      <c r="P217" s="210"/>
      <c r="Q217" s="414"/>
    </row>
    <row r="218" spans="1:17" ht="15">
      <c r="A218" s="383">
        <v>211</v>
      </c>
      <c r="B218" s="416"/>
      <c r="C218" s="142"/>
      <c r="D218" s="512" t="s">
        <v>284</v>
      </c>
      <c r="E218" s="477"/>
      <c r="F218" s="143"/>
      <c r="G218" s="143"/>
      <c r="H218" s="143"/>
      <c r="I218" s="478">
        <f>SUM(J218:Q218)</f>
        <v>147</v>
      </c>
      <c r="J218" s="144"/>
      <c r="K218" s="144"/>
      <c r="L218" s="144">
        <v>147</v>
      </c>
      <c r="M218" s="144"/>
      <c r="N218" s="144"/>
      <c r="O218" s="144"/>
      <c r="P218" s="144"/>
      <c r="Q218" s="145"/>
    </row>
    <row r="219" spans="1:17" ht="21.75" customHeight="1">
      <c r="A219" s="383">
        <v>212</v>
      </c>
      <c r="B219" s="208"/>
      <c r="C219" s="209">
        <v>4</v>
      </c>
      <c r="D219" s="432" t="s">
        <v>415</v>
      </c>
      <c r="E219" s="485"/>
      <c r="F219" s="297">
        <v>140738</v>
      </c>
      <c r="G219" s="297">
        <v>149000</v>
      </c>
      <c r="H219" s="297">
        <v>109284</v>
      </c>
      <c r="I219" s="476"/>
      <c r="J219" s="387"/>
      <c r="K219" s="387"/>
      <c r="L219" s="387"/>
      <c r="M219" s="387"/>
      <c r="N219" s="387"/>
      <c r="O219" s="387"/>
      <c r="P219" s="387"/>
      <c r="Q219" s="191"/>
    </row>
    <row r="220" spans="1:17" ht="16.5">
      <c r="A220" s="383">
        <v>213</v>
      </c>
      <c r="B220" s="408"/>
      <c r="C220" s="409"/>
      <c r="D220" s="510" t="s">
        <v>288</v>
      </c>
      <c r="E220" s="473"/>
      <c r="F220" s="474"/>
      <c r="G220" s="474"/>
      <c r="H220" s="474"/>
      <c r="I220" s="475">
        <f>SUM(J220:Q220)</f>
        <v>148400</v>
      </c>
      <c r="J220" s="411"/>
      <c r="K220" s="411"/>
      <c r="L220" s="411">
        <v>147975</v>
      </c>
      <c r="M220" s="412"/>
      <c r="N220" s="411"/>
      <c r="O220" s="411"/>
      <c r="P220" s="411">
        <v>425</v>
      </c>
      <c r="Q220" s="511"/>
    </row>
    <row r="221" spans="1:17" ht="16.5">
      <c r="A221" s="383">
        <v>214</v>
      </c>
      <c r="B221" s="141"/>
      <c r="C221" s="146"/>
      <c r="D221" s="432" t="s">
        <v>296</v>
      </c>
      <c r="E221" s="470"/>
      <c r="F221" s="69"/>
      <c r="G221" s="69"/>
      <c r="H221" s="69"/>
      <c r="I221" s="476">
        <f>SUM(J221:Q221)</f>
        <v>160550</v>
      </c>
      <c r="J221" s="210"/>
      <c r="K221" s="210"/>
      <c r="L221" s="210">
        <v>158125</v>
      </c>
      <c r="M221" s="211"/>
      <c r="N221" s="210"/>
      <c r="O221" s="210">
        <v>2000</v>
      </c>
      <c r="P221" s="210">
        <v>425</v>
      </c>
      <c r="Q221" s="415"/>
    </row>
    <row r="222" spans="1:17" ht="15">
      <c r="A222" s="383">
        <v>215</v>
      </c>
      <c r="B222" s="416"/>
      <c r="C222" s="142"/>
      <c r="D222" s="512" t="s">
        <v>284</v>
      </c>
      <c r="E222" s="477"/>
      <c r="F222" s="143"/>
      <c r="G222" s="143"/>
      <c r="H222" s="143"/>
      <c r="I222" s="478">
        <f>SUM(J222:Q222)</f>
        <v>65983</v>
      </c>
      <c r="J222" s="144">
        <v>1458</v>
      </c>
      <c r="K222" s="144">
        <v>991</v>
      </c>
      <c r="L222" s="144">
        <v>63405</v>
      </c>
      <c r="M222" s="144"/>
      <c r="N222" s="144"/>
      <c r="O222" s="144">
        <v>129</v>
      </c>
      <c r="P222" s="144"/>
      <c r="Q222" s="145"/>
    </row>
    <row r="223" spans="1:17" ht="18" customHeight="1">
      <c r="A223" s="383">
        <v>216</v>
      </c>
      <c r="B223" s="208"/>
      <c r="C223" s="209">
        <v>5</v>
      </c>
      <c r="D223" s="432" t="s">
        <v>416</v>
      </c>
      <c r="E223" s="485"/>
      <c r="F223" s="297">
        <v>76122</v>
      </c>
      <c r="G223" s="297">
        <v>74301</v>
      </c>
      <c r="H223" s="297">
        <v>72032</v>
      </c>
      <c r="I223" s="476"/>
      <c r="J223" s="387"/>
      <c r="K223" s="387"/>
      <c r="L223" s="387"/>
      <c r="M223" s="387"/>
      <c r="N223" s="387"/>
      <c r="O223" s="387"/>
      <c r="P223" s="387"/>
      <c r="Q223" s="191"/>
    </row>
    <row r="224" spans="1:17" ht="16.5">
      <c r="A224" s="383">
        <v>217</v>
      </c>
      <c r="B224" s="408"/>
      <c r="C224" s="409"/>
      <c r="D224" s="510" t="s">
        <v>288</v>
      </c>
      <c r="E224" s="473"/>
      <c r="F224" s="474"/>
      <c r="G224" s="474"/>
      <c r="H224" s="474"/>
      <c r="I224" s="475">
        <f>SUM(J224:Q224)</f>
        <v>73216</v>
      </c>
      <c r="J224" s="411"/>
      <c r="K224" s="411"/>
      <c r="L224" s="411">
        <v>53383</v>
      </c>
      <c r="M224" s="412"/>
      <c r="N224" s="411"/>
      <c r="O224" s="411">
        <v>19833</v>
      </c>
      <c r="P224" s="412"/>
      <c r="Q224" s="511"/>
    </row>
    <row r="225" spans="1:17" ht="16.5">
      <c r="A225" s="383">
        <v>218</v>
      </c>
      <c r="B225" s="141"/>
      <c r="C225" s="146"/>
      <c r="D225" s="432" t="s">
        <v>296</v>
      </c>
      <c r="E225" s="470"/>
      <c r="F225" s="69"/>
      <c r="G225" s="69"/>
      <c r="H225" s="69"/>
      <c r="I225" s="476">
        <f>SUM(J225:Q225)</f>
        <v>83670</v>
      </c>
      <c r="J225" s="210"/>
      <c r="K225" s="210"/>
      <c r="L225" s="210">
        <v>57783</v>
      </c>
      <c r="M225" s="211"/>
      <c r="N225" s="210"/>
      <c r="O225" s="210">
        <v>25887</v>
      </c>
      <c r="P225" s="211"/>
      <c r="Q225" s="415"/>
    </row>
    <row r="226" spans="1:17" ht="15">
      <c r="A226" s="383">
        <v>219</v>
      </c>
      <c r="B226" s="416"/>
      <c r="C226" s="142"/>
      <c r="D226" s="512" t="s">
        <v>284</v>
      </c>
      <c r="E226" s="477"/>
      <c r="F226" s="143"/>
      <c r="G226" s="143"/>
      <c r="H226" s="143"/>
      <c r="I226" s="478">
        <f>SUM(J226:Q226)</f>
        <v>28038</v>
      </c>
      <c r="J226" s="144"/>
      <c r="K226" s="144"/>
      <c r="L226" s="144">
        <v>23331</v>
      </c>
      <c r="M226" s="144"/>
      <c r="N226" s="144"/>
      <c r="O226" s="144">
        <v>4707</v>
      </c>
      <c r="P226" s="144"/>
      <c r="Q226" s="145"/>
    </row>
    <row r="227" spans="1:17" ht="18" customHeight="1">
      <c r="A227" s="383">
        <v>220</v>
      </c>
      <c r="B227" s="208"/>
      <c r="C227" s="209">
        <v>6</v>
      </c>
      <c r="D227" s="432" t="s">
        <v>264</v>
      </c>
      <c r="E227" s="485"/>
      <c r="F227" s="297">
        <v>1961</v>
      </c>
      <c r="G227" s="297">
        <v>2500</v>
      </c>
      <c r="H227" s="297">
        <v>1906</v>
      </c>
      <c r="I227" s="476"/>
      <c r="J227" s="387"/>
      <c r="K227" s="387"/>
      <c r="L227" s="387"/>
      <c r="M227" s="387"/>
      <c r="N227" s="387"/>
      <c r="O227" s="387"/>
      <c r="P227" s="387"/>
      <c r="Q227" s="191"/>
    </row>
    <row r="228" spans="1:17" ht="16.5">
      <c r="A228" s="383">
        <v>221</v>
      </c>
      <c r="B228" s="408"/>
      <c r="C228" s="409"/>
      <c r="D228" s="510" t="s">
        <v>288</v>
      </c>
      <c r="E228" s="473"/>
      <c r="F228" s="474"/>
      <c r="G228" s="474"/>
      <c r="H228" s="474"/>
      <c r="I228" s="475">
        <f>SUM(J228:Q228)</f>
        <v>4200</v>
      </c>
      <c r="J228" s="411"/>
      <c r="K228" s="411"/>
      <c r="L228" s="411">
        <v>4200</v>
      </c>
      <c r="M228" s="412"/>
      <c r="N228" s="411"/>
      <c r="O228" s="411"/>
      <c r="P228" s="412"/>
      <c r="Q228" s="511"/>
    </row>
    <row r="229" spans="1:17" ht="16.5">
      <c r="A229" s="383">
        <v>222</v>
      </c>
      <c r="B229" s="141"/>
      <c r="C229" s="146"/>
      <c r="D229" s="432" t="s">
        <v>296</v>
      </c>
      <c r="E229" s="470"/>
      <c r="F229" s="69"/>
      <c r="G229" s="69"/>
      <c r="H229" s="69"/>
      <c r="I229" s="476">
        <f>SUM(J229:Q229)</f>
        <v>4200</v>
      </c>
      <c r="J229" s="210"/>
      <c r="K229" s="210"/>
      <c r="L229" s="210">
        <v>4200</v>
      </c>
      <c r="M229" s="211"/>
      <c r="N229" s="210"/>
      <c r="O229" s="210"/>
      <c r="P229" s="211"/>
      <c r="Q229" s="415"/>
    </row>
    <row r="230" spans="1:17" ht="15">
      <c r="A230" s="383">
        <v>223</v>
      </c>
      <c r="B230" s="416"/>
      <c r="C230" s="142"/>
      <c r="D230" s="512" t="s">
        <v>284</v>
      </c>
      <c r="E230" s="477"/>
      <c r="F230" s="143"/>
      <c r="G230" s="143"/>
      <c r="H230" s="143"/>
      <c r="I230" s="478">
        <f>SUM(J230:Q230)</f>
        <v>65</v>
      </c>
      <c r="J230" s="144"/>
      <c r="K230" s="144"/>
      <c r="L230" s="144">
        <v>65</v>
      </c>
      <c r="M230" s="144"/>
      <c r="N230" s="144"/>
      <c r="O230" s="144"/>
      <c r="P230" s="144"/>
      <c r="Q230" s="145"/>
    </row>
    <row r="231" spans="1:17" ht="18" customHeight="1">
      <c r="A231" s="383">
        <v>224</v>
      </c>
      <c r="B231" s="208"/>
      <c r="C231" s="209">
        <v>7</v>
      </c>
      <c r="D231" s="432" t="s">
        <v>802</v>
      </c>
      <c r="E231" s="485"/>
      <c r="F231" s="297">
        <v>9451</v>
      </c>
      <c r="G231" s="297">
        <v>0</v>
      </c>
      <c r="H231" s="297">
        <v>417</v>
      </c>
      <c r="I231" s="476"/>
      <c r="J231" s="387"/>
      <c r="K231" s="387"/>
      <c r="L231" s="387"/>
      <c r="M231" s="387"/>
      <c r="N231" s="387"/>
      <c r="O231" s="387"/>
      <c r="P231" s="387"/>
      <c r="Q231" s="191"/>
    </row>
    <row r="232" spans="1:17" ht="16.5">
      <c r="A232" s="383">
        <v>225</v>
      </c>
      <c r="B232" s="408"/>
      <c r="C232" s="409"/>
      <c r="D232" s="510" t="s">
        <v>288</v>
      </c>
      <c r="E232" s="473"/>
      <c r="F232" s="474"/>
      <c r="G232" s="474"/>
      <c r="H232" s="474"/>
      <c r="I232" s="475">
        <f>SUM(J232:Q232)</f>
        <v>0</v>
      </c>
      <c r="J232" s="411"/>
      <c r="K232" s="411"/>
      <c r="L232" s="411"/>
      <c r="M232" s="412"/>
      <c r="N232" s="411"/>
      <c r="O232" s="411"/>
      <c r="P232" s="412"/>
      <c r="Q232" s="511"/>
    </row>
    <row r="233" spans="1:17" ht="16.5">
      <c r="A233" s="383">
        <v>226</v>
      </c>
      <c r="B233" s="141"/>
      <c r="C233" s="146"/>
      <c r="D233" s="432" t="s">
        <v>296</v>
      </c>
      <c r="E233" s="470"/>
      <c r="F233" s="69"/>
      <c r="G233" s="69"/>
      <c r="H233" s="69"/>
      <c r="I233" s="476">
        <f>SUM(J233:Q233)</f>
        <v>0</v>
      </c>
      <c r="J233" s="210"/>
      <c r="K233" s="210"/>
      <c r="L233" s="210"/>
      <c r="M233" s="211"/>
      <c r="N233" s="210"/>
      <c r="O233" s="210"/>
      <c r="P233" s="211"/>
      <c r="Q233" s="415"/>
    </row>
    <row r="234" spans="1:17" ht="15">
      <c r="A234" s="383">
        <v>227</v>
      </c>
      <c r="B234" s="416"/>
      <c r="C234" s="142"/>
      <c r="D234" s="512" t="s">
        <v>284</v>
      </c>
      <c r="E234" s="477"/>
      <c r="F234" s="143"/>
      <c r="G234" s="143"/>
      <c r="H234" s="143"/>
      <c r="I234" s="478">
        <f>SUM(J234:Q234)</f>
        <v>0</v>
      </c>
      <c r="J234" s="144"/>
      <c r="K234" s="144"/>
      <c r="L234" s="144"/>
      <c r="M234" s="144"/>
      <c r="N234" s="144"/>
      <c r="O234" s="144"/>
      <c r="P234" s="144"/>
      <c r="Q234" s="145"/>
    </row>
    <row r="235" spans="1:17" ht="30">
      <c r="A235" s="383">
        <v>228</v>
      </c>
      <c r="B235" s="141"/>
      <c r="C235" s="146">
        <v>8</v>
      </c>
      <c r="D235" s="432" t="s">
        <v>37</v>
      </c>
      <c r="E235" s="485"/>
      <c r="F235" s="297">
        <v>5609</v>
      </c>
      <c r="G235" s="297">
        <v>0</v>
      </c>
      <c r="H235" s="297">
        <v>3247</v>
      </c>
      <c r="I235" s="476"/>
      <c r="J235" s="387"/>
      <c r="K235" s="387"/>
      <c r="L235" s="387"/>
      <c r="M235" s="387"/>
      <c r="N235" s="387"/>
      <c r="O235" s="387"/>
      <c r="P235" s="387"/>
      <c r="Q235" s="191"/>
    </row>
    <row r="236" spans="1:17" ht="16.5">
      <c r="A236" s="383">
        <v>229</v>
      </c>
      <c r="B236" s="408"/>
      <c r="C236" s="409"/>
      <c r="D236" s="510" t="s">
        <v>288</v>
      </c>
      <c r="E236" s="473"/>
      <c r="F236" s="474"/>
      <c r="G236" s="474"/>
      <c r="H236" s="474"/>
      <c r="I236" s="475">
        <f>SUM(J236:Q236)</f>
        <v>0</v>
      </c>
      <c r="J236" s="411"/>
      <c r="K236" s="411"/>
      <c r="L236" s="411"/>
      <c r="M236" s="412"/>
      <c r="N236" s="411"/>
      <c r="O236" s="411"/>
      <c r="P236" s="412"/>
      <c r="Q236" s="511"/>
    </row>
    <row r="237" spans="1:17" ht="16.5">
      <c r="A237" s="383">
        <v>230</v>
      </c>
      <c r="B237" s="141"/>
      <c r="C237" s="146"/>
      <c r="D237" s="432" t="s">
        <v>296</v>
      </c>
      <c r="E237" s="470"/>
      <c r="F237" s="69"/>
      <c r="G237" s="69"/>
      <c r="H237" s="69"/>
      <c r="I237" s="476">
        <f>SUM(J237:Q237)</f>
        <v>0</v>
      </c>
      <c r="J237" s="210"/>
      <c r="K237" s="210"/>
      <c r="L237" s="210"/>
      <c r="M237" s="211"/>
      <c r="N237" s="210"/>
      <c r="O237" s="210"/>
      <c r="P237" s="211"/>
      <c r="Q237" s="415"/>
    </row>
    <row r="238" spans="1:17" ht="15">
      <c r="A238" s="383">
        <v>231</v>
      </c>
      <c r="B238" s="416"/>
      <c r="C238" s="142"/>
      <c r="D238" s="512" t="s">
        <v>284</v>
      </c>
      <c r="E238" s="477"/>
      <c r="F238" s="143"/>
      <c r="G238" s="143"/>
      <c r="H238" s="143"/>
      <c r="I238" s="478">
        <f>SUM(J238:Q238)</f>
        <v>0</v>
      </c>
      <c r="J238" s="144"/>
      <c r="K238" s="144"/>
      <c r="L238" s="144"/>
      <c r="M238" s="144"/>
      <c r="N238" s="144"/>
      <c r="O238" s="144"/>
      <c r="P238" s="144"/>
      <c r="Q238" s="145"/>
    </row>
    <row r="239" spans="1:17" ht="30">
      <c r="A239" s="383">
        <v>232</v>
      </c>
      <c r="B239" s="141"/>
      <c r="C239" s="146">
        <v>9</v>
      </c>
      <c r="D239" s="432" t="s">
        <v>38</v>
      </c>
      <c r="E239" s="485"/>
      <c r="F239" s="297">
        <v>1897</v>
      </c>
      <c r="G239" s="297">
        <v>0</v>
      </c>
      <c r="H239" s="297">
        <v>0</v>
      </c>
      <c r="I239" s="476"/>
      <c r="J239" s="387"/>
      <c r="K239" s="387"/>
      <c r="L239" s="387"/>
      <c r="M239" s="387"/>
      <c r="N239" s="387"/>
      <c r="O239" s="387"/>
      <c r="P239" s="387"/>
      <c r="Q239" s="191"/>
    </row>
    <row r="240" spans="1:17" ht="16.5">
      <c r="A240" s="383">
        <v>233</v>
      </c>
      <c r="B240" s="408"/>
      <c r="C240" s="409"/>
      <c r="D240" s="510" t="s">
        <v>288</v>
      </c>
      <c r="E240" s="473"/>
      <c r="F240" s="474"/>
      <c r="G240" s="474"/>
      <c r="H240" s="474"/>
      <c r="I240" s="475">
        <f>SUM(J240:Q240)</f>
        <v>0</v>
      </c>
      <c r="J240" s="411"/>
      <c r="K240" s="411"/>
      <c r="L240" s="411"/>
      <c r="M240" s="412"/>
      <c r="N240" s="411"/>
      <c r="O240" s="411"/>
      <c r="P240" s="412"/>
      <c r="Q240" s="511"/>
    </row>
    <row r="241" spans="1:17" ht="16.5">
      <c r="A241" s="383">
        <v>234</v>
      </c>
      <c r="B241" s="141"/>
      <c r="C241" s="146"/>
      <c r="D241" s="432" t="s">
        <v>296</v>
      </c>
      <c r="E241" s="470"/>
      <c r="F241" s="69"/>
      <c r="G241" s="69"/>
      <c r="H241" s="69"/>
      <c r="I241" s="476">
        <f>SUM(J241:Q241)</f>
        <v>0</v>
      </c>
      <c r="J241" s="210"/>
      <c r="K241" s="210"/>
      <c r="L241" s="210"/>
      <c r="M241" s="211"/>
      <c r="N241" s="210"/>
      <c r="O241" s="210"/>
      <c r="P241" s="211"/>
      <c r="Q241" s="415"/>
    </row>
    <row r="242" spans="1:17" ht="15">
      <c r="A242" s="383">
        <v>235</v>
      </c>
      <c r="B242" s="416"/>
      <c r="C242" s="142"/>
      <c r="D242" s="512" t="s">
        <v>284</v>
      </c>
      <c r="E242" s="477"/>
      <c r="F242" s="143"/>
      <c r="G242" s="143"/>
      <c r="H242" s="143"/>
      <c r="I242" s="478">
        <f>SUM(J242:Q242)</f>
        <v>0</v>
      </c>
      <c r="J242" s="144"/>
      <c r="K242" s="144"/>
      <c r="L242" s="144"/>
      <c r="M242" s="144"/>
      <c r="N242" s="144"/>
      <c r="O242" s="144"/>
      <c r="P242" s="144"/>
      <c r="Q242" s="145"/>
    </row>
    <row r="243" spans="1:17" ht="30">
      <c r="A243" s="383">
        <v>236</v>
      </c>
      <c r="B243" s="141"/>
      <c r="C243" s="146">
        <v>10</v>
      </c>
      <c r="D243" s="432" t="s">
        <v>83</v>
      </c>
      <c r="E243" s="485"/>
      <c r="F243" s="297"/>
      <c r="G243" s="297"/>
      <c r="H243" s="297">
        <v>3560</v>
      </c>
      <c r="I243" s="476"/>
      <c r="J243" s="387"/>
      <c r="K243" s="387"/>
      <c r="L243" s="387"/>
      <c r="M243" s="387"/>
      <c r="N243" s="387"/>
      <c r="O243" s="387"/>
      <c r="P243" s="387"/>
      <c r="Q243" s="191"/>
    </row>
    <row r="244" spans="1:17" ht="16.5">
      <c r="A244" s="383">
        <v>237</v>
      </c>
      <c r="B244" s="408"/>
      <c r="C244" s="409"/>
      <c r="D244" s="510" t="s">
        <v>288</v>
      </c>
      <c r="E244" s="473"/>
      <c r="F244" s="474"/>
      <c r="G244" s="474"/>
      <c r="H244" s="474"/>
      <c r="I244" s="475">
        <f>SUM(J244:Q244)</f>
        <v>0</v>
      </c>
      <c r="J244" s="411"/>
      <c r="K244" s="411"/>
      <c r="L244" s="411"/>
      <c r="M244" s="412"/>
      <c r="N244" s="411"/>
      <c r="O244" s="411"/>
      <c r="P244" s="412"/>
      <c r="Q244" s="511"/>
    </row>
    <row r="245" spans="1:17" ht="16.5">
      <c r="A245" s="383">
        <v>238</v>
      </c>
      <c r="B245" s="141"/>
      <c r="C245" s="146"/>
      <c r="D245" s="432" t="s">
        <v>296</v>
      </c>
      <c r="E245" s="470"/>
      <c r="F245" s="69"/>
      <c r="G245" s="69"/>
      <c r="H245" s="69"/>
      <c r="I245" s="476">
        <f>SUM(J245:Q245)</f>
        <v>5934</v>
      </c>
      <c r="J245" s="210">
        <v>4672</v>
      </c>
      <c r="K245" s="210">
        <v>1262</v>
      </c>
      <c r="L245" s="210"/>
      <c r="M245" s="211"/>
      <c r="N245" s="210"/>
      <c r="O245" s="210"/>
      <c r="P245" s="211"/>
      <c r="Q245" s="415"/>
    </row>
    <row r="246" spans="1:17" ht="15">
      <c r="A246" s="383">
        <v>239</v>
      </c>
      <c r="B246" s="416"/>
      <c r="C246" s="142"/>
      <c r="D246" s="512" t="s">
        <v>284</v>
      </c>
      <c r="E246" s="477"/>
      <c r="F246" s="143"/>
      <c r="G246" s="143"/>
      <c r="H246" s="143"/>
      <c r="I246" s="478">
        <f>SUM(J246:Q246)</f>
        <v>2283</v>
      </c>
      <c r="J246" s="144">
        <v>1800</v>
      </c>
      <c r="K246" s="144">
        <v>483</v>
      </c>
      <c r="L246" s="144"/>
      <c r="M246" s="144"/>
      <c r="N246" s="144"/>
      <c r="O246" s="144"/>
      <c r="P246" s="144"/>
      <c r="Q246" s="145"/>
    </row>
    <row r="247" spans="1:17" ht="30">
      <c r="A247" s="383">
        <v>240</v>
      </c>
      <c r="B247" s="141"/>
      <c r="C247" s="146">
        <v>11</v>
      </c>
      <c r="D247" s="432" t="s">
        <v>146</v>
      </c>
      <c r="E247" s="485"/>
      <c r="F247" s="297"/>
      <c r="G247" s="297"/>
      <c r="H247" s="297">
        <v>584</v>
      </c>
      <c r="I247" s="476"/>
      <c r="J247" s="387"/>
      <c r="K247" s="387"/>
      <c r="L247" s="387"/>
      <c r="M247" s="387"/>
      <c r="N247" s="387"/>
      <c r="O247" s="387"/>
      <c r="P247" s="387"/>
      <c r="Q247" s="191"/>
    </row>
    <row r="248" spans="1:17" ht="16.5">
      <c r="A248" s="383">
        <v>241</v>
      </c>
      <c r="B248" s="408"/>
      <c r="C248" s="409"/>
      <c r="D248" s="510" t="s">
        <v>288</v>
      </c>
      <c r="E248" s="473"/>
      <c r="F248" s="474"/>
      <c r="G248" s="474"/>
      <c r="H248" s="474"/>
      <c r="I248" s="475">
        <f>SUM(J248:Q248)</f>
        <v>0</v>
      </c>
      <c r="J248" s="411"/>
      <c r="K248" s="411"/>
      <c r="L248" s="411"/>
      <c r="M248" s="412"/>
      <c r="N248" s="411"/>
      <c r="O248" s="411"/>
      <c r="P248" s="412"/>
      <c r="Q248" s="511"/>
    </row>
    <row r="249" spans="1:17" ht="16.5">
      <c r="A249" s="383">
        <v>242</v>
      </c>
      <c r="B249" s="141"/>
      <c r="C249" s="146"/>
      <c r="D249" s="432" t="s">
        <v>296</v>
      </c>
      <c r="E249" s="470"/>
      <c r="F249" s="69"/>
      <c r="G249" s="69"/>
      <c r="H249" s="69"/>
      <c r="I249" s="476">
        <f>SUM(J249:Q249)</f>
        <v>1011</v>
      </c>
      <c r="J249" s="210">
        <v>813</v>
      </c>
      <c r="K249" s="210">
        <v>198</v>
      </c>
      <c r="L249" s="210"/>
      <c r="M249" s="211"/>
      <c r="N249" s="210"/>
      <c r="O249" s="210"/>
      <c r="P249" s="211"/>
      <c r="Q249" s="415"/>
    </row>
    <row r="250" spans="1:17" ht="15">
      <c r="A250" s="383">
        <v>243</v>
      </c>
      <c r="B250" s="416"/>
      <c r="C250" s="142"/>
      <c r="D250" s="512" t="s">
        <v>284</v>
      </c>
      <c r="E250" s="477"/>
      <c r="F250" s="143"/>
      <c r="G250" s="143"/>
      <c r="H250" s="143"/>
      <c r="I250" s="478">
        <f>SUM(J250:Q250)</f>
        <v>876</v>
      </c>
      <c r="J250" s="144">
        <v>705</v>
      </c>
      <c r="K250" s="144">
        <v>171</v>
      </c>
      <c r="L250" s="144"/>
      <c r="M250" s="144"/>
      <c r="N250" s="144"/>
      <c r="O250" s="144"/>
      <c r="P250" s="144"/>
      <c r="Q250" s="145"/>
    </row>
    <row r="251" spans="1:17" ht="30">
      <c r="A251" s="383">
        <v>244</v>
      </c>
      <c r="B251" s="141"/>
      <c r="C251" s="146">
        <v>12</v>
      </c>
      <c r="D251" s="432" t="s">
        <v>145</v>
      </c>
      <c r="E251" s="485"/>
      <c r="F251" s="297"/>
      <c r="G251" s="297"/>
      <c r="H251" s="297">
        <v>999</v>
      </c>
      <c r="I251" s="476"/>
      <c r="J251" s="387"/>
      <c r="K251" s="387"/>
      <c r="L251" s="387"/>
      <c r="M251" s="387"/>
      <c r="N251" s="387"/>
      <c r="O251" s="387"/>
      <c r="P251" s="387"/>
      <c r="Q251" s="191"/>
    </row>
    <row r="252" spans="1:17" ht="16.5">
      <c r="A252" s="383">
        <v>245</v>
      </c>
      <c r="B252" s="408"/>
      <c r="C252" s="409"/>
      <c r="D252" s="510" t="s">
        <v>288</v>
      </c>
      <c r="E252" s="473"/>
      <c r="F252" s="474"/>
      <c r="G252" s="474"/>
      <c r="H252" s="474"/>
      <c r="I252" s="475">
        <f>SUM(J252:Q252)</f>
        <v>0</v>
      </c>
      <c r="J252" s="411"/>
      <c r="K252" s="411"/>
      <c r="L252" s="411"/>
      <c r="M252" s="412"/>
      <c r="N252" s="411"/>
      <c r="O252" s="411"/>
      <c r="P252" s="412"/>
      <c r="Q252" s="511"/>
    </row>
    <row r="253" spans="1:17" ht="16.5">
      <c r="A253" s="383">
        <v>246</v>
      </c>
      <c r="B253" s="141"/>
      <c r="C253" s="146"/>
      <c r="D253" s="432" t="s">
        <v>296</v>
      </c>
      <c r="E253" s="470"/>
      <c r="F253" s="69"/>
      <c r="G253" s="69"/>
      <c r="H253" s="69"/>
      <c r="I253" s="476">
        <f>SUM(J253:Q253)</f>
        <v>1124</v>
      </c>
      <c r="J253" s="210">
        <v>885</v>
      </c>
      <c r="K253" s="210">
        <v>239</v>
      </c>
      <c r="L253" s="210"/>
      <c r="M253" s="211"/>
      <c r="N253" s="210"/>
      <c r="O253" s="210"/>
      <c r="P253" s="211"/>
      <c r="Q253" s="415"/>
    </row>
    <row r="254" spans="1:17" ht="15">
      <c r="A254" s="383">
        <v>247</v>
      </c>
      <c r="B254" s="416"/>
      <c r="C254" s="142"/>
      <c r="D254" s="512" t="s">
        <v>284</v>
      </c>
      <c r="E254" s="477"/>
      <c r="F254" s="143"/>
      <c r="G254" s="143"/>
      <c r="H254" s="143"/>
      <c r="I254" s="478">
        <f>SUM(J254:Q254)</f>
        <v>559</v>
      </c>
      <c r="J254" s="144">
        <v>440</v>
      </c>
      <c r="K254" s="144">
        <v>119</v>
      </c>
      <c r="L254" s="144"/>
      <c r="M254" s="144"/>
      <c r="N254" s="144"/>
      <c r="O254" s="144"/>
      <c r="P254" s="144"/>
      <c r="Q254" s="145"/>
    </row>
    <row r="255" spans="1:17" ht="30" customHeight="1">
      <c r="A255" s="383">
        <v>248</v>
      </c>
      <c r="B255" s="141"/>
      <c r="C255" s="146">
        <v>13</v>
      </c>
      <c r="D255" s="1201" t="s">
        <v>147</v>
      </c>
      <c r="E255" s="1201"/>
      <c r="F255" s="1201"/>
      <c r="G255" s="1201"/>
      <c r="H255" s="297">
        <v>909</v>
      </c>
      <c r="I255" s="476"/>
      <c r="J255" s="387"/>
      <c r="K255" s="387"/>
      <c r="L255" s="387"/>
      <c r="M255" s="387"/>
      <c r="N255" s="387"/>
      <c r="O255" s="387"/>
      <c r="P255" s="387"/>
      <c r="Q255" s="191"/>
    </row>
    <row r="256" spans="1:17" ht="16.5">
      <c r="A256" s="383">
        <v>249</v>
      </c>
      <c r="B256" s="408"/>
      <c r="C256" s="409"/>
      <c r="D256" s="510" t="s">
        <v>288</v>
      </c>
      <c r="E256" s="473"/>
      <c r="F256" s="474"/>
      <c r="G256" s="474"/>
      <c r="H256" s="474"/>
      <c r="I256" s="475">
        <f>SUM(J256:Q256)</f>
        <v>0</v>
      </c>
      <c r="J256" s="411"/>
      <c r="K256" s="411"/>
      <c r="L256" s="411"/>
      <c r="M256" s="412"/>
      <c r="N256" s="411"/>
      <c r="O256" s="411"/>
      <c r="P256" s="412"/>
      <c r="Q256" s="511"/>
    </row>
    <row r="257" spans="1:17" ht="16.5">
      <c r="A257" s="383">
        <v>250</v>
      </c>
      <c r="B257" s="141"/>
      <c r="C257" s="146"/>
      <c r="D257" s="432" t="s">
        <v>296</v>
      </c>
      <c r="E257" s="470"/>
      <c r="F257" s="69"/>
      <c r="G257" s="69"/>
      <c r="H257" s="69"/>
      <c r="I257" s="476">
        <f>SUM(J257:Q257)</f>
        <v>2079</v>
      </c>
      <c r="J257" s="210">
        <v>1637</v>
      </c>
      <c r="K257" s="210">
        <v>442</v>
      </c>
      <c r="L257" s="210"/>
      <c r="M257" s="211"/>
      <c r="N257" s="210"/>
      <c r="O257" s="210"/>
      <c r="P257" s="211"/>
      <c r="Q257" s="415"/>
    </row>
    <row r="258" spans="1:17" ht="15">
      <c r="A258" s="383">
        <v>251</v>
      </c>
      <c r="B258" s="416"/>
      <c r="C258" s="142"/>
      <c r="D258" s="512" t="s">
        <v>284</v>
      </c>
      <c r="E258" s="477"/>
      <c r="F258" s="143"/>
      <c r="G258" s="143"/>
      <c r="H258" s="143"/>
      <c r="I258" s="478">
        <f>SUM(J258:Q258)</f>
        <v>1031</v>
      </c>
      <c r="J258" s="144">
        <v>812</v>
      </c>
      <c r="K258" s="144">
        <v>219</v>
      </c>
      <c r="L258" s="144"/>
      <c r="M258" s="144"/>
      <c r="N258" s="144"/>
      <c r="O258" s="144"/>
      <c r="P258" s="144"/>
      <c r="Q258" s="145"/>
    </row>
    <row r="259" spans="1:17" ht="30">
      <c r="A259" s="383">
        <v>252</v>
      </c>
      <c r="B259" s="141"/>
      <c r="C259" s="146">
        <v>14</v>
      </c>
      <c r="D259" s="432" t="s">
        <v>511</v>
      </c>
      <c r="E259" s="485"/>
      <c r="F259" s="297"/>
      <c r="G259" s="297"/>
      <c r="H259" s="297">
        <v>2105</v>
      </c>
      <c r="I259" s="476"/>
      <c r="J259" s="387"/>
      <c r="K259" s="387"/>
      <c r="L259" s="387"/>
      <c r="M259" s="387"/>
      <c r="N259" s="387"/>
      <c r="O259" s="387"/>
      <c r="P259" s="387"/>
      <c r="Q259" s="191"/>
    </row>
    <row r="260" spans="1:17" ht="16.5">
      <c r="A260" s="383">
        <v>253</v>
      </c>
      <c r="B260" s="408"/>
      <c r="C260" s="409"/>
      <c r="D260" s="510" t="s">
        <v>288</v>
      </c>
      <c r="E260" s="473"/>
      <c r="F260" s="474"/>
      <c r="G260" s="474"/>
      <c r="H260" s="474"/>
      <c r="I260" s="475">
        <f>SUM(J260:Q260)</f>
        <v>0</v>
      </c>
      <c r="J260" s="411"/>
      <c r="K260" s="411"/>
      <c r="L260" s="411"/>
      <c r="M260" s="412"/>
      <c r="N260" s="411"/>
      <c r="O260" s="411"/>
      <c r="P260" s="412"/>
      <c r="Q260" s="511"/>
    </row>
    <row r="261" spans="1:17" ht="16.5">
      <c r="A261" s="383">
        <v>254</v>
      </c>
      <c r="B261" s="141"/>
      <c r="C261" s="146"/>
      <c r="D261" s="432" t="s">
        <v>296</v>
      </c>
      <c r="E261" s="470"/>
      <c r="F261" s="69"/>
      <c r="G261" s="69"/>
      <c r="H261" s="69"/>
      <c r="I261" s="476">
        <f>SUM(J261:Q261)</f>
        <v>0</v>
      </c>
      <c r="J261" s="210"/>
      <c r="K261" s="210"/>
      <c r="L261" s="210"/>
      <c r="M261" s="211"/>
      <c r="N261" s="210"/>
      <c r="O261" s="210"/>
      <c r="P261" s="211"/>
      <c r="Q261" s="415"/>
    </row>
    <row r="262" spans="1:17" ht="15">
      <c r="A262" s="383">
        <v>255</v>
      </c>
      <c r="B262" s="416"/>
      <c r="C262" s="142"/>
      <c r="D262" s="512" t="s">
        <v>284</v>
      </c>
      <c r="E262" s="477"/>
      <c r="F262" s="143"/>
      <c r="G262" s="143"/>
      <c r="H262" s="143"/>
      <c r="I262" s="478">
        <f>SUM(J262:Q262)</f>
        <v>0</v>
      </c>
      <c r="J262" s="144"/>
      <c r="K262" s="144"/>
      <c r="L262" s="144"/>
      <c r="M262" s="144"/>
      <c r="N262" s="144"/>
      <c r="O262" s="144"/>
      <c r="P262" s="144"/>
      <c r="Q262" s="145"/>
    </row>
    <row r="263" spans="1:17" ht="15">
      <c r="A263" s="383">
        <v>256</v>
      </c>
      <c r="B263" s="208"/>
      <c r="C263" s="209">
        <v>15</v>
      </c>
      <c r="D263" s="1201" t="s">
        <v>303</v>
      </c>
      <c r="E263" s="1201"/>
      <c r="F263" s="1201"/>
      <c r="G263" s="1201"/>
      <c r="H263" s="1201"/>
      <c r="I263" s="476"/>
      <c r="J263" s="387"/>
      <c r="K263" s="387"/>
      <c r="L263" s="387"/>
      <c r="M263" s="387"/>
      <c r="N263" s="387"/>
      <c r="O263" s="387"/>
      <c r="P263" s="387"/>
      <c r="Q263" s="191"/>
    </row>
    <row r="264" spans="1:17" ht="15">
      <c r="A264" s="383">
        <v>257</v>
      </c>
      <c r="B264" s="208"/>
      <c r="C264" s="209"/>
      <c r="D264" s="432" t="s">
        <v>296</v>
      </c>
      <c r="E264" s="432"/>
      <c r="F264" s="432"/>
      <c r="G264" s="432"/>
      <c r="H264" s="432"/>
      <c r="I264" s="476">
        <f>SUM(J264:Q264)</f>
        <v>5262</v>
      </c>
      <c r="J264" s="210">
        <v>4143</v>
      </c>
      <c r="K264" s="210">
        <v>1119</v>
      </c>
      <c r="L264" s="387"/>
      <c r="M264" s="387"/>
      <c r="N264" s="387"/>
      <c r="O264" s="387"/>
      <c r="P264" s="387"/>
      <c r="Q264" s="191"/>
    </row>
    <row r="265" spans="1:17" ht="15">
      <c r="A265" s="383">
        <v>258</v>
      </c>
      <c r="B265" s="416"/>
      <c r="C265" s="142"/>
      <c r="D265" s="512" t="s">
        <v>284</v>
      </c>
      <c r="E265" s="477"/>
      <c r="F265" s="143"/>
      <c r="G265" s="143"/>
      <c r="H265" s="143"/>
      <c r="I265" s="478">
        <f>SUM(J265:Q265)</f>
        <v>3157</v>
      </c>
      <c r="J265" s="144">
        <v>2486</v>
      </c>
      <c r="K265" s="144">
        <v>671</v>
      </c>
      <c r="L265" s="144"/>
      <c r="M265" s="144"/>
      <c r="N265" s="144"/>
      <c r="O265" s="144"/>
      <c r="P265" s="144"/>
      <c r="Q265" s="145"/>
    </row>
    <row r="266" spans="1:17" ht="30" customHeight="1">
      <c r="A266" s="383">
        <v>259</v>
      </c>
      <c r="B266" s="141"/>
      <c r="C266" s="146">
        <v>16</v>
      </c>
      <c r="D266" s="1201" t="s">
        <v>512</v>
      </c>
      <c r="E266" s="1201"/>
      <c r="F266" s="1201"/>
      <c r="G266" s="1201"/>
      <c r="H266" s="297">
        <v>1712</v>
      </c>
      <c r="I266" s="476"/>
      <c r="J266" s="387"/>
      <c r="K266" s="387"/>
      <c r="L266" s="387"/>
      <c r="M266" s="387"/>
      <c r="N266" s="387"/>
      <c r="O266" s="387"/>
      <c r="P266" s="387"/>
      <c r="Q266" s="191"/>
    </row>
    <row r="267" spans="1:17" ht="16.5">
      <c r="A267" s="383">
        <v>260</v>
      </c>
      <c r="B267" s="408"/>
      <c r="C267" s="409"/>
      <c r="D267" s="510" t="s">
        <v>288</v>
      </c>
      <c r="E267" s="473"/>
      <c r="F267" s="474"/>
      <c r="G267" s="474"/>
      <c r="H267" s="474"/>
      <c r="I267" s="475">
        <f>SUM(J267:Q267)</f>
        <v>0</v>
      </c>
      <c r="J267" s="411"/>
      <c r="K267" s="411"/>
      <c r="L267" s="411"/>
      <c r="M267" s="412"/>
      <c r="N267" s="411"/>
      <c r="O267" s="411"/>
      <c r="P267" s="412"/>
      <c r="Q267" s="511"/>
    </row>
    <row r="268" spans="1:17" ht="16.5">
      <c r="A268" s="383">
        <v>261</v>
      </c>
      <c r="B268" s="141"/>
      <c r="C268" s="146"/>
      <c r="D268" s="432" t="s">
        <v>296</v>
      </c>
      <c r="E268" s="470"/>
      <c r="F268" s="69"/>
      <c r="G268" s="69"/>
      <c r="H268" s="69"/>
      <c r="I268" s="476">
        <f>SUM(J268:Q268)</f>
        <v>1617</v>
      </c>
      <c r="J268" s="210">
        <v>1273</v>
      </c>
      <c r="K268" s="210">
        <v>344</v>
      </c>
      <c r="L268" s="210"/>
      <c r="M268" s="211"/>
      <c r="N268" s="210"/>
      <c r="O268" s="210"/>
      <c r="P268" s="211"/>
      <c r="Q268" s="415"/>
    </row>
    <row r="269" spans="1:17" ht="15">
      <c r="A269" s="383">
        <v>262</v>
      </c>
      <c r="B269" s="416"/>
      <c r="C269" s="142"/>
      <c r="D269" s="512" t="s">
        <v>284</v>
      </c>
      <c r="E269" s="477"/>
      <c r="F269" s="143"/>
      <c r="G269" s="143"/>
      <c r="H269" s="143"/>
      <c r="I269" s="478">
        <f>SUM(J269:Q269)</f>
        <v>809</v>
      </c>
      <c r="J269" s="144">
        <v>637</v>
      </c>
      <c r="K269" s="144">
        <v>172</v>
      </c>
      <c r="L269" s="144"/>
      <c r="M269" s="144"/>
      <c r="N269" s="144"/>
      <c r="O269" s="144"/>
      <c r="P269" s="144"/>
      <c r="Q269" s="145"/>
    </row>
    <row r="270" spans="1:17" ht="30" customHeight="1">
      <c r="A270" s="383">
        <v>263</v>
      </c>
      <c r="B270" s="141"/>
      <c r="C270" s="146">
        <v>17</v>
      </c>
      <c r="D270" s="1201" t="s">
        <v>513</v>
      </c>
      <c r="E270" s="1201"/>
      <c r="F270" s="1201"/>
      <c r="G270" s="1201"/>
      <c r="H270" s="297">
        <v>864</v>
      </c>
      <c r="I270" s="476"/>
      <c r="J270" s="387"/>
      <c r="K270" s="387"/>
      <c r="L270" s="387"/>
      <c r="M270" s="387"/>
      <c r="N270" s="387"/>
      <c r="O270" s="387"/>
      <c r="P270" s="387"/>
      <c r="Q270" s="191"/>
    </row>
    <row r="271" spans="1:17" ht="16.5">
      <c r="A271" s="383">
        <v>264</v>
      </c>
      <c r="B271" s="408"/>
      <c r="C271" s="409"/>
      <c r="D271" s="510" t="s">
        <v>288</v>
      </c>
      <c r="E271" s="473"/>
      <c r="F271" s="474"/>
      <c r="G271" s="474"/>
      <c r="H271" s="474"/>
      <c r="I271" s="475">
        <f>SUM(J271:Q271)</f>
        <v>0</v>
      </c>
      <c r="J271" s="411"/>
      <c r="K271" s="411"/>
      <c r="L271" s="411"/>
      <c r="M271" s="412"/>
      <c r="N271" s="411"/>
      <c r="O271" s="411"/>
      <c r="P271" s="412"/>
      <c r="Q271" s="511"/>
    </row>
    <row r="272" spans="1:17" ht="16.5">
      <c r="A272" s="383">
        <v>265</v>
      </c>
      <c r="B272" s="141"/>
      <c r="C272" s="146"/>
      <c r="D272" s="432" t="s">
        <v>296</v>
      </c>
      <c r="E272" s="470"/>
      <c r="F272" s="69"/>
      <c r="G272" s="69"/>
      <c r="H272" s="69"/>
      <c r="I272" s="476">
        <f>SUM(J272:Q272)</f>
        <v>1522</v>
      </c>
      <c r="J272" s="210">
        <v>1198</v>
      </c>
      <c r="K272" s="210">
        <v>324</v>
      </c>
      <c r="L272" s="210"/>
      <c r="M272" s="211"/>
      <c r="N272" s="210"/>
      <c r="O272" s="210"/>
      <c r="P272" s="211"/>
      <c r="Q272" s="415"/>
    </row>
    <row r="273" spans="1:17" ht="15">
      <c r="A273" s="383">
        <v>266</v>
      </c>
      <c r="B273" s="416"/>
      <c r="C273" s="142"/>
      <c r="D273" s="512" t="s">
        <v>284</v>
      </c>
      <c r="E273" s="477"/>
      <c r="F273" s="143"/>
      <c r="G273" s="143"/>
      <c r="H273" s="143"/>
      <c r="I273" s="478">
        <f>SUM(J273:Q273)</f>
        <v>761</v>
      </c>
      <c r="J273" s="144">
        <v>599</v>
      </c>
      <c r="K273" s="144">
        <v>162</v>
      </c>
      <c r="L273" s="144"/>
      <c r="M273" s="144"/>
      <c r="N273" s="144"/>
      <c r="O273" s="144"/>
      <c r="P273" s="144"/>
      <c r="Q273" s="145"/>
    </row>
    <row r="274" spans="1:17" ht="30" customHeight="1">
      <c r="A274" s="383">
        <v>267</v>
      </c>
      <c r="B274" s="141"/>
      <c r="C274" s="146">
        <v>18</v>
      </c>
      <c r="D274" s="1201" t="s">
        <v>84</v>
      </c>
      <c r="E274" s="1201"/>
      <c r="F274" s="1201"/>
      <c r="G274" s="1201"/>
      <c r="H274" s="297">
        <v>2869</v>
      </c>
      <c r="I274" s="476"/>
      <c r="J274" s="387"/>
      <c r="K274" s="387"/>
      <c r="L274" s="387"/>
      <c r="M274" s="387"/>
      <c r="N274" s="387"/>
      <c r="O274" s="387"/>
      <c r="P274" s="387"/>
      <c r="Q274" s="191"/>
    </row>
    <row r="275" spans="1:17" ht="16.5">
      <c r="A275" s="383">
        <v>268</v>
      </c>
      <c r="B275" s="408"/>
      <c r="C275" s="409"/>
      <c r="D275" s="510" t="s">
        <v>288</v>
      </c>
      <c r="E275" s="473"/>
      <c r="F275" s="474"/>
      <c r="G275" s="474"/>
      <c r="H275" s="474"/>
      <c r="I275" s="475">
        <f>SUM(J275:Q275)</f>
        <v>0</v>
      </c>
      <c r="J275" s="411"/>
      <c r="K275" s="411"/>
      <c r="L275" s="411"/>
      <c r="M275" s="412"/>
      <c r="N275" s="411"/>
      <c r="O275" s="411"/>
      <c r="P275" s="412"/>
      <c r="Q275" s="511"/>
    </row>
    <row r="276" spans="1:17" ht="16.5">
      <c r="A276" s="383">
        <v>269</v>
      </c>
      <c r="B276" s="141"/>
      <c r="C276" s="146"/>
      <c r="D276" s="432" t="s">
        <v>296</v>
      </c>
      <c r="E276" s="470"/>
      <c r="F276" s="69"/>
      <c r="G276" s="69"/>
      <c r="H276" s="69"/>
      <c r="I276" s="476">
        <f>SUM(J276:Q276)</f>
        <v>12131</v>
      </c>
      <c r="J276" s="210"/>
      <c r="K276" s="210"/>
      <c r="L276" s="210">
        <v>12131</v>
      </c>
      <c r="M276" s="211"/>
      <c r="N276" s="210"/>
      <c r="O276" s="210"/>
      <c r="P276" s="211"/>
      <c r="Q276" s="415"/>
    </row>
    <row r="277" spans="1:17" ht="19.5" customHeight="1">
      <c r="A277" s="383">
        <v>270</v>
      </c>
      <c r="B277" s="416"/>
      <c r="C277" s="142"/>
      <c r="D277" s="512" t="s">
        <v>284</v>
      </c>
      <c r="E277" s="477"/>
      <c r="F277" s="143"/>
      <c r="G277" s="143"/>
      <c r="H277" s="143"/>
      <c r="I277" s="484">
        <f>SUM(J277:Q277)</f>
        <v>3559</v>
      </c>
      <c r="J277" s="144">
        <v>906</v>
      </c>
      <c r="K277" s="144">
        <v>245</v>
      </c>
      <c r="L277" s="144">
        <v>2408</v>
      </c>
      <c r="M277" s="144"/>
      <c r="N277" s="144"/>
      <c r="O277" s="144"/>
      <c r="P277" s="144"/>
      <c r="Q277" s="145"/>
    </row>
    <row r="278" spans="1:17" ht="15">
      <c r="A278" s="383">
        <v>271</v>
      </c>
      <c r="B278" s="499"/>
      <c r="C278" s="1213" t="s">
        <v>741</v>
      </c>
      <c r="D278" s="1213"/>
      <c r="E278" s="540"/>
      <c r="F278" s="516">
        <f>SUM(F204:F274)</f>
        <v>1481166</v>
      </c>
      <c r="G278" s="516">
        <f>SUM(G204:G274)</f>
        <v>1426264</v>
      </c>
      <c r="H278" s="516">
        <f>SUM(H204:H274)</f>
        <v>1262346</v>
      </c>
      <c r="I278" s="502"/>
      <c r="J278" s="500"/>
      <c r="K278" s="500"/>
      <c r="L278" s="500"/>
      <c r="M278" s="500"/>
      <c r="N278" s="500"/>
      <c r="O278" s="500"/>
      <c r="P278" s="500"/>
      <c r="Q278" s="423"/>
    </row>
    <row r="279" spans="1:17" ht="15">
      <c r="A279" s="383">
        <v>272</v>
      </c>
      <c r="B279" s="408"/>
      <c r="C279" s="541"/>
      <c r="D279" s="519" t="s">
        <v>288</v>
      </c>
      <c r="E279" s="542"/>
      <c r="F279" s="474"/>
      <c r="G279" s="474"/>
      <c r="H279" s="474"/>
      <c r="I279" s="481">
        <f>SUM(J279:Q279)</f>
        <v>1328570</v>
      </c>
      <c r="J279" s="426">
        <f aca="true" t="shared" si="11" ref="J279:Q279">SUM(J275,J271,J267,J260,J256,J252,J248,J244,J240,J236,J232,J228,J224,J220,J213,J209,J205)</f>
        <v>834196</v>
      </c>
      <c r="K279" s="426">
        <f t="shared" si="11"/>
        <v>235616</v>
      </c>
      <c r="L279" s="426">
        <f t="shared" si="11"/>
        <v>238500</v>
      </c>
      <c r="M279" s="426">
        <f t="shared" si="11"/>
        <v>0</v>
      </c>
      <c r="N279" s="426">
        <f t="shared" si="11"/>
        <v>0</v>
      </c>
      <c r="O279" s="426">
        <f t="shared" si="11"/>
        <v>19833</v>
      </c>
      <c r="P279" s="426">
        <f t="shared" si="11"/>
        <v>425</v>
      </c>
      <c r="Q279" s="427">
        <f t="shared" si="11"/>
        <v>0</v>
      </c>
    </row>
    <row r="280" spans="1:17" ht="15">
      <c r="A280" s="383">
        <v>273</v>
      </c>
      <c r="B280" s="141"/>
      <c r="C280" s="543"/>
      <c r="D280" s="520" t="s">
        <v>296</v>
      </c>
      <c r="E280" s="544"/>
      <c r="F280" s="69"/>
      <c r="G280" s="69"/>
      <c r="H280" s="69"/>
      <c r="I280" s="471">
        <f>SUM(J280:Q280)</f>
        <v>1465566</v>
      </c>
      <c r="J280" s="138">
        <f>SUM(J276,J272,J268,J264,J261,J257,J253,J249,J245,J241,J237,J233,J229,J225,J221,J217,J214,J210,J206)</f>
        <v>915613</v>
      </c>
      <c r="K280" s="138">
        <f aca="true" t="shared" si="12" ref="K280:Q280">SUM(K276,K272,K268,K264,K261,K257,K253,K249,K245,K241,K237,K233,K229,K225,K221,K217,K214,K210,K206)</f>
        <v>250920</v>
      </c>
      <c r="L280" s="138">
        <f t="shared" si="12"/>
        <v>265721</v>
      </c>
      <c r="M280" s="138">
        <f t="shared" si="12"/>
        <v>0</v>
      </c>
      <c r="N280" s="138">
        <f t="shared" si="12"/>
        <v>5000</v>
      </c>
      <c r="O280" s="138">
        <f t="shared" si="12"/>
        <v>27887</v>
      </c>
      <c r="P280" s="138">
        <f t="shared" si="12"/>
        <v>425</v>
      </c>
      <c r="Q280" s="148">
        <f t="shared" si="12"/>
        <v>0</v>
      </c>
    </row>
    <row r="281" spans="1:17" ht="15" thickBot="1">
      <c r="A281" s="383">
        <v>274</v>
      </c>
      <c r="B281" s="504"/>
      <c r="C281" s="545"/>
      <c r="D281" s="521" t="s">
        <v>284</v>
      </c>
      <c r="E281" s="546"/>
      <c r="F281" s="508"/>
      <c r="G281" s="508"/>
      <c r="H281" s="508"/>
      <c r="I281" s="522">
        <f>SUM(J281:Q281)</f>
        <v>702008</v>
      </c>
      <c r="J281" s="509">
        <f>SUM(J277,J273,J269,J265,J262,J258,J254,J250,J246,J242,J238,J234,J230,J226,J222,J218,J215,J211,J207)</f>
        <v>464395</v>
      </c>
      <c r="K281" s="509">
        <f aca="true" t="shared" si="13" ref="K281:Q281">SUM(K277,K273,K269,K265,K262,K258,K254,K250,K246,K242,K238,K234,K230,K226,K222,K218,K215,K211,K207)</f>
        <v>125813</v>
      </c>
      <c r="L281" s="509">
        <f t="shared" si="13"/>
        <v>105744</v>
      </c>
      <c r="M281" s="509">
        <f t="shared" si="13"/>
        <v>0</v>
      </c>
      <c r="N281" s="509">
        <f t="shared" si="13"/>
        <v>1220</v>
      </c>
      <c r="O281" s="509">
        <f t="shared" si="13"/>
        <v>4836</v>
      </c>
      <c r="P281" s="509">
        <f t="shared" si="13"/>
        <v>0</v>
      </c>
      <c r="Q281" s="509">
        <f t="shared" si="13"/>
        <v>0</v>
      </c>
    </row>
    <row r="282" spans="1:17" ht="15" thickTop="1">
      <c r="A282" s="383">
        <v>275</v>
      </c>
      <c r="B282" s="1218" t="s">
        <v>447</v>
      </c>
      <c r="C282" s="1219"/>
      <c r="D282" s="1219"/>
      <c r="E282" s="142"/>
      <c r="F282" s="143">
        <f>SUM(F199,F278)</f>
        <v>4651168</v>
      </c>
      <c r="G282" s="143">
        <f>SUM(G199,G278)</f>
        <v>5580898</v>
      </c>
      <c r="H282" s="143">
        <f>SUM(H199,H278)</f>
        <v>6047359</v>
      </c>
      <c r="I282" s="471"/>
      <c r="J282" s="144"/>
      <c r="K282" s="144"/>
      <c r="L282" s="144"/>
      <c r="M282" s="144"/>
      <c r="N282" s="144"/>
      <c r="O282" s="144"/>
      <c r="P282" s="144"/>
      <c r="Q282" s="145"/>
    </row>
    <row r="283" spans="1:17" ht="15">
      <c r="A283" s="383">
        <v>276</v>
      </c>
      <c r="B283" s="408"/>
      <c r="C283" s="409"/>
      <c r="D283" s="519" t="s">
        <v>288</v>
      </c>
      <c r="E283" s="409"/>
      <c r="F283" s="474"/>
      <c r="G283" s="474"/>
      <c r="H283" s="474"/>
      <c r="I283" s="481">
        <f>SUM(J283:Q283)</f>
        <v>6127521</v>
      </c>
      <c r="J283" s="426">
        <f aca="true" t="shared" si="14" ref="J283:Q283">SUM(J200,J279)</f>
        <v>3019880</v>
      </c>
      <c r="K283" s="426">
        <f t="shared" si="14"/>
        <v>859606</v>
      </c>
      <c r="L283" s="426">
        <f t="shared" si="14"/>
        <v>2135159</v>
      </c>
      <c r="M283" s="426">
        <f t="shared" si="14"/>
        <v>0</v>
      </c>
      <c r="N283" s="426">
        <f t="shared" si="14"/>
        <v>0</v>
      </c>
      <c r="O283" s="426">
        <f t="shared" si="14"/>
        <v>94211</v>
      </c>
      <c r="P283" s="426">
        <f t="shared" si="14"/>
        <v>18665</v>
      </c>
      <c r="Q283" s="427">
        <f t="shared" si="14"/>
        <v>0</v>
      </c>
    </row>
    <row r="284" spans="1:17" ht="15">
      <c r="A284" s="383">
        <v>277</v>
      </c>
      <c r="B284" s="141"/>
      <c r="C284" s="146"/>
      <c r="D284" s="520" t="s">
        <v>296</v>
      </c>
      <c r="E284" s="146"/>
      <c r="F284" s="69"/>
      <c r="G284" s="69"/>
      <c r="H284" s="69"/>
      <c r="I284" s="471">
        <f>SUM(J284:Q284)</f>
        <v>6552890</v>
      </c>
      <c r="J284" s="138">
        <f>SUM(J280,J201)</f>
        <v>3237004</v>
      </c>
      <c r="K284" s="138">
        <f aca="true" t="shared" si="15" ref="K284:Q284">SUM(K280,K201)</f>
        <v>883293</v>
      </c>
      <c r="L284" s="138">
        <f t="shared" si="15"/>
        <v>2275812</v>
      </c>
      <c r="M284" s="138">
        <f t="shared" si="15"/>
        <v>0</v>
      </c>
      <c r="N284" s="138">
        <f t="shared" si="15"/>
        <v>31917</v>
      </c>
      <c r="O284" s="138">
        <f t="shared" si="15"/>
        <v>106199</v>
      </c>
      <c r="P284" s="138">
        <f t="shared" si="15"/>
        <v>18665</v>
      </c>
      <c r="Q284" s="148">
        <f t="shared" si="15"/>
        <v>0</v>
      </c>
    </row>
    <row r="285" spans="1:17" ht="15" thickBot="1">
      <c r="A285" s="383">
        <v>278</v>
      </c>
      <c r="B285" s="547"/>
      <c r="C285" s="548"/>
      <c r="D285" s="549" t="s">
        <v>284</v>
      </c>
      <c r="E285" s="548"/>
      <c r="F285" s="70"/>
      <c r="G285" s="70"/>
      <c r="H285" s="70"/>
      <c r="I285" s="484">
        <f>SUM(J285:Q285)</f>
        <v>3351702</v>
      </c>
      <c r="J285" s="144">
        <f>SUM(J281,J202)</f>
        <v>1607113</v>
      </c>
      <c r="K285" s="144">
        <f>SUM(K281,K202)</f>
        <v>426892</v>
      </c>
      <c r="L285" s="144">
        <f aca="true" t="shared" si="16" ref="L285:Q285">SUM(L281,L202)</f>
        <v>1270319</v>
      </c>
      <c r="M285" s="144">
        <f t="shared" si="16"/>
        <v>0</v>
      </c>
      <c r="N285" s="144">
        <f t="shared" si="16"/>
        <v>14575</v>
      </c>
      <c r="O285" s="144">
        <f t="shared" si="16"/>
        <v>32803</v>
      </c>
      <c r="P285" s="144">
        <f t="shared" si="16"/>
        <v>0</v>
      </c>
      <c r="Q285" s="144">
        <f t="shared" si="16"/>
        <v>0</v>
      </c>
    </row>
    <row r="286" spans="1:17" ht="15" thickBot="1">
      <c r="A286" s="383">
        <v>279</v>
      </c>
      <c r="B286" s="358"/>
      <c r="C286" s="1220" t="s">
        <v>800</v>
      </c>
      <c r="D286" s="1220"/>
      <c r="E286" s="550"/>
      <c r="F286" s="299">
        <v>5939050</v>
      </c>
      <c r="G286" s="299">
        <v>128434</v>
      </c>
      <c r="H286" s="299">
        <v>0</v>
      </c>
      <c r="I286" s="551"/>
      <c r="J286" s="388"/>
      <c r="K286" s="388"/>
      <c r="L286" s="388"/>
      <c r="M286" s="388"/>
      <c r="N286" s="388"/>
      <c r="O286" s="388"/>
      <c r="P286" s="388"/>
      <c r="Q286" s="552"/>
    </row>
    <row r="287" spans="1:17" ht="15" thickBot="1">
      <c r="A287" s="383">
        <v>280</v>
      </c>
      <c r="B287" s="1214" t="s">
        <v>447</v>
      </c>
      <c r="C287" s="1215"/>
      <c r="D287" s="1215"/>
      <c r="E287" s="403"/>
      <c r="F287" s="153">
        <f>SUM(F282:F286)</f>
        <v>10590218</v>
      </c>
      <c r="G287" s="153">
        <f>SUM(G282:G286)</f>
        <v>5709332</v>
      </c>
      <c r="H287" s="153">
        <f>SUM(H282:H286)</f>
        <v>6047359</v>
      </c>
      <c r="I287" s="553"/>
      <c r="J287" s="154"/>
      <c r="K287" s="154"/>
      <c r="L287" s="154"/>
      <c r="M287" s="154"/>
      <c r="N287" s="154"/>
      <c r="O287" s="154"/>
      <c r="P287" s="154"/>
      <c r="Q287" s="155"/>
    </row>
    <row r="288" spans="1:17" ht="15" hidden="1">
      <c r="A288" s="383">
        <v>281</v>
      </c>
      <c r="B288" s="141"/>
      <c r="C288" s="146">
        <v>7</v>
      </c>
      <c r="D288" s="147" t="s">
        <v>765</v>
      </c>
      <c r="E288" s="470"/>
      <c r="F288" s="69">
        <v>189589</v>
      </c>
      <c r="G288" s="69"/>
      <c r="H288" s="69"/>
      <c r="I288" s="471">
        <f aca="true" t="shared" si="17" ref="I288:Q288">SUM(I283:I286)</f>
        <v>16032113</v>
      </c>
      <c r="J288" s="144">
        <f t="shared" si="17"/>
        <v>7863997</v>
      </c>
      <c r="K288" s="144">
        <f t="shared" si="17"/>
        <v>2169791</v>
      </c>
      <c r="L288" s="144">
        <f t="shared" si="17"/>
        <v>5681290</v>
      </c>
      <c r="M288" s="144">
        <f t="shared" si="17"/>
        <v>0</v>
      </c>
      <c r="N288" s="144">
        <f t="shared" si="17"/>
        <v>46492</v>
      </c>
      <c r="O288" s="144">
        <f t="shared" si="17"/>
        <v>233213</v>
      </c>
      <c r="P288" s="144">
        <f t="shared" si="17"/>
        <v>37330</v>
      </c>
      <c r="Q288" s="145">
        <f t="shared" si="17"/>
        <v>0</v>
      </c>
    </row>
    <row r="289" spans="1:17" ht="15" hidden="1">
      <c r="A289" s="383">
        <v>282</v>
      </c>
      <c r="B289" s="141"/>
      <c r="C289" s="146">
        <v>8</v>
      </c>
      <c r="D289" s="147" t="s">
        <v>766</v>
      </c>
      <c r="E289" s="470"/>
      <c r="F289" s="69">
        <v>236889</v>
      </c>
      <c r="G289" s="69"/>
      <c r="H289" s="69"/>
      <c r="I289" s="471"/>
      <c r="J289" s="138"/>
      <c r="K289" s="138"/>
      <c r="L289" s="138"/>
      <c r="M289" s="138"/>
      <c r="N289" s="138"/>
      <c r="O289" s="138"/>
      <c r="P289" s="138"/>
      <c r="Q289" s="148"/>
    </row>
    <row r="290" spans="1:17" ht="15" hidden="1">
      <c r="A290" s="383">
        <v>283</v>
      </c>
      <c r="B290" s="141"/>
      <c r="C290" s="146">
        <v>9</v>
      </c>
      <c r="D290" s="147" t="s">
        <v>767</v>
      </c>
      <c r="E290" s="470"/>
      <c r="F290" s="69">
        <v>294235</v>
      </c>
      <c r="G290" s="69"/>
      <c r="H290" s="69"/>
      <c r="I290" s="471"/>
      <c r="J290" s="138"/>
      <c r="K290" s="138"/>
      <c r="L290" s="138"/>
      <c r="M290" s="138"/>
      <c r="N290" s="138"/>
      <c r="O290" s="138"/>
      <c r="P290" s="138"/>
      <c r="Q290" s="148"/>
    </row>
    <row r="291" spans="1:17" ht="15" hidden="1">
      <c r="A291" s="383">
        <v>284</v>
      </c>
      <c r="B291" s="141"/>
      <c r="C291" s="146">
        <v>10</v>
      </c>
      <c r="D291" s="147" t="s">
        <v>768</v>
      </c>
      <c r="E291" s="470"/>
      <c r="F291" s="69">
        <v>354237</v>
      </c>
      <c r="G291" s="69"/>
      <c r="H291" s="69"/>
      <c r="I291" s="471"/>
      <c r="J291" s="138"/>
      <c r="K291" s="138"/>
      <c r="L291" s="138"/>
      <c r="M291" s="138"/>
      <c r="N291" s="138"/>
      <c r="O291" s="138"/>
      <c r="P291" s="138"/>
      <c r="Q291" s="148"/>
    </row>
    <row r="292" spans="1:17" ht="15" hidden="1">
      <c r="A292" s="383">
        <v>285</v>
      </c>
      <c r="B292" s="141"/>
      <c r="C292" s="146">
        <v>11</v>
      </c>
      <c r="D292" s="147" t="s">
        <v>770</v>
      </c>
      <c r="E292" s="470"/>
      <c r="F292" s="69">
        <v>306784</v>
      </c>
      <c r="G292" s="69"/>
      <c r="H292" s="69"/>
      <c r="I292" s="471"/>
      <c r="J292" s="138"/>
      <c r="K292" s="138"/>
      <c r="L292" s="138"/>
      <c r="M292" s="138"/>
      <c r="N292" s="138"/>
      <c r="O292" s="138"/>
      <c r="P292" s="138"/>
      <c r="Q292" s="148"/>
    </row>
    <row r="293" spans="1:17" ht="16.5" hidden="1">
      <c r="A293" s="383">
        <v>286</v>
      </c>
      <c r="B293" s="206"/>
      <c r="C293" s="386"/>
      <c r="D293" s="214" t="s">
        <v>771</v>
      </c>
      <c r="E293" s="151"/>
      <c r="F293" s="152">
        <v>30407</v>
      </c>
      <c r="G293" s="152"/>
      <c r="H293" s="69"/>
      <c r="I293" s="471"/>
      <c r="J293" s="138"/>
      <c r="K293" s="138"/>
      <c r="L293" s="138"/>
      <c r="M293" s="138"/>
      <c r="N293" s="138"/>
      <c r="O293" s="138"/>
      <c r="P293" s="138"/>
      <c r="Q293" s="148"/>
    </row>
    <row r="294" spans="1:17" ht="16.5" hidden="1">
      <c r="A294" s="383">
        <v>287</v>
      </c>
      <c r="B294" s="141"/>
      <c r="C294" s="146">
        <v>12</v>
      </c>
      <c r="D294" s="147" t="s">
        <v>772</v>
      </c>
      <c r="E294" s="470"/>
      <c r="F294" s="69">
        <v>319970</v>
      </c>
      <c r="G294" s="69"/>
      <c r="H294" s="69"/>
      <c r="I294" s="471"/>
      <c r="J294" s="139"/>
      <c r="K294" s="139"/>
      <c r="L294" s="139"/>
      <c r="M294" s="139"/>
      <c r="N294" s="138"/>
      <c r="O294" s="138"/>
      <c r="P294" s="139"/>
      <c r="Q294" s="193"/>
    </row>
    <row r="295" spans="1:17" ht="15" hidden="1">
      <c r="A295" s="383">
        <v>288</v>
      </c>
      <c r="B295" s="141"/>
      <c r="C295" s="146">
        <v>13</v>
      </c>
      <c r="D295" s="140" t="s">
        <v>258</v>
      </c>
      <c r="E295" s="554"/>
      <c r="F295" s="69">
        <v>172257</v>
      </c>
      <c r="G295" s="69"/>
      <c r="H295" s="69"/>
      <c r="I295" s="471"/>
      <c r="J295" s="138"/>
      <c r="K295" s="138"/>
      <c r="L295" s="138"/>
      <c r="M295" s="138"/>
      <c r="N295" s="138"/>
      <c r="O295" s="138"/>
      <c r="P295" s="138"/>
      <c r="Q295" s="148"/>
    </row>
    <row r="296" spans="1:17" ht="15" hidden="1">
      <c r="A296" s="383">
        <v>289</v>
      </c>
      <c r="B296" s="141"/>
      <c r="C296" s="146">
        <v>14</v>
      </c>
      <c r="D296" s="147" t="s">
        <v>773</v>
      </c>
      <c r="E296" s="470"/>
      <c r="F296" s="69">
        <v>209657</v>
      </c>
      <c r="G296" s="69"/>
      <c r="H296" s="69"/>
      <c r="I296" s="471"/>
      <c r="J296" s="138"/>
      <c r="K296" s="138"/>
      <c r="L296" s="138"/>
      <c r="M296" s="138"/>
      <c r="N296" s="138"/>
      <c r="O296" s="138"/>
      <c r="P296" s="138"/>
      <c r="Q296" s="148"/>
    </row>
    <row r="297" spans="1:17" ht="15" hidden="1">
      <c r="A297" s="383">
        <v>290</v>
      </c>
      <c r="B297" s="141"/>
      <c r="C297" s="146">
        <v>15</v>
      </c>
      <c r="D297" s="140" t="s">
        <v>774</v>
      </c>
      <c r="E297" s="554"/>
      <c r="F297" s="69">
        <v>263845</v>
      </c>
      <c r="G297" s="69"/>
      <c r="H297" s="69"/>
      <c r="I297" s="471"/>
      <c r="J297" s="138"/>
      <c r="K297" s="138"/>
      <c r="L297" s="138"/>
      <c r="M297" s="138"/>
      <c r="N297" s="138"/>
      <c r="O297" s="138"/>
      <c r="P297" s="138"/>
      <c r="Q297" s="148"/>
    </row>
    <row r="298" spans="1:17" ht="15" hidden="1">
      <c r="A298" s="383">
        <v>291</v>
      </c>
      <c r="B298" s="141"/>
      <c r="C298" s="146">
        <v>16</v>
      </c>
      <c r="D298" s="140" t="s">
        <v>775</v>
      </c>
      <c r="E298" s="554"/>
      <c r="F298" s="69">
        <v>107696</v>
      </c>
      <c r="G298" s="69"/>
      <c r="H298" s="69"/>
      <c r="I298" s="471"/>
      <c r="J298" s="138"/>
      <c r="K298" s="138"/>
      <c r="L298" s="138"/>
      <c r="M298" s="138"/>
      <c r="N298" s="138"/>
      <c r="O298" s="138"/>
      <c r="P298" s="138"/>
      <c r="Q298" s="148"/>
    </row>
    <row r="299" spans="1:17" ht="15" hidden="1">
      <c r="A299" s="383">
        <v>292</v>
      </c>
      <c r="B299" s="141"/>
      <c r="C299" s="146">
        <v>17</v>
      </c>
      <c r="D299" s="147" t="s">
        <v>776</v>
      </c>
      <c r="E299" s="470"/>
      <c r="F299" s="69">
        <v>144807</v>
      </c>
      <c r="G299" s="69"/>
      <c r="H299" s="69"/>
      <c r="I299" s="471"/>
      <c r="J299" s="138"/>
      <c r="K299" s="138"/>
      <c r="L299" s="138"/>
      <c r="M299" s="138"/>
      <c r="N299" s="138"/>
      <c r="O299" s="138"/>
      <c r="P299" s="138"/>
      <c r="Q299" s="148"/>
    </row>
    <row r="300" spans="1:17" ht="16.5" hidden="1">
      <c r="A300" s="383">
        <v>293</v>
      </c>
      <c r="B300" s="206"/>
      <c r="C300" s="139"/>
      <c r="D300" s="139" t="s">
        <v>777</v>
      </c>
      <c r="E300" s="386"/>
      <c r="F300" s="152">
        <f>SUM(F288:F292,F294:F299)</f>
        <v>2599966</v>
      </c>
      <c r="G300" s="152">
        <f>SUM(G288:G292,G294:G299)</f>
        <v>0</v>
      </c>
      <c r="H300" s="69">
        <f>SUM(H288:H292,H294:H299)</f>
        <v>0</v>
      </c>
      <c r="I300" s="471"/>
      <c r="J300" s="138"/>
      <c r="K300" s="138"/>
      <c r="L300" s="138"/>
      <c r="M300" s="138"/>
      <c r="N300" s="138"/>
      <c r="O300" s="138"/>
      <c r="P300" s="138"/>
      <c r="Q300" s="148"/>
    </row>
    <row r="301" spans="1:17" ht="16.5" hidden="1">
      <c r="A301" s="383">
        <v>294</v>
      </c>
      <c r="B301" s="141"/>
      <c r="C301" s="146">
        <v>18</v>
      </c>
      <c r="D301" s="147" t="s">
        <v>778</v>
      </c>
      <c r="E301" s="470"/>
      <c r="F301" s="69">
        <v>121932</v>
      </c>
      <c r="G301" s="69"/>
      <c r="H301" s="69"/>
      <c r="I301" s="503">
        <f>SUM(I289:I293,I295:I300)</f>
        <v>0</v>
      </c>
      <c r="J301" s="139"/>
      <c r="K301" s="139"/>
      <c r="L301" s="139"/>
      <c r="M301" s="139"/>
      <c r="N301" s="138"/>
      <c r="O301" s="138"/>
      <c r="P301" s="139"/>
      <c r="Q301" s="193"/>
    </row>
    <row r="302" spans="1:17" ht="16.5" hidden="1">
      <c r="A302" s="383">
        <v>295</v>
      </c>
      <c r="B302" s="206"/>
      <c r="C302" s="386"/>
      <c r="D302" s="139" t="s">
        <v>262</v>
      </c>
      <c r="E302" s="386"/>
      <c r="F302" s="152">
        <f>SUM(F86+F300+F301)</f>
        <v>3873989</v>
      </c>
      <c r="G302" s="152">
        <f>SUM(G86+G300+G301)</f>
        <v>1000045</v>
      </c>
      <c r="H302" s="69">
        <f>SUM(H86+H300+H301)</f>
        <v>1118328</v>
      </c>
      <c r="I302" s="471"/>
      <c r="J302" s="138"/>
      <c r="K302" s="138"/>
      <c r="L302" s="138"/>
      <c r="M302" s="138"/>
      <c r="N302" s="138"/>
      <c r="O302" s="138"/>
      <c r="P302" s="138"/>
      <c r="Q302" s="148"/>
    </row>
    <row r="303" spans="1:17" ht="16.5" hidden="1">
      <c r="A303" s="383">
        <v>296</v>
      </c>
      <c r="B303" s="141"/>
      <c r="C303" s="146">
        <v>23</v>
      </c>
      <c r="D303" s="138" t="s">
        <v>782</v>
      </c>
      <c r="E303" s="146"/>
      <c r="F303" s="69">
        <v>175989</v>
      </c>
      <c r="G303" s="69"/>
      <c r="H303" s="69"/>
      <c r="I303" s="503">
        <f>SUM(I87+I301+I302)</f>
        <v>1440666</v>
      </c>
      <c r="J303" s="139"/>
      <c r="K303" s="139"/>
      <c r="L303" s="139"/>
      <c r="M303" s="139"/>
      <c r="N303" s="138"/>
      <c r="O303" s="138"/>
      <c r="P303" s="139"/>
      <c r="Q303" s="193"/>
    </row>
    <row r="304" spans="1:17" ht="15" hidden="1">
      <c r="A304" s="383">
        <v>297</v>
      </c>
      <c r="B304" s="141">
        <v>1</v>
      </c>
      <c r="C304" s="138" t="s">
        <v>783</v>
      </c>
      <c r="D304" s="144"/>
      <c r="E304" s="142"/>
      <c r="F304" s="143">
        <f>SUM(F302+F109+F303)</f>
        <v>4828237</v>
      </c>
      <c r="G304" s="143">
        <f>SUM(G302+G109+G303)</f>
        <v>1690849</v>
      </c>
      <c r="H304" s="143">
        <f>SUM(H302+H109+H303)</f>
        <v>1862479</v>
      </c>
      <c r="I304" s="471"/>
      <c r="J304" s="138"/>
      <c r="K304" s="138"/>
      <c r="L304" s="138"/>
      <c r="M304" s="138"/>
      <c r="N304" s="138"/>
      <c r="O304" s="138"/>
      <c r="P304" s="138"/>
      <c r="Q304" s="148"/>
    </row>
    <row r="305" spans="1:17" ht="15" hidden="1">
      <c r="A305" s="383">
        <v>298</v>
      </c>
      <c r="B305" s="141"/>
      <c r="C305" s="138" t="s">
        <v>784</v>
      </c>
      <c r="D305" s="144"/>
      <c r="E305" s="142"/>
      <c r="F305" s="143"/>
      <c r="G305" s="143"/>
      <c r="H305" s="143"/>
      <c r="I305" s="471">
        <f>SUM(I303+I110+I304)</f>
        <v>2096662</v>
      </c>
      <c r="J305" s="138"/>
      <c r="K305" s="138"/>
      <c r="L305" s="138"/>
      <c r="M305" s="138"/>
      <c r="N305" s="138"/>
      <c r="O305" s="138"/>
      <c r="P305" s="138"/>
      <c r="Q305" s="148"/>
    </row>
    <row r="306" spans="1:17" ht="15" hidden="1">
      <c r="A306" s="383">
        <v>299</v>
      </c>
      <c r="B306" s="141">
        <v>2</v>
      </c>
      <c r="C306" s="555"/>
      <c r="D306" s="138" t="s">
        <v>785</v>
      </c>
      <c r="E306" s="146"/>
      <c r="F306" s="69">
        <v>345976</v>
      </c>
      <c r="G306" s="69"/>
      <c r="H306" s="69"/>
      <c r="I306" s="471"/>
      <c r="J306" s="144"/>
      <c r="K306" s="144"/>
      <c r="L306" s="144"/>
      <c r="M306" s="144"/>
      <c r="N306" s="144"/>
      <c r="O306" s="144"/>
      <c r="P306" s="144"/>
      <c r="Q306" s="145"/>
    </row>
    <row r="307" spans="1:17" ht="15" hidden="1">
      <c r="A307" s="383">
        <v>300</v>
      </c>
      <c r="B307" s="141">
        <v>3</v>
      </c>
      <c r="C307" s="555"/>
      <c r="D307" s="138" t="s">
        <v>786</v>
      </c>
      <c r="E307" s="146"/>
      <c r="F307" s="69">
        <v>355751</v>
      </c>
      <c r="G307" s="69"/>
      <c r="H307" s="69"/>
      <c r="I307" s="471"/>
      <c r="J307" s="138"/>
      <c r="K307" s="138"/>
      <c r="L307" s="138"/>
      <c r="M307" s="138"/>
      <c r="N307" s="138"/>
      <c r="O307" s="138"/>
      <c r="P307" s="138"/>
      <c r="Q307" s="148"/>
    </row>
    <row r="308" spans="1:17" ht="15" hidden="1">
      <c r="A308" s="383">
        <v>301</v>
      </c>
      <c r="B308" s="141">
        <v>4</v>
      </c>
      <c r="C308" s="555"/>
      <c r="D308" s="138" t="s">
        <v>787</v>
      </c>
      <c r="E308" s="146"/>
      <c r="F308" s="69">
        <v>345673</v>
      </c>
      <c r="G308" s="69"/>
      <c r="H308" s="69"/>
      <c r="I308" s="471"/>
      <c r="J308" s="138"/>
      <c r="K308" s="138"/>
      <c r="L308" s="138"/>
      <c r="M308" s="138"/>
      <c r="N308" s="138"/>
      <c r="O308" s="138"/>
      <c r="P308" s="138"/>
      <c r="Q308" s="148"/>
    </row>
    <row r="309" spans="1:17" ht="30" hidden="1">
      <c r="A309" s="383">
        <v>302</v>
      </c>
      <c r="B309" s="141">
        <v>5</v>
      </c>
      <c r="C309" s="555"/>
      <c r="D309" s="140" t="s">
        <v>788</v>
      </c>
      <c r="E309" s="554"/>
      <c r="F309" s="69">
        <v>454560</v>
      </c>
      <c r="G309" s="69"/>
      <c r="H309" s="69"/>
      <c r="I309" s="471"/>
      <c r="J309" s="144"/>
      <c r="K309" s="144"/>
      <c r="L309" s="144"/>
      <c r="M309" s="144"/>
      <c r="N309" s="144"/>
      <c r="O309" s="144"/>
      <c r="P309" s="144"/>
      <c r="Q309" s="145"/>
    </row>
    <row r="310" spans="1:17" ht="15" hidden="1">
      <c r="A310" s="383">
        <v>303</v>
      </c>
      <c r="B310" s="141">
        <v>6</v>
      </c>
      <c r="C310" s="555"/>
      <c r="D310" s="138" t="s">
        <v>263</v>
      </c>
      <c r="E310" s="146"/>
      <c r="F310" s="69">
        <v>388665</v>
      </c>
      <c r="G310" s="69"/>
      <c r="H310" s="69"/>
      <c r="I310" s="471"/>
      <c r="J310" s="144"/>
      <c r="K310" s="144"/>
      <c r="L310" s="144"/>
      <c r="M310" s="144"/>
      <c r="N310" s="144"/>
      <c r="O310" s="144"/>
      <c r="P310" s="144"/>
      <c r="Q310" s="145"/>
    </row>
    <row r="311" spans="1:17" ht="15" hidden="1">
      <c r="A311" s="383">
        <v>304</v>
      </c>
      <c r="B311" s="141">
        <v>7</v>
      </c>
      <c r="C311" s="138" t="s">
        <v>259</v>
      </c>
      <c r="D311" s="144"/>
      <c r="E311" s="142"/>
      <c r="F311" s="143"/>
      <c r="G311" s="143"/>
      <c r="H311" s="143"/>
      <c r="I311" s="471"/>
      <c r="J311" s="144"/>
      <c r="K311" s="144"/>
      <c r="L311" s="144"/>
      <c r="M311" s="144"/>
      <c r="N311" s="144"/>
      <c r="O311" s="144"/>
      <c r="P311" s="144"/>
      <c r="Q311" s="145"/>
    </row>
    <row r="312" spans="1:17" ht="15" hidden="1">
      <c r="A312" s="383">
        <v>305</v>
      </c>
      <c r="B312" s="141"/>
      <c r="C312" s="146">
        <v>1</v>
      </c>
      <c r="D312" s="138" t="s">
        <v>789</v>
      </c>
      <c r="E312" s="146"/>
      <c r="F312" s="69">
        <v>194122</v>
      </c>
      <c r="G312" s="69"/>
      <c r="H312" s="69"/>
      <c r="I312" s="471"/>
      <c r="J312" s="144"/>
      <c r="K312" s="144"/>
      <c r="L312" s="144"/>
      <c r="M312" s="144"/>
      <c r="N312" s="144"/>
      <c r="O312" s="144"/>
      <c r="P312" s="144"/>
      <c r="Q312" s="145"/>
    </row>
    <row r="313" spans="1:17" ht="30" hidden="1">
      <c r="A313" s="383">
        <v>306</v>
      </c>
      <c r="B313" s="141"/>
      <c r="C313" s="146">
        <v>2</v>
      </c>
      <c r="D313" s="140" t="s">
        <v>790</v>
      </c>
      <c r="E313" s="554"/>
      <c r="F313" s="69">
        <v>88269</v>
      </c>
      <c r="G313" s="69"/>
      <c r="H313" s="69"/>
      <c r="I313" s="471"/>
      <c r="J313" s="138"/>
      <c r="K313" s="138"/>
      <c r="L313" s="138"/>
      <c r="M313" s="138"/>
      <c r="N313" s="138"/>
      <c r="O313" s="138"/>
      <c r="P313" s="138"/>
      <c r="Q313" s="148"/>
    </row>
    <row r="314" spans="1:17" ht="15" hidden="1">
      <c r="A314" s="383">
        <v>307</v>
      </c>
      <c r="B314" s="141"/>
      <c r="C314" s="146">
        <v>3</v>
      </c>
      <c r="D314" s="140" t="s">
        <v>791</v>
      </c>
      <c r="E314" s="554"/>
      <c r="F314" s="69">
        <v>370523</v>
      </c>
      <c r="G314" s="69"/>
      <c r="H314" s="69"/>
      <c r="I314" s="471"/>
      <c r="J314" s="138"/>
      <c r="K314" s="138"/>
      <c r="L314" s="138"/>
      <c r="M314" s="138"/>
      <c r="N314" s="138"/>
      <c r="O314" s="138"/>
      <c r="P314" s="138"/>
      <c r="Q314" s="148"/>
    </row>
    <row r="315" spans="1:17" ht="30" hidden="1">
      <c r="A315" s="383">
        <v>308</v>
      </c>
      <c r="B315" s="141"/>
      <c r="C315" s="146">
        <v>4</v>
      </c>
      <c r="D315" s="140" t="s">
        <v>801</v>
      </c>
      <c r="E315" s="554"/>
      <c r="F315" s="69">
        <v>163913</v>
      </c>
      <c r="G315" s="69"/>
      <c r="H315" s="69"/>
      <c r="I315" s="471"/>
      <c r="J315" s="138"/>
      <c r="K315" s="138"/>
      <c r="L315" s="138"/>
      <c r="M315" s="138"/>
      <c r="N315" s="138"/>
      <c r="O315" s="138"/>
      <c r="P315" s="138"/>
      <c r="Q315" s="148"/>
    </row>
    <row r="316" spans="1:17" ht="15" hidden="1">
      <c r="A316" s="383">
        <v>309</v>
      </c>
      <c r="B316" s="141"/>
      <c r="C316" s="146">
        <v>5</v>
      </c>
      <c r="D316" s="140" t="s">
        <v>792</v>
      </c>
      <c r="E316" s="554"/>
      <c r="F316" s="69">
        <v>201248</v>
      </c>
      <c r="G316" s="69"/>
      <c r="H316" s="69"/>
      <c r="I316" s="471"/>
      <c r="J316" s="138"/>
      <c r="K316" s="138"/>
      <c r="L316" s="138"/>
      <c r="M316" s="138"/>
      <c r="N316" s="138"/>
      <c r="O316" s="138"/>
      <c r="P316" s="138"/>
      <c r="Q316" s="148"/>
    </row>
    <row r="317" spans="1:17" ht="16.5" hidden="1">
      <c r="A317" s="383">
        <v>310</v>
      </c>
      <c r="B317" s="141">
        <v>7</v>
      </c>
      <c r="C317" s="138" t="s">
        <v>793</v>
      </c>
      <c r="D317" s="139"/>
      <c r="E317" s="386"/>
      <c r="F317" s="152">
        <f>SUM(F312:F316)</f>
        <v>1018075</v>
      </c>
      <c r="G317" s="152">
        <f>SUM(G312,G313,G314,G316)</f>
        <v>0</v>
      </c>
      <c r="H317" s="69">
        <f>SUM(H312,H313,H314,H316)</f>
        <v>0</v>
      </c>
      <c r="I317" s="471"/>
      <c r="J317" s="138"/>
      <c r="K317" s="138"/>
      <c r="L317" s="138"/>
      <c r="M317" s="138"/>
      <c r="N317" s="138"/>
      <c r="O317" s="138"/>
      <c r="P317" s="138"/>
      <c r="Q317" s="148"/>
    </row>
    <row r="318" spans="1:17" ht="16.5" hidden="1">
      <c r="A318" s="383">
        <v>311</v>
      </c>
      <c r="B318" s="141"/>
      <c r="C318" s="138" t="s">
        <v>794</v>
      </c>
      <c r="D318" s="144"/>
      <c r="E318" s="142"/>
      <c r="F318" s="143">
        <f>SUM(F317,F306:F310)</f>
        <v>2908700</v>
      </c>
      <c r="G318" s="143">
        <f>SUM(G306+G307+G308+G309+G310+G312+G313+G314+G316)</f>
        <v>0</v>
      </c>
      <c r="H318" s="143">
        <f>SUM(H306+H307+H308+H309+H310+H312+H313+H314+H316)</f>
        <v>0</v>
      </c>
      <c r="I318" s="503">
        <f>SUM(I313,I314,I315,I317)</f>
        <v>0</v>
      </c>
      <c r="J318" s="139"/>
      <c r="K318" s="139"/>
      <c r="L318" s="139"/>
      <c r="M318" s="139"/>
      <c r="N318" s="138"/>
      <c r="O318" s="138"/>
      <c r="P318" s="139"/>
      <c r="Q318" s="193"/>
    </row>
    <row r="319" spans="1:17" s="1053" customFormat="1" ht="12">
      <c r="A319" s="383">
        <v>281</v>
      </c>
      <c r="B319" s="1216" t="s">
        <v>701</v>
      </c>
      <c r="C319" s="1217"/>
      <c r="D319" s="1217"/>
      <c r="E319" s="1049"/>
      <c r="F319" s="1050"/>
      <c r="G319" s="1050"/>
      <c r="H319" s="1050"/>
      <c r="I319" s="1051"/>
      <c r="J319" s="1050"/>
      <c r="K319" s="1050"/>
      <c r="L319" s="1050"/>
      <c r="M319" s="1050"/>
      <c r="N319" s="1050"/>
      <c r="O319" s="1050"/>
      <c r="P319" s="1050"/>
      <c r="Q319" s="1052"/>
    </row>
    <row r="320" spans="1:17" s="1053" customFormat="1" ht="12">
      <c r="A320" s="383">
        <v>282</v>
      </c>
      <c r="B320" s="1208" t="s">
        <v>729</v>
      </c>
      <c r="C320" s="1209"/>
      <c r="D320" s="1209"/>
      <c r="E320" s="1209"/>
      <c r="F320" s="1054">
        <f>SUM(F113:F168,F109,F86,F195)+F286</f>
        <v>8291147</v>
      </c>
      <c r="G320" s="1054">
        <f>SUM(G113:G168,G109,G86,G195)+G286</f>
        <v>3540002</v>
      </c>
      <c r="H320" s="1054">
        <f>SUM(H113:H168,H109,H86,H195)</f>
        <v>3922107</v>
      </c>
      <c r="I320" s="1051"/>
      <c r="J320" s="1050"/>
      <c r="K320" s="1050"/>
      <c r="L320" s="1050"/>
      <c r="M320" s="1050"/>
      <c r="N320" s="1050"/>
      <c r="O320" s="1050"/>
      <c r="P320" s="1050"/>
      <c r="Q320" s="1052"/>
    </row>
    <row r="321" spans="1:17" s="1053" customFormat="1" ht="12">
      <c r="A321" s="383">
        <v>283</v>
      </c>
      <c r="B321" s="1055"/>
      <c r="C321" s="1056"/>
      <c r="D321" s="1057" t="s">
        <v>288</v>
      </c>
      <c r="E321" s="1058"/>
      <c r="F321" s="1059"/>
      <c r="G321" s="1059"/>
      <c r="H321" s="1059"/>
      <c r="I321" s="1060">
        <f aca="true" t="shared" si="18" ref="I321:Q321">SUM(I196+I169+I165+I161+I157+I153+I149+I145+I141+I137+I133+I129+I125+I118+I114+I110+I87)</f>
        <v>4017962</v>
      </c>
      <c r="J321" s="1061">
        <f t="shared" si="18"/>
        <v>1855614</v>
      </c>
      <c r="K321" s="1061">
        <f t="shared" si="18"/>
        <v>536262</v>
      </c>
      <c r="L321" s="1061">
        <f t="shared" si="18"/>
        <v>1562178</v>
      </c>
      <c r="M321" s="1061">
        <f t="shared" si="18"/>
        <v>0</v>
      </c>
      <c r="N321" s="1061">
        <f t="shared" si="18"/>
        <v>0</v>
      </c>
      <c r="O321" s="1061">
        <f t="shared" si="18"/>
        <v>63908</v>
      </c>
      <c r="P321" s="1061">
        <f t="shared" si="18"/>
        <v>0</v>
      </c>
      <c r="Q321" s="1062">
        <f t="shared" si="18"/>
        <v>0</v>
      </c>
    </row>
    <row r="322" spans="1:17" s="1053" customFormat="1" ht="12">
      <c r="A322" s="383">
        <v>284</v>
      </c>
      <c r="B322" s="1063"/>
      <c r="C322" s="384"/>
      <c r="D322" s="1064" t="s">
        <v>296</v>
      </c>
      <c r="E322" s="1065"/>
      <c r="F322" s="1054"/>
      <c r="G322" s="1054"/>
      <c r="H322" s="1054"/>
      <c r="I322" s="1066">
        <f>SUM(J322:Q322)</f>
        <v>4284857</v>
      </c>
      <c r="J322" s="599">
        <f>SUM(J88+J111+J115+J119+J126+J130+J134+J138+J142+J146+J150+J154+J158+J162+J166+J170+J197)+J122</f>
        <v>1981400</v>
      </c>
      <c r="K322" s="599">
        <f aca="true" t="shared" si="19" ref="K322:Q322">SUM(K88+K111+K115+K119+K126+K130+K134+K138+K142+K146+K150+K154+K158+K162+K166+K170+K197)+K122</f>
        <v>546007</v>
      </c>
      <c r="L322" s="599">
        <f t="shared" si="19"/>
        <v>1666515</v>
      </c>
      <c r="M322" s="599">
        <f t="shared" si="19"/>
        <v>0</v>
      </c>
      <c r="N322" s="599">
        <f t="shared" si="19"/>
        <v>23737</v>
      </c>
      <c r="O322" s="599">
        <f t="shared" si="19"/>
        <v>67198</v>
      </c>
      <c r="P322" s="599">
        <f t="shared" si="19"/>
        <v>0</v>
      </c>
      <c r="Q322" s="599">
        <f t="shared" si="19"/>
        <v>0</v>
      </c>
    </row>
    <row r="323" spans="1:17" s="1053" customFormat="1" ht="12">
      <c r="A323" s="383">
        <v>285</v>
      </c>
      <c r="B323" s="1068"/>
      <c r="C323" s="1049"/>
      <c r="D323" s="1069" t="s">
        <v>284</v>
      </c>
      <c r="E323" s="1070"/>
      <c r="F323" s="1050"/>
      <c r="G323" s="1050"/>
      <c r="H323" s="1050"/>
      <c r="I323" s="1071">
        <f>SUM(J323:Q323)</f>
        <v>2149468</v>
      </c>
      <c r="J323" s="599">
        <f>SUM(J89+J112+J116+J120+J127+J131+J135+J139+J143+J147+J151+J155+J159+J163+J167+J171+J198)</f>
        <v>958709</v>
      </c>
      <c r="K323" s="599">
        <f aca="true" t="shared" si="20" ref="K323:Q323">SUM(K89+K112+K116+K120+K127+K131+K135+K139+K143+K147+K151+K155+K159+K163+K167+K171+K198)</f>
        <v>259724</v>
      </c>
      <c r="L323" s="599">
        <f t="shared" si="20"/>
        <v>892448</v>
      </c>
      <c r="M323" s="599">
        <f t="shared" si="20"/>
        <v>0</v>
      </c>
      <c r="N323" s="599">
        <f t="shared" si="20"/>
        <v>12305</v>
      </c>
      <c r="O323" s="599">
        <f t="shared" si="20"/>
        <v>26282</v>
      </c>
      <c r="P323" s="599">
        <f t="shared" si="20"/>
        <v>0</v>
      </c>
      <c r="Q323" s="599">
        <f t="shared" si="20"/>
        <v>0</v>
      </c>
    </row>
    <row r="324" spans="1:17" s="1053" customFormat="1" ht="12">
      <c r="A324" s="383">
        <v>286</v>
      </c>
      <c r="B324" s="1208" t="s">
        <v>701</v>
      </c>
      <c r="C324" s="1209"/>
      <c r="D324" s="1209"/>
      <c r="E324" s="1072"/>
      <c r="F324" s="1054"/>
      <c r="G324" s="1054"/>
      <c r="H324" s="1054"/>
      <c r="I324" s="1051"/>
      <c r="J324" s="1054"/>
      <c r="K324" s="1054"/>
      <c r="L324" s="1054"/>
      <c r="M324" s="1054"/>
      <c r="N324" s="1054"/>
      <c r="O324" s="1054"/>
      <c r="P324" s="1054"/>
      <c r="Q324" s="1073"/>
    </row>
    <row r="325" spans="1:17" s="1053" customFormat="1" ht="12">
      <c r="A325" s="383">
        <v>287</v>
      </c>
      <c r="B325" s="1208" t="s">
        <v>702</v>
      </c>
      <c r="C325" s="1209"/>
      <c r="D325" s="1209"/>
      <c r="E325" s="1209"/>
      <c r="F325" s="1054">
        <f>SUM(F172:F183)</f>
        <v>817905</v>
      </c>
      <c r="G325" s="1054">
        <f>SUM(G172:G183)</f>
        <v>743066</v>
      </c>
      <c r="H325" s="1054">
        <f>SUM(H172:H183)</f>
        <v>862906</v>
      </c>
      <c r="I325" s="1051"/>
      <c r="J325" s="1054"/>
      <c r="K325" s="1054"/>
      <c r="L325" s="1054"/>
      <c r="M325" s="1054"/>
      <c r="N325" s="1054"/>
      <c r="O325" s="1054"/>
      <c r="P325" s="1054"/>
      <c r="Q325" s="1073"/>
    </row>
    <row r="326" spans="1:17" s="1053" customFormat="1" ht="12">
      <c r="A326" s="383">
        <v>288</v>
      </c>
      <c r="B326" s="1055"/>
      <c r="C326" s="1056"/>
      <c r="D326" s="1057" t="s">
        <v>288</v>
      </c>
      <c r="E326" s="1058"/>
      <c r="F326" s="1059"/>
      <c r="G326" s="1059"/>
      <c r="H326" s="1059"/>
      <c r="I326" s="1060">
        <f aca="true" t="shared" si="21" ref="I326:Q326">SUM(I173,I180,I184,I188)</f>
        <v>780989</v>
      </c>
      <c r="J326" s="1061">
        <f t="shared" si="21"/>
        <v>330070</v>
      </c>
      <c r="K326" s="1061">
        <f t="shared" si="21"/>
        <v>87728</v>
      </c>
      <c r="L326" s="1061">
        <f t="shared" si="21"/>
        <v>334481</v>
      </c>
      <c r="M326" s="1061">
        <f t="shared" si="21"/>
        <v>0</v>
      </c>
      <c r="N326" s="1061">
        <f t="shared" si="21"/>
        <v>0</v>
      </c>
      <c r="O326" s="1061">
        <f t="shared" si="21"/>
        <v>10470</v>
      </c>
      <c r="P326" s="1061">
        <f t="shared" si="21"/>
        <v>18240</v>
      </c>
      <c r="Q326" s="1062">
        <f t="shared" si="21"/>
        <v>0</v>
      </c>
    </row>
    <row r="327" spans="1:17" s="1053" customFormat="1" ht="12">
      <c r="A327" s="383">
        <v>289</v>
      </c>
      <c r="B327" s="1063"/>
      <c r="C327" s="384"/>
      <c r="D327" s="1064" t="s">
        <v>296</v>
      </c>
      <c r="E327" s="1065"/>
      <c r="F327" s="1054"/>
      <c r="G327" s="1054"/>
      <c r="H327" s="1054"/>
      <c r="I327" s="1066">
        <f>SUM(J327:Q327)</f>
        <v>802467</v>
      </c>
      <c r="J327" s="599">
        <f>SUM(J174+J181+J185+J189)+J177</f>
        <v>339991</v>
      </c>
      <c r="K327" s="599">
        <f aca="true" t="shared" si="22" ref="K327:Q327">SUM(K174+K181+K185+K189)+K177</f>
        <v>86366</v>
      </c>
      <c r="L327" s="599">
        <f t="shared" si="22"/>
        <v>343576</v>
      </c>
      <c r="M327" s="599">
        <f t="shared" si="22"/>
        <v>0</v>
      </c>
      <c r="N327" s="599">
        <f t="shared" si="22"/>
        <v>3180</v>
      </c>
      <c r="O327" s="599">
        <f t="shared" si="22"/>
        <v>11114</v>
      </c>
      <c r="P327" s="599">
        <f t="shared" si="22"/>
        <v>18240</v>
      </c>
      <c r="Q327" s="599">
        <f t="shared" si="22"/>
        <v>0</v>
      </c>
    </row>
    <row r="328" spans="1:17" s="1053" customFormat="1" ht="12">
      <c r="A328" s="383">
        <v>290</v>
      </c>
      <c r="B328" s="1068"/>
      <c r="C328" s="1049"/>
      <c r="D328" s="1069" t="s">
        <v>284</v>
      </c>
      <c r="E328" s="1070"/>
      <c r="F328" s="1050"/>
      <c r="G328" s="1050"/>
      <c r="H328" s="1050"/>
      <c r="I328" s="1071">
        <f>SUM(J328:Q328)</f>
        <v>500226</v>
      </c>
      <c r="J328" s="599">
        <f aca="true" t="shared" si="23" ref="J328:Q328">SUM(J175+J182+J186+J190)</f>
        <v>184009</v>
      </c>
      <c r="K328" s="599">
        <f t="shared" si="23"/>
        <v>41355</v>
      </c>
      <c r="L328" s="599">
        <f t="shared" si="23"/>
        <v>272127</v>
      </c>
      <c r="M328" s="599">
        <f t="shared" si="23"/>
        <v>0</v>
      </c>
      <c r="N328" s="599">
        <f t="shared" si="23"/>
        <v>1050</v>
      </c>
      <c r="O328" s="599">
        <f t="shared" si="23"/>
        <v>1685</v>
      </c>
      <c r="P328" s="599">
        <f t="shared" si="23"/>
        <v>0</v>
      </c>
      <c r="Q328" s="599">
        <f t="shared" si="23"/>
        <v>0</v>
      </c>
    </row>
    <row r="329" spans="1:17" s="1053" customFormat="1" ht="12">
      <c r="A329" s="383">
        <v>291</v>
      </c>
      <c r="B329" s="1208" t="s">
        <v>701</v>
      </c>
      <c r="C329" s="1209"/>
      <c r="D329" s="1209"/>
      <c r="E329" s="1072"/>
      <c r="F329" s="1054"/>
      <c r="G329" s="1054"/>
      <c r="H329" s="1054"/>
      <c r="I329" s="1051"/>
      <c r="J329" s="1050"/>
      <c r="K329" s="1050"/>
      <c r="L329" s="1050"/>
      <c r="M329" s="1050"/>
      <c r="N329" s="1050"/>
      <c r="O329" s="1050"/>
      <c r="P329" s="1050"/>
      <c r="Q329" s="1052"/>
    </row>
    <row r="330" spans="1:17" s="1053" customFormat="1" ht="12">
      <c r="A330" s="383">
        <v>292</v>
      </c>
      <c r="B330" s="1210" t="s">
        <v>703</v>
      </c>
      <c r="C330" s="1211"/>
      <c r="D330" s="1211"/>
      <c r="E330" s="1211"/>
      <c r="F330" s="1074">
        <f>SUM(F278)</f>
        <v>1481166</v>
      </c>
      <c r="G330" s="1074">
        <f>SUM(G278)</f>
        <v>1426264</v>
      </c>
      <c r="H330" s="1074">
        <f>SUM(H278)</f>
        <v>1262346</v>
      </c>
      <c r="I330" s="1051"/>
      <c r="J330" s="1054"/>
      <c r="K330" s="1054"/>
      <c r="L330" s="1054"/>
      <c r="M330" s="1054"/>
      <c r="N330" s="1054"/>
      <c r="O330" s="1054"/>
      <c r="P330" s="1054"/>
      <c r="Q330" s="1073"/>
    </row>
    <row r="331" spans="1:17" s="1053" customFormat="1" ht="12">
      <c r="A331" s="383">
        <v>293</v>
      </c>
      <c r="B331" s="1055"/>
      <c r="C331" s="1056"/>
      <c r="D331" s="1057" t="s">
        <v>288</v>
      </c>
      <c r="E331" s="1058"/>
      <c r="F331" s="1059"/>
      <c r="G331" s="1059"/>
      <c r="H331" s="1059"/>
      <c r="I331" s="1060">
        <f aca="true" t="shared" si="24" ref="I331:Q331">SUM(I279)</f>
        <v>1328570</v>
      </c>
      <c r="J331" s="1061">
        <f t="shared" si="24"/>
        <v>834196</v>
      </c>
      <c r="K331" s="1061">
        <f t="shared" si="24"/>
        <v>235616</v>
      </c>
      <c r="L331" s="1061">
        <f t="shared" si="24"/>
        <v>238500</v>
      </c>
      <c r="M331" s="1075">
        <f t="shared" si="24"/>
        <v>0</v>
      </c>
      <c r="N331" s="1061">
        <f t="shared" si="24"/>
        <v>0</v>
      </c>
      <c r="O331" s="1061">
        <f t="shared" si="24"/>
        <v>19833</v>
      </c>
      <c r="P331" s="1075">
        <f t="shared" si="24"/>
        <v>425</v>
      </c>
      <c r="Q331" s="1076">
        <f t="shared" si="24"/>
        <v>0</v>
      </c>
    </row>
    <row r="332" spans="1:17" s="1053" customFormat="1" ht="12">
      <c r="A332" s="383">
        <v>294</v>
      </c>
      <c r="B332" s="1063"/>
      <c r="C332" s="384"/>
      <c r="D332" s="1064" t="s">
        <v>296</v>
      </c>
      <c r="E332" s="1065"/>
      <c r="F332" s="1054"/>
      <c r="G332" s="1054"/>
      <c r="H332" s="1054"/>
      <c r="I332" s="1066">
        <f>SUM(J332:Q332)</f>
        <v>1465566</v>
      </c>
      <c r="J332" s="599">
        <f aca="true" t="shared" si="25" ref="J332:Q333">SUM(J280)</f>
        <v>915613</v>
      </c>
      <c r="K332" s="599">
        <f t="shared" si="25"/>
        <v>250920</v>
      </c>
      <c r="L332" s="599">
        <f t="shared" si="25"/>
        <v>265721</v>
      </c>
      <c r="M332" s="599">
        <f t="shared" si="25"/>
        <v>0</v>
      </c>
      <c r="N332" s="599">
        <f t="shared" si="25"/>
        <v>5000</v>
      </c>
      <c r="O332" s="599">
        <f t="shared" si="25"/>
        <v>27887</v>
      </c>
      <c r="P332" s="599">
        <f t="shared" si="25"/>
        <v>425</v>
      </c>
      <c r="Q332" s="1067">
        <f t="shared" si="25"/>
        <v>0</v>
      </c>
    </row>
    <row r="333" spans="1:17" s="1053" customFormat="1" ht="12" thickBot="1">
      <c r="A333" s="383">
        <v>295</v>
      </c>
      <c r="B333" s="1077"/>
      <c r="C333" s="1078"/>
      <c r="D333" s="1079" t="s">
        <v>284</v>
      </c>
      <c r="E333" s="1080"/>
      <c r="F333" s="1081"/>
      <c r="G333" s="1081"/>
      <c r="H333" s="1081"/>
      <c r="I333" s="1082">
        <f>SUM(J333:Q333)</f>
        <v>702008</v>
      </c>
      <c r="J333" s="1083">
        <f t="shared" si="25"/>
        <v>464395</v>
      </c>
      <c r="K333" s="1083">
        <f t="shared" si="25"/>
        <v>125813</v>
      </c>
      <c r="L333" s="1083">
        <f t="shared" si="25"/>
        <v>105744</v>
      </c>
      <c r="M333" s="1083">
        <f t="shared" si="25"/>
        <v>0</v>
      </c>
      <c r="N333" s="1083">
        <f t="shared" si="25"/>
        <v>1220</v>
      </c>
      <c r="O333" s="1083">
        <f t="shared" si="25"/>
        <v>4836</v>
      </c>
      <c r="P333" s="1083">
        <f t="shared" si="25"/>
        <v>0</v>
      </c>
      <c r="Q333" s="1083">
        <f t="shared" si="25"/>
        <v>0</v>
      </c>
    </row>
    <row r="334" spans="1:17" ht="15">
      <c r="A334" s="385"/>
      <c r="B334" s="1212" t="s">
        <v>744</v>
      </c>
      <c r="C334" s="1212"/>
      <c r="D334" s="1212"/>
      <c r="E334" s="385"/>
      <c r="F334" s="556"/>
      <c r="G334" s="556"/>
      <c r="H334" s="556"/>
      <c r="I334" s="556"/>
      <c r="J334" s="556"/>
      <c r="K334" s="556"/>
      <c r="L334" s="556"/>
      <c r="M334" s="556"/>
      <c r="N334" s="556"/>
      <c r="O334" s="556"/>
      <c r="P334" s="556"/>
      <c r="Q334" s="556"/>
    </row>
    <row r="335" spans="1:17" ht="15">
      <c r="A335" s="385"/>
      <c r="B335" s="1207" t="s">
        <v>9</v>
      </c>
      <c r="C335" s="1207"/>
      <c r="D335" s="1207"/>
      <c r="E335" s="1207"/>
      <c r="F335" s="1207"/>
      <c r="G335" s="1207"/>
      <c r="H335" s="1207"/>
      <c r="I335" s="1207"/>
      <c r="J335" s="556"/>
      <c r="K335" s="556"/>
      <c r="L335" s="556"/>
      <c r="M335" s="556"/>
      <c r="N335" s="556"/>
      <c r="O335" s="556"/>
      <c r="P335" s="556"/>
      <c r="Q335" s="556"/>
    </row>
    <row r="336" spans="1:17" ht="15">
      <c r="A336" s="385"/>
      <c r="B336" s="1207" t="s">
        <v>10</v>
      </c>
      <c r="C336" s="1207"/>
      <c r="D336" s="1207"/>
      <c r="E336" s="385"/>
      <c r="F336" s="556"/>
      <c r="G336" s="556"/>
      <c r="H336" s="556"/>
      <c r="I336" s="556"/>
      <c r="J336" s="556"/>
      <c r="K336" s="556"/>
      <c r="L336" s="556"/>
      <c r="M336" s="556"/>
      <c r="N336" s="556"/>
      <c r="O336" s="556"/>
      <c r="P336" s="556"/>
      <c r="Q336" s="556"/>
    </row>
  </sheetData>
  <sheetProtection/>
  <mergeCells count="46">
    <mergeCell ref="B1:F1"/>
    <mergeCell ref="B2:Q2"/>
    <mergeCell ref="B3:Q3"/>
    <mergeCell ref="D65:G65"/>
    <mergeCell ref="P4:Q4"/>
    <mergeCell ref="B6:B7"/>
    <mergeCell ref="C6:C7"/>
    <mergeCell ref="D6:D7"/>
    <mergeCell ref="E6:E7"/>
    <mergeCell ref="F6:F7"/>
    <mergeCell ref="O6:Q6"/>
    <mergeCell ref="D13:G13"/>
    <mergeCell ref="D26:G26"/>
    <mergeCell ref="D39:G39"/>
    <mergeCell ref="G6:G7"/>
    <mergeCell ref="H6:H7"/>
    <mergeCell ref="I6:I7"/>
    <mergeCell ref="J6:N6"/>
    <mergeCell ref="D52:G52"/>
    <mergeCell ref="D56:G56"/>
    <mergeCell ref="D69:G69"/>
    <mergeCell ref="D78:G78"/>
    <mergeCell ref="D255:G255"/>
    <mergeCell ref="D263:H263"/>
    <mergeCell ref="D82:G82"/>
    <mergeCell ref="D98:G98"/>
    <mergeCell ref="D266:G266"/>
    <mergeCell ref="D270:G270"/>
    <mergeCell ref="D106:G106"/>
    <mergeCell ref="D117:G117"/>
    <mergeCell ref="D121:H121"/>
    <mergeCell ref="C203:D203"/>
    <mergeCell ref="D274:G274"/>
    <mergeCell ref="C278:D278"/>
    <mergeCell ref="B287:D287"/>
    <mergeCell ref="B319:D319"/>
    <mergeCell ref="B282:D282"/>
    <mergeCell ref="C286:D286"/>
    <mergeCell ref="B335:I335"/>
    <mergeCell ref="B336:D336"/>
    <mergeCell ref="B320:E320"/>
    <mergeCell ref="B324:D324"/>
    <mergeCell ref="B325:E325"/>
    <mergeCell ref="B329:D329"/>
    <mergeCell ref="B330:E330"/>
    <mergeCell ref="B334:D334"/>
  </mergeCells>
  <printOptions gridLines="1" horizontalCentered="1"/>
  <pageMargins left="0.1968503937007874" right="0.1968503937007874" top="0.5905511811023623" bottom="0.5905511811023623" header="0.5118110236220472" footer="0.5118110236220472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22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25" defaultRowHeight="12.75"/>
  <cols>
    <col min="1" max="1" width="4.00390625" style="883" bestFit="1" customWidth="1"/>
    <col min="2" max="2" width="4.625" style="755" bestFit="1" customWidth="1"/>
    <col min="3" max="3" width="4.00390625" style="884" bestFit="1" customWidth="1"/>
    <col min="4" max="4" width="85.625" style="885" customWidth="1"/>
    <col min="5" max="5" width="5.50390625" style="749" customWidth="1"/>
    <col min="6" max="6" width="11.625" style="753" customWidth="1"/>
    <col min="7" max="7" width="11.625" style="818" customWidth="1"/>
    <col min="8" max="8" width="11.625" style="753" customWidth="1"/>
    <col min="9" max="14" width="12.625" style="886" customWidth="1"/>
    <col min="15" max="16384" width="9.125" style="753" customWidth="1"/>
  </cols>
  <sheetData>
    <row r="1" spans="1:14" ht="15">
      <c r="A1" s="748"/>
      <c r="B1" s="1252" t="s">
        <v>725</v>
      </c>
      <c r="C1" s="1252"/>
      <c r="D1" s="1252"/>
      <c r="F1" s="750"/>
      <c r="G1" s="751"/>
      <c r="H1" s="1239"/>
      <c r="I1" s="1239"/>
      <c r="J1" s="752"/>
      <c r="K1" s="752"/>
      <c r="L1" s="752"/>
      <c r="M1" s="752"/>
      <c r="N1" s="752"/>
    </row>
    <row r="2" spans="1:14" s="754" customFormat="1" ht="15">
      <c r="A2" s="748"/>
      <c r="B2" s="1240" t="s">
        <v>319</v>
      </c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</row>
    <row r="3" spans="1:14" ht="15">
      <c r="A3" s="748"/>
      <c r="C3" s="755"/>
      <c r="D3" s="756"/>
      <c r="E3" s="757"/>
      <c r="F3" s="750"/>
      <c r="G3" s="751"/>
      <c r="H3" s="750"/>
      <c r="I3" s="750"/>
      <c r="J3" s="752"/>
      <c r="K3" s="752"/>
      <c r="L3" s="752"/>
      <c r="M3" s="1239" t="s">
        <v>162</v>
      </c>
      <c r="N3" s="1239"/>
    </row>
    <row r="4" spans="1:14" s="760" customFormat="1" ht="15.75" thickBot="1">
      <c r="A4" s="748"/>
      <c r="B4" s="755" t="s">
        <v>171</v>
      </c>
      <c r="C4" s="758" t="s">
        <v>172</v>
      </c>
      <c r="D4" s="759" t="s">
        <v>173</v>
      </c>
      <c r="E4" s="759" t="s">
        <v>174</v>
      </c>
      <c r="F4" s="749" t="s">
        <v>175</v>
      </c>
      <c r="G4" s="749" t="s">
        <v>176</v>
      </c>
      <c r="H4" s="749" t="s">
        <v>177</v>
      </c>
      <c r="I4" s="759" t="s">
        <v>40</v>
      </c>
      <c r="J4" s="759" t="s">
        <v>41</v>
      </c>
      <c r="K4" s="759" t="s">
        <v>803</v>
      </c>
      <c r="L4" s="759" t="s">
        <v>804</v>
      </c>
      <c r="M4" s="759" t="s">
        <v>805</v>
      </c>
      <c r="N4" s="759" t="s">
        <v>806</v>
      </c>
    </row>
    <row r="5" spans="1:14" s="762" customFormat="1" ht="15" customHeight="1">
      <c r="A5" s="761"/>
      <c r="B5" s="1253" t="s">
        <v>730</v>
      </c>
      <c r="C5" s="1255" t="s">
        <v>422</v>
      </c>
      <c r="D5" s="1257" t="s">
        <v>163</v>
      </c>
      <c r="E5" s="1248" t="s">
        <v>743</v>
      </c>
      <c r="F5" s="1250" t="s">
        <v>79</v>
      </c>
      <c r="G5" s="1250" t="s">
        <v>417</v>
      </c>
      <c r="H5" s="1242" t="s">
        <v>299</v>
      </c>
      <c r="I5" s="1244" t="s">
        <v>178</v>
      </c>
      <c r="J5" s="1246" t="s">
        <v>15</v>
      </c>
      <c r="K5" s="1246"/>
      <c r="L5" s="1246"/>
      <c r="M5" s="1246"/>
      <c r="N5" s="1247"/>
    </row>
    <row r="6" spans="1:14" s="762" customFormat="1" ht="45" thickBot="1">
      <c r="A6" s="761"/>
      <c r="B6" s="1254"/>
      <c r="C6" s="1256"/>
      <c r="D6" s="1258"/>
      <c r="E6" s="1249"/>
      <c r="F6" s="1251"/>
      <c r="G6" s="1251"/>
      <c r="H6" s="1243"/>
      <c r="I6" s="1245"/>
      <c r="J6" s="201" t="s">
        <v>816</v>
      </c>
      <c r="K6" s="201" t="s">
        <v>812</v>
      </c>
      <c r="L6" s="201" t="s">
        <v>818</v>
      </c>
      <c r="M6" s="201" t="s">
        <v>14</v>
      </c>
      <c r="N6" s="202" t="s">
        <v>819</v>
      </c>
    </row>
    <row r="7" spans="1:14" s="749" customFormat="1" ht="25.5" customHeight="1" thickTop="1">
      <c r="A7" s="748">
        <v>1</v>
      </c>
      <c r="B7" s="763">
        <v>18</v>
      </c>
      <c r="C7" s="764">
        <v>1</v>
      </c>
      <c r="D7" s="765" t="s">
        <v>86</v>
      </c>
      <c r="E7" s="766" t="s">
        <v>804</v>
      </c>
      <c r="F7" s="767">
        <v>775</v>
      </c>
      <c r="G7" s="767">
        <v>2000</v>
      </c>
      <c r="H7" s="768">
        <v>635</v>
      </c>
      <c r="I7" s="769"/>
      <c r="J7" s="770"/>
      <c r="K7" s="770"/>
      <c r="L7" s="770"/>
      <c r="M7" s="770"/>
      <c r="N7" s="771"/>
    </row>
    <row r="8" spans="1:14" s="760" customFormat="1" ht="15">
      <c r="A8" s="748">
        <v>2</v>
      </c>
      <c r="B8" s="763"/>
      <c r="C8" s="764"/>
      <c r="D8" s="772" t="s">
        <v>288</v>
      </c>
      <c r="E8" s="773"/>
      <c r="F8" s="774"/>
      <c r="G8" s="774"/>
      <c r="H8" s="775"/>
      <c r="I8" s="776">
        <f>SUM(J8:N8)</f>
        <v>5000</v>
      </c>
      <c r="J8" s="557">
        <v>500</v>
      </c>
      <c r="K8" s="557">
        <v>200</v>
      </c>
      <c r="L8" s="557">
        <v>1800</v>
      </c>
      <c r="M8" s="557"/>
      <c r="N8" s="558">
        <v>2500</v>
      </c>
    </row>
    <row r="9" spans="1:14" s="760" customFormat="1" ht="15">
      <c r="A9" s="748">
        <v>3</v>
      </c>
      <c r="B9" s="763"/>
      <c r="C9" s="764"/>
      <c r="D9" s="765" t="s">
        <v>296</v>
      </c>
      <c r="E9" s="766"/>
      <c r="F9" s="777"/>
      <c r="G9" s="777"/>
      <c r="H9" s="778"/>
      <c r="I9" s="779">
        <f>SUM(J9:N9)</f>
        <v>4570</v>
      </c>
      <c r="J9" s="199">
        <v>500</v>
      </c>
      <c r="K9" s="199">
        <v>200</v>
      </c>
      <c r="L9" s="199">
        <v>1370</v>
      </c>
      <c r="M9" s="199"/>
      <c r="N9" s="200">
        <v>2500</v>
      </c>
    </row>
    <row r="10" spans="1:14" s="760" customFormat="1" ht="15">
      <c r="A10" s="748">
        <v>4</v>
      </c>
      <c r="B10" s="780"/>
      <c r="C10" s="781"/>
      <c r="D10" s="782" t="s">
        <v>284</v>
      </c>
      <c r="E10" s="783"/>
      <c r="F10" s="784"/>
      <c r="G10" s="784"/>
      <c r="H10" s="785"/>
      <c r="I10" s="786">
        <f aca="true" t="shared" si="0" ref="I10:I73">SUM(J10:N10)</f>
        <v>293</v>
      </c>
      <c r="J10" s="784"/>
      <c r="K10" s="784"/>
      <c r="L10" s="784">
        <v>293</v>
      </c>
      <c r="M10" s="784"/>
      <c r="N10" s="787"/>
    </row>
    <row r="11" spans="1:14" s="760" customFormat="1" ht="25.5" customHeight="1">
      <c r="A11" s="748">
        <v>5</v>
      </c>
      <c r="B11" s="788"/>
      <c r="C11" s="789">
        <v>2</v>
      </c>
      <c r="D11" s="790" t="s">
        <v>91</v>
      </c>
      <c r="E11" s="791" t="s">
        <v>804</v>
      </c>
      <c r="F11" s="777">
        <v>4719</v>
      </c>
      <c r="G11" s="777">
        <v>8000</v>
      </c>
      <c r="H11" s="778">
        <v>6813</v>
      </c>
      <c r="I11" s="779"/>
      <c r="J11" s="791"/>
      <c r="K11" s="791"/>
      <c r="L11" s="791"/>
      <c r="M11" s="791"/>
      <c r="N11" s="792"/>
    </row>
    <row r="12" spans="1:14" s="760" customFormat="1" ht="15">
      <c r="A12" s="748">
        <v>6</v>
      </c>
      <c r="B12" s="788"/>
      <c r="C12" s="789"/>
      <c r="D12" s="793" t="s">
        <v>288</v>
      </c>
      <c r="E12" s="794"/>
      <c r="F12" s="774"/>
      <c r="G12" s="774"/>
      <c r="H12" s="775"/>
      <c r="I12" s="776">
        <f t="shared" si="0"/>
        <v>4000</v>
      </c>
      <c r="J12" s="557"/>
      <c r="K12" s="557"/>
      <c r="L12" s="557">
        <v>2500</v>
      </c>
      <c r="M12" s="557"/>
      <c r="N12" s="558">
        <v>1500</v>
      </c>
    </row>
    <row r="13" spans="1:14" s="749" customFormat="1" ht="15">
      <c r="A13" s="748">
        <v>7</v>
      </c>
      <c r="B13" s="788"/>
      <c r="C13" s="789"/>
      <c r="D13" s="765" t="s">
        <v>296</v>
      </c>
      <c r="E13" s="791"/>
      <c r="F13" s="777"/>
      <c r="G13" s="777"/>
      <c r="H13" s="778"/>
      <c r="I13" s="779">
        <f t="shared" si="0"/>
        <v>3300</v>
      </c>
      <c r="J13" s="199"/>
      <c r="K13" s="199"/>
      <c r="L13" s="199">
        <v>2500</v>
      </c>
      <c r="M13" s="199"/>
      <c r="N13" s="200">
        <v>800</v>
      </c>
    </row>
    <row r="14" spans="1:14" s="760" customFormat="1" ht="15">
      <c r="A14" s="748">
        <v>8</v>
      </c>
      <c r="B14" s="780"/>
      <c r="C14" s="781"/>
      <c r="D14" s="782" t="s">
        <v>284</v>
      </c>
      <c r="E14" s="783"/>
      <c r="F14" s="784"/>
      <c r="G14" s="784"/>
      <c r="H14" s="785"/>
      <c r="I14" s="786">
        <f t="shared" si="0"/>
        <v>704</v>
      </c>
      <c r="J14" s="784"/>
      <c r="K14" s="784"/>
      <c r="L14" s="784">
        <v>704</v>
      </c>
      <c r="M14" s="784"/>
      <c r="N14" s="787"/>
    </row>
    <row r="15" spans="1:14" s="760" customFormat="1" ht="25.5" customHeight="1">
      <c r="A15" s="748">
        <v>9</v>
      </c>
      <c r="B15" s="788"/>
      <c r="C15" s="789">
        <v>3</v>
      </c>
      <c r="D15" s="790" t="s">
        <v>188</v>
      </c>
      <c r="E15" s="791" t="s">
        <v>804</v>
      </c>
      <c r="F15" s="777">
        <v>800</v>
      </c>
      <c r="G15" s="777">
        <v>8000</v>
      </c>
      <c r="H15" s="778">
        <v>9050</v>
      </c>
      <c r="I15" s="779"/>
      <c r="J15" s="791"/>
      <c r="K15" s="791"/>
      <c r="L15" s="791"/>
      <c r="M15" s="791"/>
      <c r="N15" s="792"/>
    </row>
    <row r="16" spans="1:14" s="760" customFormat="1" ht="15">
      <c r="A16" s="748">
        <v>10</v>
      </c>
      <c r="B16" s="788"/>
      <c r="C16" s="789"/>
      <c r="D16" s="793" t="s">
        <v>288</v>
      </c>
      <c r="E16" s="794"/>
      <c r="F16" s="774"/>
      <c r="G16" s="774"/>
      <c r="H16" s="775"/>
      <c r="I16" s="776">
        <f t="shared" si="0"/>
        <v>8000</v>
      </c>
      <c r="J16" s="557"/>
      <c r="K16" s="557"/>
      <c r="L16" s="557"/>
      <c r="M16" s="557"/>
      <c r="N16" s="558">
        <v>8000</v>
      </c>
    </row>
    <row r="17" spans="1:14" s="760" customFormat="1" ht="15">
      <c r="A17" s="748">
        <v>11</v>
      </c>
      <c r="B17" s="788"/>
      <c r="C17" s="789"/>
      <c r="D17" s="765" t="s">
        <v>296</v>
      </c>
      <c r="E17" s="791"/>
      <c r="F17" s="777"/>
      <c r="G17" s="777"/>
      <c r="H17" s="778"/>
      <c r="I17" s="779">
        <f t="shared" si="0"/>
        <v>6220</v>
      </c>
      <c r="J17" s="199"/>
      <c r="K17" s="199"/>
      <c r="L17" s="199"/>
      <c r="M17" s="199"/>
      <c r="N17" s="200">
        <v>6220</v>
      </c>
    </row>
    <row r="18" spans="1:14" s="760" customFormat="1" ht="15">
      <c r="A18" s="748">
        <v>12</v>
      </c>
      <c r="B18" s="780"/>
      <c r="C18" s="781"/>
      <c r="D18" s="782" t="s">
        <v>284</v>
      </c>
      <c r="E18" s="783"/>
      <c r="F18" s="784"/>
      <c r="G18" s="784"/>
      <c r="H18" s="785"/>
      <c r="I18" s="786">
        <f t="shared" si="0"/>
        <v>0</v>
      </c>
      <c r="J18" s="784"/>
      <c r="K18" s="784"/>
      <c r="L18" s="784"/>
      <c r="M18" s="784"/>
      <c r="N18" s="787"/>
    </row>
    <row r="19" spans="1:14" s="760" customFormat="1" ht="25.5" customHeight="1">
      <c r="A19" s="748">
        <v>13</v>
      </c>
      <c r="B19" s="788"/>
      <c r="C19" s="789">
        <v>4</v>
      </c>
      <c r="D19" s="790" t="s">
        <v>233</v>
      </c>
      <c r="E19" s="791" t="s">
        <v>742</v>
      </c>
      <c r="F19" s="777">
        <v>4834</v>
      </c>
      <c r="G19" s="777">
        <v>5000</v>
      </c>
      <c r="H19" s="778">
        <v>6175</v>
      </c>
      <c r="I19" s="779"/>
      <c r="J19" s="791"/>
      <c r="K19" s="791"/>
      <c r="L19" s="791"/>
      <c r="M19" s="791"/>
      <c r="N19" s="792"/>
    </row>
    <row r="20" spans="1:14" s="760" customFormat="1" ht="15">
      <c r="A20" s="748">
        <v>14</v>
      </c>
      <c r="B20" s="788"/>
      <c r="C20" s="789"/>
      <c r="D20" s="793" t="s">
        <v>288</v>
      </c>
      <c r="E20" s="794"/>
      <c r="F20" s="774"/>
      <c r="G20" s="774"/>
      <c r="H20" s="775"/>
      <c r="I20" s="776">
        <f t="shared" si="0"/>
        <v>6000</v>
      </c>
      <c r="J20" s="557"/>
      <c r="K20" s="557"/>
      <c r="L20" s="557">
        <v>6000</v>
      </c>
      <c r="M20" s="557"/>
      <c r="N20" s="558"/>
    </row>
    <row r="21" spans="1:14" s="760" customFormat="1" ht="15">
      <c r="A21" s="748">
        <v>15</v>
      </c>
      <c r="B21" s="788"/>
      <c r="C21" s="789"/>
      <c r="D21" s="765" t="s">
        <v>296</v>
      </c>
      <c r="E21" s="791"/>
      <c r="F21" s="777"/>
      <c r="G21" s="777"/>
      <c r="H21" s="778"/>
      <c r="I21" s="779">
        <f t="shared" si="0"/>
        <v>8470</v>
      </c>
      <c r="J21" s="199">
        <v>400</v>
      </c>
      <c r="K21" s="199">
        <v>150</v>
      </c>
      <c r="L21" s="199">
        <v>7920</v>
      </c>
      <c r="M21" s="199"/>
      <c r="N21" s="200"/>
    </row>
    <row r="22" spans="1:14" s="760" customFormat="1" ht="15">
      <c r="A22" s="748">
        <v>16</v>
      </c>
      <c r="B22" s="780"/>
      <c r="C22" s="781"/>
      <c r="D22" s="782" t="s">
        <v>284</v>
      </c>
      <c r="E22" s="783"/>
      <c r="F22" s="784"/>
      <c r="G22" s="784"/>
      <c r="H22" s="785"/>
      <c r="I22" s="786">
        <f t="shared" si="0"/>
        <v>2894</v>
      </c>
      <c r="J22" s="784">
        <v>648</v>
      </c>
      <c r="K22" s="784">
        <v>331</v>
      </c>
      <c r="L22" s="784">
        <v>1915</v>
      </c>
      <c r="M22" s="784"/>
      <c r="N22" s="787"/>
    </row>
    <row r="23" spans="1:14" s="760" customFormat="1" ht="25.5" customHeight="1">
      <c r="A23" s="748">
        <v>17</v>
      </c>
      <c r="B23" s="788"/>
      <c r="C23" s="789">
        <v>5</v>
      </c>
      <c r="D23" s="790" t="s">
        <v>236</v>
      </c>
      <c r="E23" s="791" t="s">
        <v>742</v>
      </c>
      <c r="F23" s="777">
        <v>6079</v>
      </c>
      <c r="G23" s="777">
        <v>5000</v>
      </c>
      <c r="H23" s="778">
        <v>5434</v>
      </c>
      <c r="I23" s="779"/>
      <c r="J23" s="791"/>
      <c r="K23" s="791"/>
      <c r="L23" s="791"/>
      <c r="M23" s="791"/>
      <c r="N23" s="792"/>
    </row>
    <row r="24" spans="1:14" s="749" customFormat="1" ht="15">
      <c r="A24" s="748">
        <v>18</v>
      </c>
      <c r="B24" s="788"/>
      <c r="C24" s="789"/>
      <c r="D24" s="793" t="s">
        <v>288</v>
      </c>
      <c r="E24" s="794"/>
      <c r="F24" s="774"/>
      <c r="G24" s="774"/>
      <c r="H24" s="775"/>
      <c r="I24" s="776">
        <f t="shared" si="0"/>
        <v>8000</v>
      </c>
      <c r="J24" s="557"/>
      <c r="K24" s="557"/>
      <c r="L24" s="557">
        <v>8000</v>
      </c>
      <c r="M24" s="557"/>
      <c r="N24" s="558"/>
    </row>
    <row r="25" spans="1:14" s="760" customFormat="1" ht="15">
      <c r="A25" s="748">
        <v>19</v>
      </c>
      <c r="B25" s="788"/>
      <c r="C25" s="789"/>
      <c r="D25" s="765" t="s">
        <v>296</v>
      </c>
      <c r="E25" s="791"/>
      <c r="F25" s="777"/>
      <c r="G25" s="777"/>
      <c r="H25" s="778"/>
      <c r="I25" s="779">
        <f t="shared" si="0"/>
        <v>8000</v>
      </c>
      <c r="J25" s="199"/>
      <c r="K25" s="199"/>
      <c r="L25" s="199">
        <v>8000</v>
      </c>
      <c r="M25" s="199"/>
      <c r="N25" s="200"/>
    </row>
    <row r="26" spans="1:14" s="760" customFormat="1" ht="15">
      <c r="A26" s="748">
        <v>20</v>
      </c>
      <c r="B26" s="780"/>
      <c r="C26" s="781"/>
      <c r="D26" s="782" t="s">
        <v>284</v>
      </c>
      <c r="E26" s="783"/>
      <c r="F26" s="784"/>
      <c r="G26" s="784"/>
      <c r="H26" s="785"/>
      <c r="I26" s="786">
        <f t="shared" si="0"/>
        <v>3211</v>
      </c>
      <c r="J26" s="784"/>
      <c r="K26" s="784"/>
      <c r="L26" s="784">
        <v>3211</v>
      </c>
      <c r="M26" s="784"/>
      <c r="N26" s="787"/>
    </row>
    <row r="27" spans="1:14" s="760" customFormat="1" ht="25.5" customHeight="1">
      <c r="A27" s="748">
        <v>21</v>
      </c>
      <c r="B27" s="788"/>
      <c r="C27" s="789">
        <v>6</v>
      </c>
      <c r="D27" s="790" t="s">
        <v>234</v>
      </c>
      <c r="E27" s="791" t="s">
        <v>742</v>
      </c>
      <c r="F27" s="777">
        <v>7820</v>
      </c>
      <c r="G27" s="777">
        <v>5500</v>
      </c>
      <c r="H27" s="778">
        <v>8587</v>
      </c>
      <c r="I27" s="779"/>
      <c r="J27" s="791"/>
      <c r="K27" s="791"/>
      <c r="L27" s="791"/>
      <c r="M27" s="791"/>
      <c r="N27" s="792"/>
    </row>
    <row r="28" spans="1:14" s="760" customFormat="1" ht="15">
      <c r="A28" s="748">
        <v>22</v>
      </c>
      <c r="B28" s="788"/>
      <c r="C28" s="789"/>
      <c r="D28" s="793" t="s">
        <v>288</v>
      </c>
      <c r="E28" s="794"/>
      <c r="F28" s="774"/>
      <c r="G28" s="774"/>
      <c r="H28" s="775"/>
      <c r="I28" s="776">
        <f t="shared" si="0"/>
        <v>7000</v>
      </c>
      <c r="J28" s="557">
        <v>2800</v>
      </c>
      <c r="K28" s="557">
        <v>2000</v>
      </c>
      <c r="L28" s="557">
        <v>2200</v>
      </c>
      <c r="M28" s="557"/>
      <c r="N28" s="558"/>
    </row>
    <row r="29" spans="1:14" s="760" customFormat="1" ht="15">
      <c r="A29" s="748">
        <v>23</v>
      </c>
      <c r="B29" s="788"/>
      <c r="C29" s="789"/>
      <c r="D29" s="765" t="s">
        <v>296</v>
      </c>
      <c r="E29" s="791"/>
      <c r="F29" s="777"/>
      <c r="G29" s="777"/>
      <c r="H29" s="778"/>
      <c r="I29" s="779">
        <f t="shared" si="0"/>
        <v>8200</v>
      </c>
      <c r="J29" s="199">
        <v>2800</v>
      </c>
      <c r="K29" s="199">
        <v>2000</v>
      </c>
      <c r="L29" s="199">
        <v>3400</v>
      </c>
      <c r="M29" s="199"/>
      <c r="N29" s="200"/>
    </row>
    <row r="30" spans="1:14" s="760" customFormat="1" ht="15">
      <c r="A30" s="748">
        <v>24</v>
      </c>
      <c r="B30" s="780"/>
      <c r="C30" s="781"/>
      <c r="D30" s="782" t="s">
        <v>284</v>
      </c>
      <c r="E30" s="783"/>
      <c r="F30" s="784"/>
      <c r="G30" s="784"/>
      <c r="H30" s="785"/>
      <c r="I30" s="786">
        <f t="shared" si="0"/>
        <v>3200</v>
      </c>
      <c r="J30" s="784">
        <v>594</v>
      </c>
      <c r="K30" s="784">
        <v>264</v>
      </c>
      <c r="L30" s="784">
        <v>2342</v>
      </c>
      <c r="M30" s="784"/>
      <c r="N30" s="787"/>
    </row>
    <row r="31" spans="1:14" s="760" customFormat="1" ht="25.5" customHeight="1">
      <c r="A31" s="748">
        <v>25</v>
      </c>
      <c r="B31" s="788"/>
      <c r="C31" s="789">
        <v>7</v>
      </c>
      <c r="D31" s="790" t="s">
        <v>235</v>
      </c>
      <c r="E31" s="791" t="s">
        <v>742</v>
      </c>
      <c r="F31" s="777">
        <v>196</v>
      </c>
      <c r="G31" s="777">
        <v>1000</v>
      </c>
      <c r="H31" s="778">
        <v>3385</v>
      </c>
      <c r="I31" s="779"/>
      <c r="J31" s="791"/>
      <c r="K31" s="791"/>
      <c r="L31" s="791"/>
      <c r="M31" s="791"/>
      <c r="N31" s="792"/>
    </row>
    <row r="32" spans="1:14" s="760" customFormat="1" ht="15">
      <c r="A32" s="748">
        <v>26</v>
      </c>
      <c r="B32" s="788"/>
      <c r="C32" s="789"/>
      <c r="D32" s="793" t="s">
        <v>288</v>
      </c>
      <c r="E32" s="794"/>
      <c r="F32" s="774"/>
      <c r="G32" s="774"/>
      <c r="H32" s="775"/>
      <c r="I32" s="776">
        <f t="shared" si="0"/>
        <v>2000</v>
      </c>
      <c r="J32" s="557"/>
      <c r="K32" s="557"/>
      <c r="L32" s="557"/>
      <c r="M32" s="557"/>
      <c r="N32" s="558">
        <v>2000</v>
      </c>
    </row>
    <row r="33" spans="1:14" s="760" customFormat="1" ht="15">
      <c r="A33" s="748">
        <v>27</v>
      </c>
      <c r="B33" s="788"/>
      <c r="C33" s="789"/>
      <c r="D33" s="765" t="s">
        <v>296</v>
      </c>
      <c r="E33" s="791"/>
      <c r="F33" s="777"/>
      <c r="G33" s="777"/>
      <c r="H33" s="778"/>
      <c r="I33" s="779">
        <f t="shared" si="0"/>
        <v>3500</v>
      </c>
      <c r="J33" s="199"/>
      <c r="K33" s="199"/>
      <c r="L33" s="199"/>
      <c r="M33" s="199"/>
      <c r="N33" s="200">
        <v>3500</v>
      </c>
    </row>
    <row r="34" spans="1:14" s="760" customFormat="1" ht="15">
      <c r="A34" s="748">
        <v>28</v>
      </c>
      <c r="B34" s="780"/>
      <c r="C34" s="781"/>
      <c r="D34" s="782" t="s">
        <v>284</v>
      </c>
      <c r="E34" s="783"/>
      <c r="F34" s="784"/>
      <c r="G34" s="784"/>
      <c r="H34" s="785"/>
      <c r="I34" s="786">
        <f t="shared" si="0"/>
        <v>0</v>
      </c>
      <c r="J34" s="784"/>
      <c r="K34" s="784"/>
      <c r="L34" s="784"/>
      <c r="M34" s="784"/>
      <c r="N34" s="787"/>
    </row>
    <row r="35" spans="1:14" s="760" customFormat="1" ht="25.5" customHeight="1">
      <c r="A35" s="748">
        <v>29</v>
      </c>
      <c r="B35" s="788"/>
      <c r="C35" s="789">
        <v>8</v>
      </c>
      <c r="D35" s="790" t="s">
        <v>445</v>
      </c>
      <c r="E35" s="791" t="s">
        <v>742</v>
      </c>
      <c r="F35" s="777">
        <f>SUM(F39:F51)</f>
        <v>32696</v>
      </c>
      <c r="G35" s="777">
        <f>SUM(G39:G51)</f>
        <v>35000</v>
      </c>
      <c r="H35" s="778">
        <f>SUM(H39:H51)</f>
        <v>29933</v>
      </c>
      <c r="I35" s="779"/>
      <c r="J35" s="791"/>
      <c r="K35" s="791"/>
      <c r="L35" s="791"/>
      <c r="M35" s="791"/>
      <c r="N35" s="792"/>
    </row>
    <row r="36" spans="1:14" s="760" customFormat="1" ht="15">
      <c r="A36" s="748">
        <v>30</v>
      </c>
      <c r="B36" s="788"/>
      <c r="C36" s="789"/>
      <c r="D36" s="793" t="s">
        <v>288</v>
      </c>
      <c r="E36" s="794"/>
      <c r="F36" s="774"/>
      <c r="G36" s="774"/>
      <c r="H36" s="775"/>
      <c r="I36" s="776">
        <f t="shared" si="0"/>
        <v>42300</v>
      </c>
      <c r="J36" s="774">
        <f>SUM(J40,J44,J48,J52,J56)</f>
        <v>0</v>
      </c>
      <c r="K36" s="774">
        <f>SUM(K40,K44,K48,K52,K56)</f>
        <v>0</v>
      </c>
      <c r="L36" s="774">
        <f>SUM(L40,L44,L48,L52,L56)</f>
        <v>10300</v>
      </c>
      <c r="M36" s="774">
        <f>SUM(M40,M44,M48,M52,M56)</f>
        <v>0</v>
      </c>
      <c r="N36" s="795">
        <f>SUM(N40,N44,N48,N52,N56)</f>
        <v>32000</v>
      </c>
    </row>
    <row r="37" spans="1:14" s="760" customFormat="1" ht="15">
      <c r="A37" s="748">
        <v>31</v>
      </c>
      <c r="B37" s="788"/>
      <c r="C37" s="789"/>
      <c r="D37" s="765" t="s">
        <v>296</v>
      </c>
      <c r="E37" s="791"/>
      <c r="F37" s="777"/>
      <c r="G37" s="777"/>
      <c r="H37" s="778"/>
      <c r="I37" s="779">
        <f t="shared" si="0"/>
        <v>42300</v>
      </c>
      <c r="J37" s="777"/>
      <c r="K37" s="777"/>
      <c r="L37" s="777">
        <v>10300</v>
      </c>
      <c r="M37" s="777"/>
      <c r="N37" s="796">
        <v>32000</v>
      </c>
    </row>
    <row r="38" spans="1:14" s="760" customFormat="1" ht="15">
      <c r="A38" s="748">
        <v>32</v>
      </c>
      <c r="B38" s="780"/>
      <c r="C38" s="781"/>
      <c r="D38" s="782" t="s">
        <v>284</v>
      </c>
      <c r="E38" s="783"/>
      <c r="F38" s="784"/>
      <c r="G38" s="784"/>
      <c r="H38" s="785"/>
      <c r="I38" s="786">
        <f t="shared" si="0"/>
        <v>17310</v>
      </c>
      <c r="J38" s="784">
        <f>SUM(J42,J46,J50,J54,J58)</f>
        <v>0</v>
      </c>
      <c r="K38" s="784">
        <f>SUM(K42,K46,K50,K54,K58)</f>
        <v>0</v>
      </c>
      <c r="L38" s="784">
        <f>SUM(L42,L46,L50,L54,L58)</f>
        <v>310</v>
      </c>
      <c r="M38" s="784">
        <f>SUM(M42,M46,M50,M54,M58)</f>
        <v>0</v>
      </c>
      <c r="N38" s="787">
        <f>SUM(N42,N46,N50,N54,N58)</f>
        <v>17000</v>
      </c>
    </row>
    <row r="39" spans="1:14" s="760" customFormat="1" ht="19.5" customHeight="1">
      <c r="A39" s="748">
        <v>33</v>
      </c>
      <c r="B39" s="788"/>
      <c r="C39" s="789"/>
      <c r="D39" s="797" t="s">
        <v>43</v>
      </c>
      <c r="E39" s="798"/>
      <c r="F39" s="799">
        <v>22000</v>
      </c>
      <c r="G39" s="799">
        <v>20000</v>
      </c>
      <c r="H39" s="800">
        <v>20000</v>
      </c>
      <c r="I39" s="801"/>
      <c r="J39" s="559"/>
      <c r="K39" s="559"/>
      <c r="L39" s="559"/>
      <c r="M39" s="559"/>
      <c r="N39" s="560"/>
    </row>
    <row r="40" spans="1:14" s="760" customFormat="1" ht="15">
      <c r="A40" s="748">
        <v>34</v>
      </c>
      <c r="B40" s="788"/>
      <c r="C40" s="789"/>
      <c r="D40" s="802" t="s">
        <v>288</v>
      </c>
      <c r="E40" s="803"/>
      <c r="F40" s="804"/>
      <c r="G40" s="804"/>
      <c r="H40" s="805"/>
      <c r="I40" s="806">
        <f t="shared" si="0"/>
        <v>22000</v>
      </c>
      <c r="J40" s="561"/>
      <c r="K40" s="561"/>
      <c r="L40" s="561"/>
      <c r="M40" s="561"/>
      <c r="N40" s="562">
        <v>22000</v>
      </c>
    </row>
    <row r="41" spans="1:14" s="760" customFormat="1" ht="15">
      <c r="A41" s="748">
        <v>35</v>
      </c>
      <c r="B41" s="788"/>
      <c r="C41" s="789"/>
      <c r="D41" s="807" t="s">
        <v>296</v>
      </c>
      <c r="E41" s="798"/>
      <c r="F41" s="799"/>
      <c r="G41" s="799"/>
      <c r="H41" s="800"/>
      <c r="I41" s="801">
        <f t="shared" si="0"/>
        <v>22000</v>
      </c>
      <c r="J41" s="559"/>
      <c r="K41" s="559"/>
      <c r="L41" s="559"/>
      <c r="M41" s="559"/>
      <c r="N41" s="560">
        <v>22000</v>
      </c>
    </row>
    <row r="42" spans="1:14" s="760" customFormat="1" ht="15">
      <c r="A42" s="748">
        <v>36</v>
      </c>
      <c r="B42" s="780"/>
      <c r="C42" s="781"/>
      <c r="D42" s="808" t="s">
        <v>284</v>
      </c>
      <c r="E42" s="809"/>
      <c r="F42" s="810"/>
      <c r="G42" s="810"/>
      <c r="H42" s="811"/>
      <c r="I42" s="812">
        <f t="shared" si="0"/>
        <v>5000</v>
      </c>
      <c r="J42" s="810"/>
      <c r="K42" s="810"/>
      <c r="L42" s="810"/>
      <c r="M42" s="810"/>
      <c r="N42" s="813">
        <v>5000</v>
      </c>
    </row>
    <row r="43" spans="1:14" s="760" customFormat="1" ht="19.5" customHeight="1">
      <c r="A43" s="748">
        <v>37</v>
      </c>
      <c r="B43" s="788"/>
      <c r="C43" s="789"/>
      <c r="D43" s="797" t="s">
        <v>87</v>
      </c>
      <c r="E43" s="798"/>
      <c r="F43" s="799">
        <v>696</v>
      </c>
      <c r="G43" s="799">
        <v>6000</v>
      </c>
      <c r="H43" s="800">
        <v>933</v>
      </c>
      <c r="I43" s="801"/>
      <c r="J43" s="559"/>
      <c r="K43" s="559"/>
      <c r="L43" s="559"/>
      <c r="M43" s="559"/>
      <c r="N43" s="560"/>
    </row>
    <row r="44" spans="1:14" s="760" customFormat="1" ht="15">
      <c r="A44" s="748">
        <v>38</v>
      </c>
      <c r="B44" s="788"/>
      <c r="C44" s="789"/>
      <c r="D44" s="802" t="s">
        <v>288</v>
      </c>
      <c r="E44" s="803"/>
      <c r="F44" s="804"/>
      <c r="G44" s="804"/>
      <c r="H44" s="805"/>
      <c r="I44" s="806">
        <f t="shared" si="0"/>
        <v>8300</v>
      </c>
      <c r="J44" s="561"/>
      <c r="K44" s="561"/>
      <c r="L44" s="561">
        <v>8300</v>
      </c>
      <c r="M44" s="561"/>
      <c r="N44" s="562"/>
    </row>
    <row r="45" spans="1:14" s="760" customFormat="1" ht="15">
      <c r="A45" s="748">
        <v>39</v>
      </c>
      <c r="B45" s="788"/>
      <c r="C45" s="789"/>
      <c r="D45" s="807" t="s">
        <v>296</v>
      </c>
      <c r="E45" s="798"/>
      <c r="F45" s="799"/>
      <c r="G45" s="799"/>
      <c r="H45" s="800"/>
      <c r="I45" s="801">
        <f t="shared" si="0"/>
        <v>8300</v>
      </c>
      <c r="J45" s="559"/>
      <c r="K45" s="559"/>
      <c r="L45" s="559">
        <v>8300</v>
      </c>
      <c r="M45" s="559"/>
      <c r="N45" s="560"/>
    </row>
    <row r="46" spans="1:14" s="760" customFormat="1" ht="15">
      <c r="A46" s="748">
        <v>40</v>
      </c>
      <c r="B46" s="780"/>
      <c r="C46" s="781"/>
      <c r="D46" s="808" t="s">
        <v>284</v>
      </c>
      <c r="E46" s="809"/>
      <c r="F46" s="810"/>
      <c r="G46" s="810"/>
      <c r="H46" s="811"/>
      <c r="I46" s="812">
        <f t="shared" si="0"/>
        <v>7310</v>
      </c>
      <c r="J46" s="810"/>
      <c r="K46" s="810"/>
      <c r="L46" s="810">
        <v>310</v>
      </c>
      <c r="M46" s="810"/>
      <c r="N46" s="813">
        <v>7000</v>
      </c>
    </row>
    <row r="47" spans="1:14" s="760" customFormat="1" ht="19.5" customHeight="1">
      <c r="A47" s="748">
        <v>41</v>
      </c>
      <c r="B47" s="788"/>
      <c r="C47" s="789"/>
      <c r="D47" s="797" t="s">
        <v>704</v>
      </c>
      <c r="E47" s="798"/>
      <c r="F47" s="799">
        <v>2000</v>
      </c>
      <c r="G47" s="799">
        <v>1500</v>
      </c>
      <c r="H47" s="800">
        <v>1500</v>
      </c>
      <c r="I47" s="801"/>
      <c r="J47" s="559"/>
      <c r="K47" s="559"/>
      <c r="L47" s="559"/>
      <c r="M47" s="559"/>
      <c r="N47" s="560"/>
    </row>
    <row r="48" spans="1:14" s="760" customFormat="1" ht="15">
      <c r="A48" s="748">
        <v>42</v>
      </c>
      <c r="B48" s="788"/>
      <c r="C48" s="789"/>
      <c r="D48" s="802" t="s">
        <v>288</v>
      </c>
      <c r="E48" s="803"/>
      <c r="F48" s="804"/>
      <c r="G48" s="804"/>
      <c r="H48" s="805"/>
      <c r="I48" s="806">
        <f t="shared" si="0"/>
        <v>2000</v>
      </c>
      <c r="J48" s="561"/>
      <c r="K48" s="561"/>
      <c r="L48" s="561"/>
      <c r="M48" s="561"/>
      <c r="N48" s="562">
        <v>2000</v>
      </c>
    </row>
    <row r="49" spans="1:14" s="760" customFormat="1" ht="15">
      <c r="A49" s="748">
        <v>43</v>
      </c>
      <c r="B49" s="788"/>
      <c r="C49" s="789"/>
      <c r="D49" s="807" t="s">
        <v>296</v>
      </c>
      <c r="E49" s="798"/>
      <c r="F49" s="799"/>
      <c r="G49" s="799"/>
      <c r="H49" s="800"/>
      <c r="I49" s="801">
        <f t="shared" si="0"/>
        <v>2000</v>
      </c>
      <c r="J49" s="559"/>
      <c r="K49" s="559"/>
      <c r="L49" s="559"/>
      <c r="M49" s="559"/>
      <c r="N49" s="560">
        <v>2000</v>
      </c>
    </row>
    <row r="50" spans="1:14" s="760" customFormat="1" ht="15">
      <c r="A50" s="748">
        <v>44</v>
      </c>
      <c r="B50" s="780"/>
      <c r="C50" s="781"/>
      <c r="D50" s="808" t="s">
        <v>284</v>
      </c>
      <c r="E50" s="809"/>
      <c r="F50" s="810"/>
      <c r="G50" s="810"/>
      <c r="H50" s="811"/>
      <c r="I50" s="812">
        <f t="shared" si="0"/>
        <v>1000</v>
      </c>
      <c r="J50" s="810"/>
      <c r="K50" s="810"/>
      <c r="L50" s="810"/>
      <c r="M50" s="810"/>
      <c r="N50" s="813">
        <v>1000</v>
      </c>
    </row>
    <row r="51" spans="1:14" s="760" customFormat="1" ht="18" customHeight="1">
      <c r="A51" s="748">
        <v>45</v>
      </c>
      <c r="B51" s="788"/>
      <c r="C51" s="789"/>
      <c r="D51" s="797" t="s">
        <v>88</v>
      </c>
      <c r="E51" s="798"/>
      <c r="F51" s="799">
        <v>8000</v>
      </c>
      <c r="G51" s="799">
        <v>7500</v>
      </c>
      <c r="H51" s="800">
        <v>7500</v>
      </c>
      <c r="I51" s="801"/>
      <c r="J51" s="559"/>
      <c r="K51" s="559"/>
      <c r="L51" s="559"/>
      <c r="M51" s="559"/>
      <c r="N51" s="560"/>
    </row>
    <row r="52" spans="1:14" s="760" customFormat="1" ht="15">
      <c r="A52" s="748">
        <v>46</v>
      </c>
      <c r="B52" s="788"/>
      <c r="C52" s="789"/>
      <c r="D52" s="802" t="s">
        <v>288</v>
      </c>
      <c r="E52" s="803"/>
      <c r="F52" s="804"/>
      <c r="G52" s="804"/>
      <c r="H52" s="805"/>
      <c r="I52" s="806">
        <f t="shared" si="0"/>
        <v>8000</v>
      </c>
      <c r="J52" s="561"/>
      <c r="K52" s="561"/>
      <c r="L52" s="561"/>
      <c r="M52" s="561"/>
      <c r="N52" s="562">
        <v>8000</v>
      </c>
    </row>
    <row r="53" spans="1:14" s="760" customFormat="1" ht="15">
      <c r="A53" s="748">
        <v>47</v>
      </c>
      <c r="B53" s="788"/>
      <c r="C53" s="789"/>
      <c r="D53" s="807" t="s">
        <v>296</v>
      </c>
      <c r="E53" s="798"/>
      <c r="F53" s="799"/>
      <c r="G53" s="799"/>
      <c r="H53" s="800"/>
      <c r="I53" s="801">
        <f t="shared" si="0"/>
        <v>8000</v>
      </c>
      <c r="J53" s="559"/>
      <c r="K53" s="559"/>
      <c r="L53" s="559"/>
      <c r="M53" s="559"/>
      <c r="N53" s="560">
        <v>8000</v>
      </c>
    </row>
    <row r="54" spans="1:14" s="760" customFormat="1" ht="15">
      <c r="A54" s="748">
        <v>48</v>
      </c>
      <c r="B54" s="780"/>
      <c r="C54" s="781"/>
      <c r="D54" s="808" t="s">
        <v>284</v>
      </c>
      <c r="E54" s="809"/>
      <c r="F54" s="810"/>
      <c r="G54" s="810"/>
      <c r="H54" s="811"/>
      <c r="I54" s="812">
        <f t="shared" si="0"/>
        <v>4000</v>
      </c>
      <c r="J54" s="810"/>
      <c r="K54" s="810"/>
      <c r="L54" s="810"/>
      <c r="M54" s="810"/>
      <c r="N54" s="813">
        <v>4000</v>
      </c>
    </row>
    <row r="55" spans="1:14" s="760" customFormat="1" ht="18" customHeight="1">
      <c r="A55" s="748">
        <v>49</v>
      </c>
      <c r="B55" s="788"/>
      <c r="C55" s="789"/>
      <c r="D55" s="797" t="s">
        <v>56</v>
      </c>
      <c r="E55" s="798"/>
      <c r="F55" s="799"/>
      <c r="G55" s="799"/>
      <c r="H55" s="800"/>
      <c r="I55" s="801"/>
      <c r="J55" s="559"/>
      <c r="K55" s="559"/>
      <c r="L55" s="559"/>
      <c r="M55" s="559"/>
      <c r="N55" s="560"/>
    </row>
    <row r="56" spans="1:14" s="760" customFormat="1" ht="15">
      <c r="A56" s="748">
        <v>50</v>
      </c>
      <c r="B56" s="788"/>
      <c r="C56" s="789"/>
      <c r="D56" s="802" t="s">
        <v>288</v>
      </c>
      <c r="E56" s="803"/>
      <c r="F56" s="804"/>
      <c r="G56" s="804"/>
      <c r="H56" s="805"/>
      <c r="I56" s="806">
        <f t="shared" si="0"/>
        <v>2000</v>
      </c>
      <c r="J56" s="561"/>
      <c r="K56" s="561"/>
      <c r="L56" s="561">
        <v>2000</v>
      </c>
      <c r="M56" s="561"/>
      <c r="N56" s="562"/>
    </row>
    <row r="57" spans="1:14" s="760" customFormat="1" ht="15">
      <c r="A57" s="748">
        <v>51</v>
      </c>
      <c r="B57" s="788"/>
      <c r="C57" s="789"/>
      <c r="D57" s="807" t="s">
        <v>296</v>
      </c>
      <c r="E57" s="798"/>
      <c r="F57" s="799"/>
      <c r="G57" s="799"/>
      <c r="H57" s="800"/>
      <c r="I57" s="801">
        <f t="shared" si="0"/>
        <v>2000</v>
      </c>
      <c r="J57" s="559"/>
      <c r="K57" s="559"/>
      <c r="L57" s="559">
        <v>2000</v>
      </c>
      <c r="M57" s="559"/>
      <c r="N57" s="560"/>
    </row>
    <row r="58" spans="1:14" s="760" customFormat="1" ht="15">
      <c r="A58" s="748">
        <v>52</v>
      </c>
      <c r="B58" s="780"/>
      <c r="C58" s="781"/>
      <c r="D58" s="808" t="s">
        <v>284</v>
      </c>
      <c r="E58" s="809"/>
      <c r="F58" s="810"/>
      <c r="G58" s="810"/>
      <c r="H58" s="811"/>
      <c r="I58" s="812">
        <f t="shared" si="0"/>
        <v>0</v>
      </c>
      <c r="J58" s="810"/>
      <c r="K58" s="810"/>
      <c r="L58" s="810"/>
      <c r="M58" s="810"/>
      <c r="N58" s="813"/>
    </row>
    <row r="59" spans="1:14" s="760" customFormat="1" ht="22.5" customHeight="1">
      <c r="A59" s="748">
        <v>53</v>
      </c>
      <c r="B59" s="788"/>
      <c r="C59" s="789">
        <v>9</v>
      </c>
      <c r="D59" s="790" t="s">
        <v>90</v>
      </c>
      <c r="E59" s="791" t="s">
        <v>742</v>
      </c>
      <c r="F59" s="777">
        <v>1176</v>
      </c>
      <c r="G59" s="777"/>
      <c r="H59" s="778">
        <v>2448</v>
      </c>
      <c r="I59" s="779"/>
      <c r="J59" s="791"/>
      <c r="K59" s="791"/>
      <c r="L59" s="791"/>
      <c r="M59" s="791"/>
      <c r="N59" s="792"/>
    </row>
    <row r="60" spans="1:14" s="760" customFormat="1" ht="15">
      <c r="A60" s="748">
        <v>54</v>
      </c>
      <c r="B60" s="788"/>
      <c r="C60" s="789"/>
      <c r="D60" s="793" t="s">
        <v>288</v>
      </c>
      <c r="E60" s="794"/>
      <c r="F60" s="774"/>
      <c r="G60" s="774"/>
      <c r="H60" s="775"/>
      <c r="I60" s="776">
        <f t="shared" si="0"/>
        <v>3000</v>
      </c>
      <c r="J60" s="557"/>
      <c r="K60" s="557"/>
      <c r="L60" s="557">
        <v>3000</v>
      </c>
      <c r="M60" s="557"/>
      <c r="N60" s="558"/>
    </row>
    <row r="61" spans="1:14" s="760" customFormat="1" ht="15">
      <c r="A61" s="748">
        <v>55</v>
      </c>
      <c r="B61" s="788"/>
      <c r="C61" s="789"/>
      <c r="D61" s="790" t="s">
        <v>296</v>
      </c>
      <c r="E61" s="791"/>
      <c r="F61" s="777"/>
      <c r="G61" s="777"/>
      <c r="H61" s="778"/>
      <c r="I61" s="779">
        <f t="shared" si="0"/>
        <v>6867</v>
      </c>
      <c r="J61" s="199"/>
      <c r="K61" s="199"/>
      <c r="L61" s="199">
        <v>6867</v>
      </c>
      <c r="M61" s="199"/>
      <c r="N61" s="200"/>
    </row>
    <row r="62" spans="1:14" s="760" customFormat="1" ht="15">
      <c r="A62" s="748">
        <v>56</v>
      </c>
      <c r="B62" s="780"/>
      <c r="C62" s="781"/>
      <c r="D62" s="782" t="s">
        <v>284</v>
      </c>
      <c r="E62" s="783"/>
      <c r="F62" s="784"/>
      <c r="G62" s="784"/>
      <c r="H62" s="785"/>
      <c r="I62" s="786">
        <f>SUM(J62:N62)</f>
        <v>4238</v>
      </c>
      <c r="J62" s="784">
        <v>200</v>
      </c>
      <c r="K62" s="784">
        <v>179</v>
      </c>
      <c r="L62" s="784">
        <v>3859</v>
      </c>
      <c r="M62" s="784"/>
      <c r="N62" s="787"/>
    </row>
    <row r="63" spans="1:14" s="760" customFormat="1" ht="22.5" customHeight="1">
      <c r="A63" s="748">
        <v>57</v>
      </c>
      <c r="B63" s="788"/>
      <c r="C63" s="789">
        <v>10</v>
      </c>
      <c r="D63" s="790" t="s">
        <v>30</v>
      </c>
      <c r="E63" s="791" t="s">
        <v>742</v>
      </c>
      <c r="F63" s="777"/>
      <c r="G63" s="777"/>
      <c r="H63" s="778"/>
      <c r="I63" s="779"/>
      <c r="J63" s="791"/>
      <c r="K63" s="791"/>
      <c r="L63" s="791"/>
      <c r="M63" s="791"/>
      <c r="N63" s="792"/>
    </row>
    <row r="64" spans="1:14" s="760" customFormat="1" ht="15">
      <c r="A64" s="748">
        <v>58</v>
      </c>
      <c r="B64" s="788"/>
      <c r="C64" s="789"/>
      <c r="D64" s="793" t="s">
        <v>288</v>
      </c>
      <c r="E64" s="794"/>
      <c r="F64" s="774"/>
      <c r="G64" s="774"/>
      <c r="H64" s="775"/>
      <c r="I64" s="776">
        <f t="shared" si="0"/>
        <v>1000</v>
      </c>
      <c r="J64" s="557"/>
      <c r="K64" s="557"/>
      <c r="L64" s="557">
        <v>1000</v>
      </c>
      <c r="M64" s="557"/>
      <c r="N64" s="558"/>
    </row>
    <row r="65" spans="1:14" s="760" customFormat="1" ht="15">
      <c r="A65" s="748">
        <v>59</v>
      </c>
      <c r="B65" s="788"/>
      <c r="C65" s="789"/>
      <c r="D65" s="790" t="s">
        <v>296</v>
      </c>
      <c r="E65" s="791"/>
      <c r="F65" s="777"/>
      <c r="G65" s="777"/>
      <c r="H65" s="778"/>
      <c r="I65" s="779">
        <f t="shared" si="0"/>
        <v>1000</v>
      </c>
      <c r="J65" s="199"/>
      <c r="K65" s="199"/>
      <c r="L65" s="199">
        <v>1000</v>
      </c>
      <c r="M65" s="199"/>
      <c r="N65" s="200"/>
    </row>
    <row r="66" spans="1:14" s="760" customFormat="1" ht="15">
      <c r="A66" s="748">
        <v>60</v>
      </c>
      <c r="B66" s="780"/>
      <c r="C66" s="781"/>
      <c r="D66" s="782" t="s">
        <v>284</v>
      </c>
      <c r="E66" s="783"/>
      <c r="F66" s="784"/>
      <c r="G66" s="784"/>
      <c r="H66" s="785"/>
      <c r="I66" s="786">
        <f t="shared" si="0"/>
        <v>0</v>
      </c>
      <c r="J66" s="784"/>
      <c r="K66" s="784"/>
      <c r="L66" s="784"/>
      <c r="M66" s="784"/>
      <c r="N66" s="787"/>
    </row>
    <row r="67" spans="1:14" s="760" customFormat="1" ht="22.5" customHeight="1">
      <c r="A67" s="748">
        <v>61</v>
      </c>
      <c r="B67" s="788"/>
      <c r="C67" s="789">
        <v>11</v>
      </c>
      <c r="D67" s="790" t="s">
        <v>31</v>
      </c>
      <c r="E67" s="791" t="s">
        <v>742</v>
      </c>
      <c r="F67" s="777"/>
      <c r="G67" s="777"/>
      <c r="H67" s="778"/>
      <c r="I67" s="779"/>
      <c r="J67" s="791"/>
      <c r="K67" s="791"/>
      <c r="L67" s="791"/>
      <c r="M67" s="791"/>
      <c r="N67" s="792"/>
    </row>
    <row r="68" spans="1:14" s="760" customFormat="1" ht="15">
      <c r="A68" s="748">
        <v>62</v>
      </c>
      <c r="B68" s="788"/>
      <c r="C68" s="789"/>
      <c r="D68" s="793" t="s">
        <v>288</v>
      </c>
      <c r="E68" s="794"/>
      <c r="F68" s="774"/>
      <c r="G68" s="774"/>
      <c r="H68" s="775"/>
      <c r="I68" s="776">
        <f t="shared" si="0"/>
        <v>1000</v>
      </c>
      <c r="J68" s="557"/>
      <c r="K68" s="557"/>
      <c r="L68" s="557">
        <v>1000</v>
      </c>
      <c r="M68" s="557"/>
      <c r="N68" s="558"/>
    </row>
    <row r="69" spans="1:14" s="760" customFormat="1" ht="15">
      <c r="A69" s="748">
        <v>63</v>
      </c>
      <c r="B69" s="788"/>
      <c r="C69" s="789"/>
      <c r="D69" s="790" t="s">
        <v>296</v>
      </c>
      <c r="E69" s="791"/>
      <c r="F69" s="777"/>
      <c r="G69" s="777"/>
      <c r="H69" s="778"/>
      <c r="I69" s="779">
        <f t="shared" si="0"/>
        <v>4500</v>
      </c>
      <c r="J69" s="199"/>
      <c r="K69" s="199"/>
      <c r="L69" s="199">
        <v>4500</v>
      </c>
      <c r="M69" s="199"/>
      <c r="N69" s="200"/>
    </row>
    <row r="70" spans="1:14" s="760" customFormat="1" ht="15">
      <c r="A70" s="748">
        <v>64</v>
      </c>
      <c r="B70" s="780"/>
      <c r="C70" s="781"/>
      <c r="D70" s="782" t="s">
        <v>284</v>
      </c>
      <c r="E70" s="783"/>
      <c r="F70" s="784"/>
      <c r="G70" s="784"/>
      <c r="H70" s="785"/>
      <c r="I70" s="786">
        <f>SUM(J70:N70)</f>
        <v>346</v>
      </c>
      <c r="J70" s="784"/>
      <c r="K70" s="784"/>
      <c r="L70" s="784">
        <v>346</v>
      </c>
      <c r="M70" s="784"/>
      <c r="N70" s="787"/>
    </row>
    <row r="71" spans="1:14" s="760" customFormat="1" ht="22.5" customHeight="1">
      <c r="A71" s="748">
        <v>65</v>
      </c>
      <c r="B71" s="788"/>
      <c r="C71" s="789">
        <v>12</v>
      </c>
      <c r="D71" s="790" t="s">
        <v>304</v>
      </c>
      <c r="E71" s="791" t="s">
        <v>742</v>
      </c>
      <c r="F71" s="777"/>
      <c r="G71" s="777"/>
      <c r="H71" s="778"/>
      <c r="I71" s="779"/>
      <c r="J71" s="791"/>
      <c r="K71" s="791"/>
      <c r="L71" s="791"/>
      <c r="M71" s="791"/>
      <c r="N71" s="792"/>
    </row>
    <row r="72" spans="1:14" s="760" customFormat="1" ht="15">
      <c r="A72" s="748">
        <v>66</v>
      </c>
      <c r="B72" s="788"/>
      <c r="C72" s="789"/>
      <c r="D72" s="793" t="s">
        <v>288</v>
      </c>
      <c r="E72" s="794"/>
      <c r="F72" s="774"/>
      <c r="G72" s="774"/>
      <c r="H72" s="775"/>
      <c r="I72" s="776">
        <f t="shared" si="0"/>
        <v>8000</v>
      </c>
      <c r="J72" s="557"/>
      <c r="K72" s="557"/>
      <c r="L72" s="557">
        <v>5000</v>
      </c>
      <c r="M72" s="557"/>
      <c r="N72" s="558">
        <v>3000</v>
      </c>
    </row>
    <row r="73" spans="1:14" s="760" customFormat="1" ht="15">
      <c r="A73" s="748">
        <v>67</v>
      </c>
      <c r="B73" s="788"/>
      <c r="C73" s="789"/>
      <c r="D73" s="790" t="s">
        <v>296</v>
      </c>
      <c r="E73" s="791"/>
      <c r="F73" s="777"/>
      <c r="G73" s="777"/>
      <c r="H73" s="778"/>
      <c r="I73" s="779">
        <f t="shared" si="0"/>
        <v>3365</v>
      </c>
      <c r="J73" s="199"/>
      <c r="K73" s="199"/>
      <c r="L73" s="199">
        <v>515</v>
      </c>
      <c r="M73" s="199"/>
      <c r="N73" s="200">
        <v>2850</v>
      </c>
    </row>
    <row r="74" spans="1:14" s="760" customFormat="1" ht="15">
      <c r="A74" s="748">
        <v>68</v>
      </c>
      <c r="B74" s="780"/>
      <c r="C74" s="781"/>
      <c r="D74" s="782" t="s">
        <v>284</v>
      </c>
      <c r="E74" s="783"/>
      <c r="F74" s="784"/>
      <c r="G74" s="784"/>
      <c r="H74" s="785"/>
      <c r="I74" s="786">
        <f>SUM(J74:N74)</f>
        <v>349</v>
      </c>
      <c r="J74" s="784"/>
      <c r="K74" s="784"/>
      <c r="L74" s="784">
        <v>349</v>
      </c>
      <c r="M74" s="784"/>
      <c r="N74" s="787"/>
    </row>
    <row r="75" spans="1:14" s="760" customFormat="1" ht="22.5" customHeight="1">
      <c r="A75" s="748">
        <v>69</v>
      </c>
      <c r="B75" s="788"/>
      <c r="C75" s="789">
        <v>13</v>
      </c>
      <c r="D75" s="790" t="s">
        <v>32</v>
      </c>
      <c r="E75" s="791" t="s">
        <v>742</v>
      </c>
      <c r="F75" s="777"/>
      <c r="G75" s="777"/>
      <c r="H75" s="778"/>
      <c r="I75" s="779"/>
      <c r="J75" s="791"/>
      <c r="K75" s="791"/>
      <c r="L75" s="791"/>
      <c r="M75" s="791"/>
      <c r="N75" s="792"/>
    </row>
    <row r="76" spans="1:14" s="760" customFormat="1" ht="15">
      <c r="A76" s="748">
        <v>70</v>
      </c>
      <c r="B76" s="788"/>
      <c r="C76" s="789"/>
      <c r="D76" s="793" t="s">
        <v>288</v>
      </c>
      <c r="E76" s="794"/>
      <c r="F76" s="774"/>
      <c r="G76" s="774"/>
      <c r="H76" s="775"/>
      <c r="I76" s="776">
        <f aca="true" t="shared" si="1" ref="I76:I138">SUM(J76:N76)</f>
        <v>2000</v>
      </c>
      <c r="J76" s="557"/>
      <c r="K76" s="557"/>
      <c r="L76" s="557"/>
      <c r="M76" s="557"/>
      <c r="N76" s="558">
        <v>2000</v>
      </c>
    </row>
    <row r="77" spans="1:14" s="760" customFormat="1" ht="15">
      <c r="A77" s="748">
        <v>71</v>
      </c>
      <c r="B77" s="788"/>
      <c r="C77" s="789"/>
      <c r="D77" s="790" t="s">
        <v>296</v>
      </c>
      <c r="E77" s="791"/>
      <c r="F77" s="777"/>
      <c r="G77" s="777"/>
      <c r="H77" s="778"/>
      <c r="I77" s="779">
        <f t="shared" si="1"/>
        <v>1200</v>
      </c>
      <c r="J77" s="199"/>
      <c r="K77" s="199"/>
      <c r="L77" s="199"/>
      <c r="M77" s="199"/>
      <c r="N77" s="200">
        <v>1200</v>
      </c>
    </row>
    <row r="78" spans="1:14" s="760" customFormat="1" ht="15">
      <c r="A78" s="748">
        <v>72</v>
      </c>
      <c r="B78" s="780"/>
      <c r="C78" s="781"/>
      <c r="D78" s="782" t="s">
        <v>284</v>
      </c>
      <c r="E78" s="783"/>
      <c r="F78" s="784"/>
      <c r="G78" s="784"/>
      <c r="H78" s="785"/>
      <c r="I78" s="786">
        <f t="shared" si="1"/>
        <v>0</v>
      </c>
      <c r="J78" s="784"/>
      <c r="K78" s="784"/>
      <c r="L78" s="784"/>
      <c r="M78" s="784"/>
      <c r="N78" s="787"/>
    </row>
    <row r="79" spans="1:14" s="760" customFormat="1" ht="22.5" customHeight="1">
      <c r="A79" s="748">
        <v>73</v>
      </c>
      <c r="B79" s="788"/>
      <c r="C79" s="789">
        <v>14</v>
      </c>
      <c r="D79" s="790" t="s">
        <v>80</v>
      </c>
      <c r="E79" s="791" t="s">
        <v>742</v>
      </c>
      <c r="F79" s="777"/>
      <c r="G79" s="777"/>
      <c r="H79" s="778"/>
      <c r="I79" s="779"/>
      <c r="J79" s="791"/>
      <c r="K79" s="791"/>
      <c r="L79" s="791"/>
      <c r="M79" s="791"/>
      <c r="N79" s="792"/>
    </row>
    <row r="80" spans="1:14" s="760" customFormat="1" ht="15">
      <c r="A80" s="748">
        <v>74</v>
      </c>
      <c r="B80" s="788"/>
      <c r="C80" s="789"/>
      <c r="D80" s="793" t="s">
        <v>288</v>
      </c>
      <c r="E80" s="794"/>
      <c r="F80" s="774"/>
      <c r="G80" s="774"/>
      <c r="H80" s="775"/>
      <c r="I80" s="776">
        <f t="shared" si="1"/>
        <v>5000</v>
      </c>
      <c r="J80" s="557"/>
      <c r="K80" s="557"/>
      <c r="L80" s="557">
        <v>5000</v>
      </c>
      <c r="M80" s="557"/>
      <c r="N80" s="558"/>
    </row>
    <row r="81" spans="1:14" s="760" customFormat="1" ht="15">
      <c r="A81" s="748">
        <v>75</v>
      </c>
      <c r="B81" s="788"/>
      <c r="C81" s="789"/>
      <c r="D81" s="790" t="s">
        <v>296</v>
      </c>
      <c r="E81" s="791"/>
      <c r="F81" s="777"/>
      <c r="G81" s="777"/>
      <c r="H81" s="778"/>
      <c r="I81" s="779">
        <f t="shared" si="1"/>
        <v>5000</v>
      </c>
      <c r="J81" s="199"/>
      <c r="K81" s="199"/>
      <c r="L81" s="199">
        <v>5000</v>
      </c>
      <c r="M81" s="199"/>
      <c r="N81" s="200"/>
    </row>
    <row r="82" spans="1:14" s="760" customFormat="1" ht="15">
      <c r="A82" s="748">
        <v>76</v>
      </c>
      <c r="B82" s="780"/>
      <c r="C82" s="781"/>
      <c r="D82" s="782" t="s">
        <v>284</v>
      </c>
      <c r="E82" s="783"/>
      <c r="F82" s="784"/>
      <c r="G82" s="784"/>
      <c r="H82" s="785"/>
      <c r="I82" s="786">
        <f t="shared" si="1"/>
        <v>2083</v>
      </c>
      <c r="J82" s="784"/>
      <c r="K82" s="784"/>
      <c r="L82" s="784">
        <v>2083</v>
      </c>
      <c r="M82" s="784"/>
      <c r="N82" s="787"/>
    </row>
    <row r="83" spans="1:14" s="760" customFormat="1" ht="22.5" customHeight="1">
      <c r="A83" s="748">
        <v>77</v>
      </c>
      <c r="B83" s="788"/>
      <c r="C83" s="789">
        <v>15</v>
      </c>
      <c r="D83" s="790" t="s">
        <v>89</v>
      </c>
      <c r="E83" s="791" t="s">
        <v>742</v>
      </c>
      <c r="F83" s="777"/>
      <c r="G83" s="777">
        <v>2500</v>
      </c>
      <c r="H83" s="778"/>
      <c r="I83" s="779"/>
      <c r="J83" s="791"/>
      <c r="K83" s="791"/>
      <c r="L83" s="791"/>
      <c r="M83" s="791"/>
      <c r="N83" s="792"/>
    </row>
    <row r="84" spans="1:14" s="760" customFormat="1" ht="15">
      <c r="A84" s="748">
        <v>78</v>
      </c>
      <c r="B84" s="788"/>
      <c r="C84" s="789"/>
      <c r="D84" s="793" t="s">
        <v>288</v>
      </c>
      <c r="E84" s="794"/>
      <c r="F84" s="774"/>
      <c r="G84" s="774"/>
      <c r="H84" s="775"/>
      <c r="I84" s="776">
        <f t="shared" si="1"/>
        <v>1000</v>
      </c>
      <c r="J84" s="557"/>
      <c r="K84" s="557"/>
      <c r="L84" s="557">
        <v>1000</v>
      </c>
      <c r="M84" s="557"/>
      <c r="N84" s="558"/>
    </row>
    <row r="85" spans="1:14" s="760" customFormat="1" ht="15">
      <c r="A85" s="748">
        <v>79</v>
      </c>
      <c r="B85" s="788"/>
      <c r="C85" s="789"/>
      <c r="D85" s="790" t="s">
        <v>296</v>
      </c>
      <c r="E85" s="791"/>
      <c r="F85" s="777"/>
      <c r="G85" s="777"/>
      <c r="H85" s="778"/>
      <c r="I85" s="779">
        <f t="shared" si="1"/>
        <v>1000</v>
      </c>
      <c r="J85" s="199"/>
      <c r="K85" s="199"/>
      <c r="L85" s="199"/>
      <c r="M85" s="199"/>
      <c r="N85" s="200">
        <v>1000</v>
      </c>
    </row>
    <row r="86" spans="1:14" s="760" customFormat="1" ht="15">
      <c r="A86" s="748">
        <v>80</v>
      </c>
      <c r="B86" s="780"/>
      <c r="C86" s="781"/>
      <c r="D86" s="782" t="s">
        <v>284</v>
      </c>
      <c r="E86" s="783"/>
      <c r="F86" s="784"/>
      <c r="G86" s="784"/>
      <c r="H86" s="785"/>
      <c r="I86" s="786">
        <f t="shared" si="1"/>
        <v>0</v>
      </c>
      <c r="J86" s="784"/>
      <c r="K86" s="784"/>
      <c r="L86" s="784"/>
      <c r="M86" s="784"/>
      <c r="N86" s="787"/>
    </row>
    <row r="87" spans="1:14" s="760" customFormat="1" ht="22.5" customHeight="1">
      <c r="A87" s="748">
        <v>81</v>
      </c>
      <c r="B87" s="788"/>
      <c r="C87" s="789">
        <v>16</v>
      </c>
      <c r="D87" s="790" t="s">
        <v>44</v>
      </c>
      <c r="E87" s="791" t="s">
        <v>742</v>
      </c>
      <c r="F87" s="777">
        <v>3000</v>
      </c>
      <c r="G87" s="777">
        <v>1500</v>
      </c>
      <c r="H87" s="778">
        <v>1500</v>
      </c>
      <c r="I87" s="779"/>
      <c r="J87" s="791"/>
      <c r="K87" s="791"/>
      <c r="L87" s="791"/>
      <c r="M87" s="791"/>
      <c r="N87" s="792"/>
    </row>
    <row r="88" spans="1:14" s="760" customFormat="1" ht="15">
      <c r="A88" s="748">
        <v>82</v>
      </c>
      <c r="B88" s="788"/>
      <c r="C88" s="789"/>
      <c r="D88" s="793" t="s">
        <v>288</v>
      </c>
      <c r="E88" s="794"/>
      <c r="F88" s="774"/>
      <c r="G88" s="774"/>
      <c r="H88" s="775"/>
      <c r="I88" s="776">
        <f t="shared" si="1"/>
        <v>2000</v>
      </c>
      <c r="J88" s="557"/>
      <c r="K88" s="557"/>
      <c r="L88" s="557"/>
      <c r="M88" s="557"/>
      <c r="N88" s="558">
        <v>2000</v>
      </c>
    </row>
    <row r="89" spans="1:14" s="760" customFormat="1" ht="15">
      <c r="A89" s="748">
        <v>83</v>
      </c>
      <c r="B89" s="788"/>
      <c r="C89" s="789"/>
      <c r="D89" s="790" t="s">
        <v>296</v>
      </c>
      <c r="E89" s="791"/>
      <c r="F89" s="777"/>
      <c r="G89" s="777"/>
      <c r="H89" s="778"/>
      <c r="I89" s="779">
        <f t="shared" si="1"/>
        <v>2000</v>
      </c>
      <c r="J89" s="199"/>
      <c r="K89" s="199"/>
      <c r="L89" s="199"/>
      <c r="M89" s="199"/>
      <c r="N89" s="200">
        <v>2000</v>
      </c>
    </row>
    <row r="90" spans="1:14" s="760" customFormat="1" ht="15">
      <c r="A90" s="748">
        <v>84</v>
      </c>
      <c r="B90" s="780"/>
      <c r="C90" s="781"/>
      <c r="D90" s="782" t="s">
        <v>284</v>
      </c>
      <c r="E90" s="783"/>
      <c r="F90" s="784"/>
      <c r="G90" s="784"/>
      <c r="H90" s="785"/>
      <c r="I90" s="786">
        <f t="shared" si="1"/>
        <v>0</v>
      </c>
      <c r="J90" s="784"/>
      <c r="K90" s="784"/>
      <c r="L90" s="784"/>
      <c r="M90" s="784"/>
      <c r="N90" s="787"/>
    </row>
    <row r="91" spans="1:14" s="760" customFormat="1" ht="22.5" customHeight="1">
      <c r="A91" s="748">
        <v>85</v>
      </c>
      <c r="B91" s="788"/>
      <c r="C91" s="789">
        <v>17</v>
      </c>
      <c r="D91" s="790" t="s">
        <v>92</v>
      </c>
      <c r="E91" s="791" t="s">
        <v>742</v>
      </c>
      <c r="F91" s="777">
        <f>SUM(F95:F107)</f>
        <v>20000</v>
      </c>
      <c r="G91" s="777">
        <f>SUM(G95:G107)</f>
        <v>30600</v>
      </c>
      <c r="H91" s="778">
        <f>SUM(H95:H107)</f>
        <v>30600</v>
      </c>
      <c r="I91" s="779"/>
      <c r="J91" s="791"/>
      <c r="K91" s="791"/>
      <c r="L91" s="791"/>
      <c r="M91" s="791"/>
      <c r="N91" s="792"/>
    </row>
    <row r="92" spans="1:14" s="760" customFormat="1" ht="15">
      <c r="A92" s="748">
        <v>86</v>
      </c>
      <c r="B92" s="788"/>
      <c r="C92" s="789"/>
      <c r="D92" s="793" t="s">
        <v>288</v>
      </c>
      <c r="E92" s="794"/>
      <c r="F92" s="774"/>
      <c r="G92" s="774"/>
      <c r="H92" s="775"/>
      <c r="I92" s="776">
        <f t="shared" si="1"/>
        <v>32100</v>
      </c>
      <c r="J92" s="774">
        <f aca="true" t="shared" si="2" ref="J92:N93">SUM(J96,J100,J104,J108)</f>
        <v>0</v>
      </c>
      <c r="K92" s="774">
        <f t="shared" si="2"/>
        <v>0</v>
      </c>
      <c r="L92" s="774">
        <f t="shared" si="2"/>
        <v>0</v>
      </c>
      <c r="M92" s="774">
        <f t="shared" si="2"/>
        <v>0</v>
      </c>
      <c r="N92" s="795">
        <f t="shared" si="2"/>
        <v>32100</v>
      </c>
    </row>
    <row r="93" spans="1:14" s="760" customFormat="1" ht="15">
      <c r="A93" s="748">
        <v>87</v>
      </c>
      <c r="B93" s="788"/>
      <c r="C93" s="789"/>
      <c r="D93" s="790" t="s">
        <v>296</v>
      </c>
      <c r="E93" s="791"/>
      <c r="F93" s="777"/>
      <c r="G93" s="777"/>
      <c r="H93" s="778"/>
      <c r="I93" s="779">
        <f t="shared" si="1"/>
        <v>32100</v>
      </c>
      <c r="J93" s="777">
        <f t="shared" si="2"/>
        <v>0</v>
      </c>
      <c r="K93" s="777">
        <f t="shared" si="2"/>
        <v>0</v>
      </c>
      <c r="L93" s="777">
        <f t="shared" si="2"/>
        <v>0</v>
      </c>
      <c r="M93" s="777">
        <f t="shared" si="2"/>
        <v>0</v>
      </c>
      <c r="N93" s="796">
        <f t="shared" si="2"/>
        <v>32100</v>
      </c>
    </row>
    <row r="94" spans="1:14" s="760" customFormat="1" ht="15">
      <c r="A94" s="748">
        <v>88</v>
      </c>
      <c r="B94" s="780"/>
      <c r="C94" s="781"/>
      <c r="D94" s="782" t="s">
        <v>284</v>
      </c>
      <c r="E94" s="783"/>
      <c r="F94" s="784"/>
      <c r="G94" s="784"/>
      <c r="H94" s="785"/>
      <c r="I94" s="786">
        <f t="shared" si="1"/>
        <v>15896</v>
      </c>
      <c r="J94" s="784">
        <f>SUM(J98,J102,J106,J110)</f>
        <v>0</v>
      </c>
      <c r="K94" s="784">
        <f>SUM(K98,K102,K106,K110)</f>
        <v>0</v>
      </c>
      <c r="L94" s="784">
        <f>SUM(L98,L102,L106,L110)</f>
        <v>0</v>
      </c>
      <c r="M94" s="784">
        <f>SUM(M98,M102,M106,M110)</f>
        <v>0</v>
      </c>
      <c r="N94" s="787">
        <f>SUM(N98,N102,N106,N110)</f>
        <v>15896</v>
      </c>
    </row>
    <row r="95" spans="1:14" s="760" customFormat="1" ht="15">
      <c r="A95" s="748">
        <v>89</v>
      </c>
      <c r="B95" s="788"/>
      <c r="C95" s="789"/>
      <c r="D95" s="814" t="s">
        <v>45</v>
      </c>
      <c r="E95" s="791"/>
      <c r="F95" s="799">
        <v>8500</v>
      </c>
      <c r="G95" s="799">
        <v>20600</v>
      </c>
      <c r="H95" s="800">
        <v>20600</v>
      </c>
      <c r="I95" s="801"/>
      <c r="J95" s="559"/>
      <c r="K95" s="559"/>
      <c r="L95" s="559"/>
      <c r="M95" s="559"/>
      <c r="N95" s="560"/>
    </row>
    <row r="96" spans="1:14" s="760" customFormat="1" ht="18" customHeight="1">
      <c r="A96" s="748">
        <v>90</v>
      </c>
      <c r="B96" s="788"/>
      <c r="C96" s="789"/>
      <c r="D96" s="802" t="s">
        <v>288</v>
      </c>
      <c r="E96" s="794"/>
      <c r="F96" s="804"/>
      <c r="G96" s="804"/>
      <c r="H96" s="805"/>
      <c r="I96" s="806">
        <f t="shared" si="1"/>
        <v>20600</v>
      </c>
      <c r="J96" s="561"/>
      <c r="K96" s="561"/>
      <c r="L96" s="561"/>
      <c r="M96" s="561"/>
      <c r="N96" s="562">
        <v>20600</v>
      </c>
    </row>
    <row r="97" spans="1:14" s="749" customFormat="1" ht="15">
      <c r="A97" s="748">
        <v>91</v>
      </c>
      <c r="B97" s="788"/>
      <c r="C97" s="789"/>
      <c r="D97" s="807" t="s">
        <v>296</v>
      </c>
      <c r="E97" s="791"/>
      <c r="F97" s="799"/>
      <c r="G97" s="799"/>
      <c r="H97" s="800"/>
      <c r="I97" s="801">
        <f t="shared" si="1"/>
        <v>20600</v>
      </c>
      <c r="J97" s="559"/>
      <c r="K97" s="559"/>
      <c r="L97" s="559"/>
      <c r="M97" s="559"/>
      <c r="N97" s="560">
        <v>20600</v>
      </c>
    </row>
    <row r="98" spans="1:14" s="760" customFormat="1" ht="15">
      <c r="A98" s="748">
        <v>92</v>
      </c>
      <c r="B98" s="780"/>
      <c r="C98" s="781"/>
      <c r="D98" s="815" t="s">
        <v>284</v>
      </c>
      <c r="E98" s="783"/>
      <c r="F98" s="810"/>
      <c r="G98" s="810"/>
      <c r="H98" s="811"/>
      <c r="I98" s="812">
        <f t="shared" si="1"/>
        <v>10301</v>
      </c>
      <c r="J98" s="810"/>
      <c r="K98" s="810"/>
      <c r="L98" s="810"/>
      <c r="M98" s="810"/>
      <c r="N98" s="813">
        <v>10301</v>
      </c>
    </row>
    <row r="99" spans="1:14" s="760" customFormat="1" ht="15">
      <c r="A99" s="748">
        <v>93</v>
      </c>
      <c r="B99" s="788"/>
      <c r="C99" s="789"/>
      <c r="D99" s="814" t="s">
        <v>93</v>
      </c>
      <c r="E99" s="791"/>
      <c r="F99" s="799">
        <v>4200</v>
      </c>
      <c r="G99" s="799">
        <v>4000</v>
      </c>
      <c r="H99" s="800">
        <v>4000</v>
      </c>
      <c r="I99" s="801"/>
      <c r="J99" s="559"/>
      <c r="K99" s="559"/>
      <c r="L99" s="559"/>
      <c r="M99" s="559"/>
      <c r="N99" s="560"/>
    </row>
    <row r="100" spans="1:14" s="760" customFormat="1" ht="15">
      <c r="A100" s="748">
        <v>94</v>
      </c>
      <c r="B100" s="788"/>
      <c r="C100" s="789"/>
      <c r="D100" s="802" t="s">
        <v>288</v>
      </c>
      <c r="E100" s="794"/>
      <c r="F100" s="804"/>
      <c r="G100" s="804"/>
      <c r="H100" s="805"/>
      <c r="I100" s="806">
        <f t="shared" si="1"/>
        <v>4200</v>
      </c>
      <c r="J100" s="561"/>
      <c r="K100" s="561"/>
      <c r="L100" s="561"/>
      <c r="M100" s="561"/>
      <c r="N100" s="562">
        <v>4200</v>
      </c>
    </row>
    <row r="101" spans="1:14" s="760" customFormat="1" ht="15">
      <c r="A101" s="748">
        <v>95</v>
      </c>
      <c r="B101" s="788"/>
      <c r="C101" s="789"/>
      <c r="D101" s="807" t="s">
        <v>296</v>
      </c>
      <c r="E101" s="791"/>
      <c r="F101" s="799"/>
      <c r="G101" s="799"/>
      <c r="H101" s="800"/>
      <c r="I101" s="801">
        <f t="shared" si="1"/>
        <v>4200</v>
      </c>
      <c r="J101" s="559"/>
      <c r="K101" s="559"/>
      <c r="L101" s="559"/>
      <c r="M101" s="559"/>
      <c r="N101" s="560">
        <v>4200</v>
      </c>
    </row>
    <row r="102" spans="1:14" s="760" customFormat="1" ht="15">
      <c r="A102" s="748">
        <v>96</v>
      </c>
      <c r="B102" s="780"/>
      <c r="C102" s="781"/>
      <c r="D102" s="815" t="s">
        <v>284</v>
      </c>
      <c r="E102" s="783"/>
      <c r="F102" s="810"/>
      <c r="G102" s="810"/>
      <c r="H102" s="811"/>
      <c r="I102" s="812">
        <f t="shared" si="1"/>
        <v>2079</v>
      </c>
      <c r="J102" s="810"/>
      <c r="K102" s="810"/>
      <c r="L102" s="810"/>
      <c r="M102" s="810"/>
      <c r="N102" s="813">
        <v>2079</v>
      </c>
    </row>
    <row r="103" spans="1:14" s="760" customFormat="1" ht="15">
      <c r="A103" s="748">
        <v>97</v>
      </c>
      <c r="B103" s="788"/>
      <c r="C103" s="789"/>
      <c r="D103" s="814" t="s">
        <v>94</v>
      </c>
      <c r="E103" s="791"/>
      <c r="F103" s="799">
        <v>4500</v>
      </c>
      <c r="G103" s="799">
        <v>4000</v>
      </c>
      <c r="H103" s="800">
        <v>4000</v>
      </c>
      <c r="I103" s="801"/>
      <c r="J103" s="559"/>
      <c r="K103" s="559"/>
      <c r="L103" s="559"/>
      <c r="M103" s="559"/>
      <c r="N103" s="560"/>
    </row>
    <row r="104" spans="1:14" s="760" customFormat="1" ht="15">
      <c r="A104" s="748">
        <v>98</v>
      </c>
      <c r="B104" s="788"/>
      <c r="C104" s="789"/>
      <c r="D104" s="802" t="s">
        <v>288</v>
      </c>
      <c r="E104" s="794"/>
      <c r="F104" s="804"/>
      <c r="G104" s="804"/>
      <c r="H104" s="805"/>
      <c r="I104" s="806">
        <f t="shared" si="1"/>
        <v>4500</v>
      </c>
      <c r="J104" s="561"/>
      <c r="K104" s="561"/>
      <c r="L104" s="561"/>
      <c r="M104" s="561"/>
      <c r="N104" s="562">
        <v>4500</v>
      </c>
    </row>
    <row r="105" spans="1:14" s="760" customFormat="1" ht="15">
      <c r="A105" s="748">
        <v>99</v>
      </c>
      <c r="B105" s="788"/>
      <c r="C105" s="789"/>
      <c r="D105" s="807" t="s">
        <v>296</v>
      </c>
      <c r="E105" s="791"/>
      <c r="F105" s="799"/>
      <c r="G105" s="799"/>
      <c r="H105" s="800"/>
      <c r="I105" s="801">
        <f t="shared" si="1"/>
        <v>4500</v>
      </c>
      <c r="J105" s="559"/>
      <c r="K105" s="559"/>
      <c r="L105" s="559"/>
      <c r="M105" s="559"/>
      <c r="N105" s="560">
        <v>4500</v>
      </c>
    </row>
    <row r="106" spans="1:14" s="760" customFormat="1" ht="15">
      <c r="A106" s="748">
        <v>100</v>
      </c>
      <c r="B106" s="780"/>
      <c r="C106" s="781"/>
      <c r="D106" s="815" t="s">
        <v>284</v>
      </c>
      <c r="E106" s="783"/>
      <c r="F106" s="810"/>
      <c r="G106" s="810"/>
      <c r="H106" s="811"/>
      <c r="I106" s="812">
        <f t="shared" si="1"/>
        <v>2199</v>
      </c>
      <c r="J106" s="810"/>
      <c r="K106" s="810"/>
      <c r="L106" s="810"/>
      <c r="M106" s="810"/>
      <c r="N106" s="813">
        <v>2199</v>
      </c>
    </row>
    <row r="107" spans="1:14" s="760" customFormat="1" ht="15">
      <c r="A107" s="748">
        <v>101</v>
      </c>
      <c r="B107" s="788"/>
      <c r="C107" s="789"/>
      <c r="D107" s="814" t="s">
        <v>95</v>
      </c>
      <c r="E107" s="791"/>
      <c r="F107" s="799">
        <v>2800</v>
      </c>
      <c r="G107" s="799">
        <v>2000</v>
      </c>
      <c r="H107" s="800">
        <v>2000</v>
      </c>
      <c r="I107" s="801"/>
      <c r="J107" s="559"/>
      <c r="K107" s="559"/>
      <c r="L107" s="559"/>
      <c r="M107" s="559"/>
      <c r="N107" s="560"/>
    </row>
    <row r="108" spans="1:14" s="760" customFormat="1" ht="15">
      <c r="A108" s="748">
        <v>102</v>
      </c>
      <c r="B108" s="788"/>
      <c r="C108" s="789"/>
      <c r="D108" s="802" t="s">
        <v>288</v>
      </c>
      <c r="E108" s="794"/>
      <c r="F108" s="804"/>
      <c r="G108" s="804"/>
      <c r="H108" s="805"/>
      <c r="I108" s="806">
        <f t="shared" si="1"/>
        <v>2800</v>
      </c>
      <c r="J108" s="561"/>
      <c r="K108" s="561"/>
      <c r="L108" s="561"/>
      <c r="M108" s="561"/>
      <c r="N108" s="562">
        <v>2800</v>
      </c>
    </row>
    <row r="109" spans="1:14" s="760" customFormat="1" ht="15">
      <c r="A109" s="748">
        <v>103</v>
      </c>
      <c r="B109" s="788"/>
      <c r="C109" s="789"/>
      <c r="D109" s="807" t="s">
        <v>296</v>
      </c>
      <c r="E109" s="791"/>
      <c r="F109" s="799"/>
      <c r="G109" s="799"/>
      <c r="H109" s="800"/>
      <c r="I109" s="801">
        <f t="shared" si="1"/>
        <v>2800</v>
      </c>
      <c r="J109" s="559"/>
      <c r="K109" s="559"/>
      <c r="L109" s="559"/>
      <c r="M109" s="559"/>
      <c r="N109" s="560">
        <v>2800</v>
      </c>
    </row>
    <row r="110" spans="1:14" s="760" customFormat="1" ht="15">
      <c r="A110" s="748">
        <v>104</v>
      </c>
      <c r="B110" s="780"/>
      <c r="C110" s="781"/>
      <c r="D110" s="815" t="s">
        <v>284</v>
      </c>
      <c r="E110" s="783"/>
      <c r="F110" s="810"/>
      <c r="G110" s="810"/>
      <c r="H110" s="811"/>
      <c r="I110" s="812">
        <f t="shared" si="1"/>
        <v>1317</v>
      </c>
      <c r="J110" s="810"/>
      <c r="K110" s="810"/>
      <c r="L110" s="810"/>
      <c r="M110" s="810"/>
      <c r="N110" s="813">
        <v>1317</v>
      </c>
    </row>
    <row r="111" spans="1:14" s="760" customFormat="1" ht="25.5" customHeight="1">
      <c r="A111" s="748">
        <v>105</v>
      </c>
      <c r="B111" s="788"/>
      <c r="C111" s="789">
        <v>18</v>
      </c>
      <c r="D111" s="790" t="s">
        <v>96</v>
      </c>
      <c r="E111" s="791" t="s">
        <v>742</v>
      </c>
      <c r="F111" s="777">
        <v>2500</v>
      </c>
      <c r="G111" s="777">
        <v>1500</v>
      </c>
      <c r="H111" s="778">
        <v>1500</v>
      </c>
      <c r="I111" s="779"/>
      <c r="J111" s="791"/>
      <c r="K111" s="791"/>
      <c r="L111" s="791"/>
      <c r="M111" s="791"/>
      <c r="N111" s="792"/>
    </row>
    <row r="112" spans="1:14" s="760" customFormat="1" ht="15">
      <c r="A112" s="748">
        <v>106</v>
      </c>
      <c r="B112" s="788"/>
      <c r="C112" s="789"/>
      <c r="D112" s="793" t="s">
        <v>288</v>
      </c>
      <c r="E112" s="794"/>
      <c r="F112" s="774"/>
      <c r="G112" s="774"/>
      <c r="H112" s="775"/>
      <c r="I112" s="776">
        <f t="shared" si="1"/>
        <v>1500</v>
      </c>
      <c r="J112" s="557"/>
      <c r="K112" s="557"/>
      <c r="L112" s="557"/>
      <c r="M112" s="557"/>
      <c r="N112" s="558">
        <v>1500</v>
      </c>
    </row>
    <row r="113" spans="1:14" s="760" customFormat="1" ht="15">
      <c r="A113" s="748">
        <v>107</v>
      </c>
      <c r="B113" s="788"/>
      <c r="C113" s="789"/>
      <c r="D113" s="790" t="s">
        <v>296</v>
      </c>
      <c r="E113" s="791"/>
      <c r="F113" s="777"/>
      <c r="G113" s="777"/>
      <c r="H113" s="778"/>
      <c r="I113" s="779">
        <f t="shared" si="1"/>
        <v>1500</v>
      </c>
      <c r="J113" s="199"/>
      <c r="K113" s="199"/>
      <c r="L113" s="199"/>
      <c r="M113" s="199"/>
      <c r="N113" s="200">
        <v>1500</v>
      </c>
    </row>
    <row r="114" spans="1:14" s="760" customFormat="1" ht="15">
      <c r="A114" s="748">
        <v>108</v>
      </c>
      <c r="B114" s="780"/>
      <c r="C114" s="781"/>
      <c r="D114" s="782" t="s">
        <v>284</v>
      </c>
      <c r="E114" s="783"/>
      <c r="F114" s="784"/>
      <c r="G114" s="784"/>
      <c r="H114" s="785"/>
      <c r="I114" s="786">
        <f t="shared" si="1"/>
        <v>0</v>
      </c>
      <c r="J114" s="784"/>
      <c r="K114" s="784"/>
      <c r="L114" s="784"/>
      <c r="M114" s="784"/>
      <c r="N114" s="787"/>
    </row>
    <row r="115" spans="1:14" s="760" customFormat="1" ht="22.5" customHeight="1">
      <c r="A115" s="748">
        <v>109</v>
      </c>
      <c r="B115" s="788"/>
      <c r="C115" s="789">
        <v>19</v>
      </c>
      <c r="D115" s="790" t="s">
        <v>46</v>
      </c>
      <c r="E115" s="791" t="s">
        <v>742</v>
      </c>
      <c r="F115" s="777"/>
      <c r="G115" s="777">
        <v>1500</v>
      </c>
      <c r="H115" s="778">
        <v>1500</v>
      </c>
      <c r="I115" s="779"/>
      <c r="J115" s="791"/>
      <c r="K115" s="791"/>
      <c r="L115" s="791"/>
      <c r="M115" s="791"/>
      <c r="N115" s="792"/>
    </row>
    <row r="116" spans="1:14" s="760" customFormat="1" ht="15">
      <c r="A116" s="748">
        <v>110</v>
      </c>
      <c r="B116" s="788"/>
      <c r="C116" s="789"/>
      <c r="D116" s="793" t="s">
        <v>288</v>
      </c>
      <c r="E116" s="794"/>
      <c r="F116" s="774"/>
      <c r="G116" s="774"/>
      <c r="H116" s="775"/>
      <c r="I116" s="776">
        <f t="shared" si="1"/>
        <v>1500</v>
      </c>
      <c r="J116" s="557"/>
      <c r="K116" s="557"/>
      <c r="L116" s="557"/>
      <c r="M116" s="557"/>
      <c r="N116" s="558">
        <v>1500</v>
      </c>
    </row>
    <row r="117" spans="1:14" s="760" customFormat="1" ht="15">
      <c r="A117" s="748">
        <v>111</v>
      </c>
      <c r="B117" s="788"/>
      <c r="C117" s="789"/>
      <c r="D117" s="790" t="s">
        <v>296</v>
      </c>
      <c r="E117" s="791"/>
      <c r="F117" s="777"/>
      <c r="G117" s="777"/>
      <c r="H117" s="778"/>
      <c r="I117" s="779">
        <f t="shared" si="1"/>
        <v>1500</v>
      </c>
      <c r="J117" s="199"/>
      <c r="K117" s="199"/>
      <c r="L117" s="199"/>
      <c r="M117" s="199"/>
      <c r="N117" s="200">
        <v>1500</v>
      </c>
    </row>
    <row r="118" spans="1:14" s="760" customFormat="1" ht="15">
      <c r="A118" s="748">
        <v>112</v>
      </c>
      <c r="B118" s="780"/>
      <c r="C118" s="781"/>
      <c r="D118" s="782" t="s">
        <v>284</v>
      </c>
      <c r="E118" s="783"/>
      <c r="F118" s="784"/>
      <c r="G118" s="784"/>
      <c r="H118" s="785"/>
      <c r="I118" s="786">
        <f t="shared" si="1"/>
        <v>0</v>
      </c>
      <c r="J118" s="784"/>
      <c r="K118" s="784"/>
      <c r="L118" s="784"/>
      <c r="M118" s="784"/>
      <c r="N118" s="787"/>
    </row>
    <row r="119" spans="1:14" s="760" customFormat="1" ht="22.5" customHeight="1">
      <c r="A119" s="748">
        <v>113</v>
      </c>
      <c r="B119" s="788"/>
      <c r="C119" s="789">
        <v>20</v>
      </c>
      <c r="D119" s="790" t="s">
        <v>57</v>
      </c>
      <c r="E119" s="791" t="s">
        <v>742</v>
      </c>
      <c r="F119" s="777"/>
      <c r="G119" s="777"/>
      <c r="H119" s="778"/>
      <c r="I119" s="779"/>
      <c r="J119" s="791"/>
      <c r="K119" s="791"/>
      <c r="L119" s="791"/>
      <c r="M119" s="791"/>
      <c r="N119" s="792"/>
    </row>
    <row r="120" spans="1:14" s="760" customFormat="1" ht="15">
      <c r="A120" s="748">
        <v>114</v>
      </c>
      <c r="B120" s="788"/>
      <c r="C120" s="789"/>
      <c r="D120" s="793" t="s">
        <v>288</v>
      </c>
      <c r="E120" s="794"/>
      <c r="F120" s="774"/>
      <c r="G120" s="774"/>
      <c r="H120" s="775"/>
      <c r="I120" s="776">
        <f t="shared" si="1"/>
        <v>2000</v>
      </c>
      <c r="J120" s="557"/>
      <c r="K120" s="557"/>
      <c r="L120" s="557"/>
      <c r="M120" s="557"/>
      <c r="N120" s="558">
        <v>2000</v>
      </c>
    </row>
    <row r="121" spans="1:14" s="760" customFormat="1" ht="15">
      <c r="A121" s="748">
        <v>115</v>
      </c>
      <c r="B121" s="788"/>
      <c r="C121" s="789"/>
      <c r="D121" s="790" t="s">
        <v>296</v>
      </c>
      <c r="E121" s="791"/>
      <c r="F121" s="777"/>
      <c r="G121" s="777"/>
      <c r="H121" s="778"/>
      <c r="I121" s="779">
        <f t="shared" si="1"/>
        <v>2000</v>
      </c>
      <c r="J121" s="199"/>
      <c r="K121" s="199"/>
      <c r="L121" s="199"/>
      <c r="M121" s="199"/>
      <c r="N121" s="200">
        <v>2000</v>
      </c>
    </row>
    <row r="122" spans="1:14" s="760" customFormat="1" ht="15">
      <c r="A122" s="748">
        <v>116</v>
      </c>
      <c r="B122" s="780"/>
      <c r="C122" s="781"/>
      <c r="D122" s="782" t="s">
        <v>284</v>
      </c>
      <c r="E122" s="783"/>
      <c r="F122" s="784"/>
      <c r="G122" s="784"/>
      <c r="H122" s="785"/>
      <c r="I122" s="786">
        <f t="shared" si="1"/>
        <v>0</v>
      </c>
      <c r="J122" s="784"/>
      <c r="K122" s="784"/>
      <c r="L122" s="784"/>
      <c r="M122" s="784"/>
      <c r="N122" s="787"/>
    </row>
    <row r="123" spans="1:14" s="760" customFormat="1" ht="22.5" customHeight="1">
      <c r="A123" s="748">
        <v>117</v>
      </c>
      <c r="B123" s="788"/>
      <c r="C123" s="789">
        <v>21</v>
      </c>
      <c r="D123" s="790" t="s">
        <v>121</v>
      </c>
      <c r="E123" s="791" t="s">
        <v>742</v>
      </c>
      <c r="F123" s="777">
        <v>187161</v>
      </c>
      <c r="G123" s="777">
        <v>189000</v>
      </c>
      <c r="H123" s="778">
        <v>209038</v>
      </c>
      <c r="I123" s="779"/>
      <c r="J123" s="791"/>
      <c r="K123" s="791"/>
      <c r="L123" s="791"/>
      <c r="M123" s="791"/>
      <c r="N123" s="792"/>
    </row>
    <row r="124" spans="1:14" s="760" customFormat="1" ht="15">
      <c r="A124" s="748">
        <v>118</v>
      </c>
      <c r="B124" s="788"/>
      <c r="C124" s="789"/>
      <c r="D124" s="793" t="s">
        <v>288</v>
      </c>
      <c r="E124" s="794"/>
      <c r="F124" s="774"/>
      <c r="G124" s="774"/>
      <c r="H124" s="775"/>
      <c r="I124" s="776">
        <f t="shared" si="1"/>
        <v>213000</v>
      </c>
      <c r="J124" s="557">
        <v>500</v>
      </c>
      <c r="K124" s="557">
        <v>100</v>
      </c>
      <c r="L124" s="557">
        <v>50000</v>
      </c>
      <c r="M124" s="557"/>
      <c r="N124" s="558">
        <v>162400</v>
      </c>
    </row>
    <row r="125" spans="1:14" s="760" customFormat="1" ht="15">
      <c r="A125" s="748">
        <v>119</v>
      </c>
      <c r="B125" s="788"/>
      <c r="C125" s="789"/>
      <c r="D125" s="790" t="s">
        <v>296</v>
      </c>
      <c r="E125" s="791"/>
      <c r="F125" s="777"/>
      <c r="G125" s="777"/>
      <c r="H125" s="778"/>
      <c r="I125" s="779">
        <f t="shared" si="1"/>
        <v>213000</v>
      </c>
      <c r="J125" s="199">
        <v>500</v>
      </c>
      <c r="K125" s="199">
        <v>100</v>
      </c>
      <c r="L125" s="199">
        <v>50000</v>
      </c>
      <c r="M125" s="199"/>
      <c r="N125" s="200">
        <v>162400</v>
      </c>
    </row>
    <row r="126" spans="1:14" s="760" customFormat="1" ht="15">
      <c r="A126" s="748">
        <v>120</v>
      </c>
      <c r="B126" s="780"/>
      <c r="C126" s="781"/>
      <c r="D126" s="782" t="s">
        <v>284</v>
      </c>
      <c r="E126" s="783"/>
      <c r="F126" s="784"/>
      <c r="G126" s="784"/>
      <c r="H126" s="785"/>
      <c r="I126" s="786">
        <f t="shared" si="1"/>
        <v>97573</v>
      </c>
      <c r="J126" s="784">
        <v>85</v>
      </c>
      <c r="K126" s="784">
        <v>18</v>
      </c>
      <c r="L126" s="784">
        <v>24470</v>
      </c>
      <c r="M126" s="784"/>
      <c r="N126" s="787">
        <v>73000</v>
      </c>
    </row>
    <row r="127" spans="1:14" s="760" customFormat="1" ht="22.5" customHeight="1">
      <c r="A127" s="748">
        <v>121</v>
      </c>
      <c r="B127" s="788"/>
      <c r="C127" s="789">
        <v>22</v>
      </c>
      <c r="D127" s="790" t="s">
        <v>122</v>
      </c>
      <c r="E127" s="791" t="s">
        <v>804</v>
      </c>
      <c r="F127" s="777">
        <v>13598</v>
      </c>
      <c r="G127" s="777">
        <v>13600</v>
      </c>
      <c r="H127" s="778">
        <v>13000</v>
      </c>
      <c r="I127" s="779"/>
      <c r="J127" s="791"/>
      <c r="K127" s="791"/>
      <c r="L127" s="791"/>
      <c r="M127" s="791"/>
      <c r="N127" s="792"/>
    </row>
    <row r="128" spans="1:14" s="760" customFormat="1" ht="15">
      <c r="A128" s="748">
        <v>122</v>
      </c>
      <c r="B128" s="788"/>
      <c r="C128" s="789"/>
      <c r="D128" s="793" t="s">
        <v>288</v>
      </c>
      <c r="E128" s="794"/>
      <c r="F128" s="774"/>
      <c r="G128" s="774"/>
      <c r="H128" s="775"/>
      <c r="I128" s="776">
        <f t="shared" si="1"/>
        <v>13600</v>
      </c>
      <c r="J128" s="557"/>
      <c r="K128" s="557"/>
      <c r="L128" s="557">
        <v>13000</v>
      </c>
      <c r="M128" s="557"/>
      <c r="N128" s="558">
        <v>600</v>
      </c>
    </row>
    <row r="129" spans="1:14" s="760" customFormat="1" ht="15">
      <c r="A129" s="748">
        <v>123</v>
      </c>
      <c r="B129" s="788"/>
      <c r="C129" s="789"/>
      <c r="D129" s="790" t="s">
        <v>296</v>
      </c>
      <c r="E129" s="791"/>
      <c r="F129" s="777"/>
      <c r="G129" s="777"/>
      <c r="H129" s="778"/>
      <c r="I129" s="779">
        <f t="shared" si="1"/>
        <v>14200</v>
      </c>
      <c r="J129" s="199"/>
      <c r="K129" s="199"/>
      <c r="L129" s="199">
        <v>13600</v>
      </c>
      <c r="M129" s="199"/>
      <c r="N129" s="200">
        <v>600</v>
      </c>
    </row>
    <row r="130" spans="1:14" s="760" customFormat="1" ht="15">
      <c r="A130" s="748">
        <v>124</v>
      </c>
      <c r="B130" s="780"/>
      <c r="C130" s="781"/>
      <c r="D130" s="782" t="s">
        <v>284</v>
      </c>
      <c r="E130" s="783"/>
      <c r="F130" s="784"/>
      <c r="G130" s="784"/>
      <c r="H130" s="785"/>
      <c r="I130" s="786">
        <f t="shared" si="1"/>
        <v>7000</v>
      </c>
      <c r="J130" s="784"/>
      <c r="K130" s="784"/>
      <c r="L130" s="784">
        <v>7000</v>
      </c>
      <c r="M130" s="784"/>
      <c r="N130" s="787"/>
    </row>
    <row r="131" spans="1:14" s="760" customFormat="1" ht="22.5" customHeight="1">
      <c r="A131" s="748">
        <v>125</v>
      </c>
      <c r="B131" s="788"/>
      <c r="C131" s="789">
        <v>23</v>
      </c>
      <c r="D131" s="790" t="s">
        <v>123</v>
      </c>
      <c r="E131" s="791" t="s">
        <v>804</v>
      </c>
      <c r="F131" s="777">
        <v>5791</v>
      </c>
      <c r="G131" s="777">
        <v>4000</v>
      </c>
      <c r="H131" s="778">
        <v>2076</v>
      </c>
      <c r="I131" s="779"/>
      <c r="J131" s="791"/>
      <c r="K131" s="791"/>
      <c r="L131" s="791"/>
      <c r="M131" s="791"/>
      <c r="N131" s="792"/>
    </row>
    <row r="132" spans="1:14" s="760" customFormat="1" ht="15">
      <c r="A132" s="748">
        <v>126</v>
      </c>
      <c r="B132" s="788"/>
      <c r="C132" s="789"/>
      <c r="D132" s="793" t="s">
        <v>288</v>
      </c>
      <c r="E132" s="794"/>
      <c r="F132" s="774"/>
      <c r="G132" s="774"/>
      <c r="H132" s="775"/>
      <c r="I132" s="776">
        <f t="shared" si="1"/>
        <v>4000</v>
      </c>
      <c r="J132" s="557">
        <v>200</v>
      </c>
      <c r="K132" s="557">
        <v>60</v>
      </c>
      <c r="L132" s="557">
        <v>3740</v>
      </c>
      <c r="M132" s="557"/>
      <c r="N132" s="558"/>
    </row>
    <row r="133" spans="1:14" s="760" customFormat="1" ht="15">
      <c r="A133" s="748">
        <v>127</v>
      </c>
      <c r="B133" s="788"/>
      <c r="C133" s="789"/>
      <c r="D133" s="790" t="s">
        <v>296</v>
      </c>
      <c r="E133" s="791"/>
      <c r="F133" s="777"/>
      <c r="G133" s="777"/>
      <c r="H133" s="778"/>
      <c r="I133" s="779">
        <f t="shared" si="1"/>
        <v>5924</v>
      </c>
      <c r="J133" s="199">
        <v>200</v>
      </c>
      <c r="K133" s="199">
        <v>120</v>
      </c>
      <c r="L133" s="199">
        <v>5604</v>
      </c>
      <c r="M133" s="199"/>
      <c r="N133" s="200"/>
    </row>
    <row r="134" spans="1:14" s="760" customFormat="1" ht="15">
      <c r="A134" s="748">
        <v>128</v>
      </c>
      <c r="B134" s="780"/>
      <c r="C134" s="781"/>
      <c r="D134" s="782" t="s">
        <v>284</v>
      </c>
      <c r="E134" s="783"/>
      <c r="F134" s="784"/>
      <c r="G134" s="784"/>
      <c r="H134" s="785"/>
      <c r="I134" s="786">
        <f t="shared" si="1"/>
        <v>1955</v>
      </c>
      <c r="J134" s="784">
        <v>200</v>
      </c>
      <c r="K134" s="784">
        <v>102</v>
      </c>
      <c r="L134" s="784">
        <v>1653</v>
      </c>
      <c r="M134" s="784"/>
      <c r="N134" s="787"/>
    </row>
    <row r="135" spans="1:14" s="760" customFormat="1" ht="22.5" customHeight="1">
      <c r="A135" s="748">
        <v>129</v>
      </c>
      <c r="B135" s="788"/>
      <c r="C135" s="789">
        <v>24</v>
      </c>
      <c r="D135" s="790" t="s">
        <v>124</v>
      </c>
      <c r="E135" s="791" t="s">
        <v>804</v>
      </c>
      <c r="F135" s="777">
        <v>400</v>
      </c>
      <c r="G135" s="777">
        <v>1500</v>
      </c>
      <c r="H135" s="778">
        <v>940</v>
      </c>
      <c r="I135" s="779"/>
      <c r="J135" s="791"/>
      <c r="K135" s="791"/>
      <c r="L135" s="791"/>
      <c r="M135" s="791"/>
      <c r="N135" s="792"/>
    </row>
    <row r="136" spans="1:14" s="760" customFormat="1" ht="15">
      <c r="A136" s="748">
        <v>130</v>
      </c>
      <c r="B136" s="788"/>
      <c r="C136" s="789"/>
      <c r="D136" s="793" t="s">
        <v>288</v>
      </c>
      <c r="E136" s="794"/>
      <c r="F136" s="774"/>
      <c r="G136" s="774"/>
      <c r="H136" s="775"/>
      <c r="I136" s="776">
        <f t="shared" si="1"/>
        <v>2000</v>
      </c>
      <c r="J136" s="557"/>
      <c r="K136" s="557"/>
      <c r="L136" s="557">
        <v>2000</v>
      </c>
      <c r="M136" s="557"/>
      <c r="N136" s="558"/>
    </row>
    <row r="137" spans="1:14" s="760" customFormat="1" ht="15">
      <c r="A137" s="748">
        <v>131</v>
      </c>
      <c r="B137" s="788"/>
      <c r="C137" s="789"/>
      <c r="D137" s="790" t="s">
        <v>296</v>
      </c>
      <c r="E137" s="791"/>
      <c r="F137" s="777"/>
      <c r="G137" s="777"/>
      <c r="H137" s="778"/>
      <c r="I137" s="779">
        <f t="shared" si="1"/>
        <v>2000</v>
      </c>
      <c r="J137" s="199"/>
      <c r="K137" s="199"/>
      <c r="L137" s="199">
        <v>2000</v>
      </c>
      <c r="M137" s="199"/>
      <c r="N137" s="200"/>
    </row>
    <row r="138" spans="1:14" s="760" customFormat="1" ht="15">
      <c r="A138" s="748">
        <v>132</v>
      </c>
      <c r="B138" s="780"/>
      <c r="C138" s="781"/>
      <c r="D138" s="782" t="s">
        <v>284</v>
      </c>
      <c r="E138" s="783"/>
      <c r="F138" s="784"/>
      <c r="G138" s="784"/>
      <c r="H138" s="785"/>
      <c r="I138" s="786">
        <f t="shared" si="1"/>
        <v>630</v>
      </c>
      <c r="J138" s="784"/>
      <c r="K138" s="784"/>
      <c r="L138" s="784">
        <v>630</v>
      </c>
      <c r="M138" s="784"/>
      <c r="N138" s="787"/>
    </row>
    <row r="139" spans="1:14" s="760" customFormat="1" ht="22.5" customHeight="1">
      <c r="A139" s="748">
        <v>133</v>
      </c>
      <c r="B139" s="788"/>
      <c r="C139" s="789">
        <v>25</v>
      </c>
      <c r="D139" s="790" t="s">
        <v>446</v>
      </c>
      <c r="E139" s="791" t="s">
        <v>742</v>
      </c>
      <c r="F139" s="777">
        <v>23000</v>
      </c>
      <c r="G139" s="777">
        <v>25000</v>
      </c>
      <c r="H139" s="778">
        <v>24833</v>
      </c>
      <c r="I139" s="779"/>
      <c r="J139" s="791"/>
      <c r="K139" s="791"/>
      <c r="L139" s="791"/>
      <c r="M139" s="791"/>
      <c r="N139" s="792"/>
    </row>
    <row r="140" spans="1:14" s="760" customFormat="1" ht="15">
      <c r="A140" s="748">
        <v>134</v>
      </c>
      <c r="B140" s="788"/>
      <c r="C140" s="789"/>
      <c r="D140" s="793" t="s">
        <v>288</v>
      </c>
      <c r="E140" s="794"/>
      <c r="F140" s="774"/>
      <c r="G140" s="774"/>
      <c r="H140" s="775"/>
      <c r="I140" s="776">
        <f aca="true" t="shared" si="3" ref="I140:I198">SUM(J140:N140)</f>
        <v>25000</v>
      </c>
      <c r="J140" s="557"/>
      <c r="K140" s="557"/>
      <c r="L140" s="557">
        <v>25000</v>
      </c>
      <c r="M140" s="557"/>
      <c r="N140" s="558"/>
    </row>
    <row r="141" spans="1:14" s="760" customFormat="1" ht="15">
      <c r="A141" s="748">
        <v>135</v>
      </c>
      <c r="B141" s="788"/>
      <c r="C141" s="789"/>
      <c r="D141" s="790" t="s">
        <v>296</v>
      </c>
      <c r="E141" s="791"/>
      <c r="F141" s="777"/>
      <c r="G141" s="777"/>
      <c r="H141" s="778"/>
      <c r="I141" s="779">
        <f t="shared" si="3"/>
        <v>25000</v>
      </c>
      <c r="J141" s="199"/>
      <c r="K141" s="199"/>
      <c r="L141" s="199">
        <v>25000</v>
      </c>
      <c r="M141" s="199"/>
      <c r="N141" s="200"/>
    </row>
    <row r="142" spans="1:14" s="760" customFormat="1" ht="15">
      <c r="A142" s="748">
        <v>136</v>
      </c>
      <c r="B142" s="780"/>
      <c r="C142" s="781"/>
      <c r="D142" s="782" t="s">
        <v>284</v>
      </c>
      <c r="E142" s="783"/>
      <c r="F142" s="784"/>
      <c r="G142" s="784"/>
      <c r="H142" s="785"/>
      <c r="I142" s="786">
        <f t="shared" si="3"/>
        <v>10417</v>
      </c>
      <c r="J142" s="784"/>
      <c r="K142" s="784"/>
      <c r="L142" s="784">
        <v>10417</v>
      </c>
      <c r="M142" s="784"/>
      <c r="N142" s="787"/>
    </row>
    <row r="143" spans="1:14" s="760" customFormat="1" ht="22.5" customHeight="1">
      <c r="A143" s="748">
        <v>137</v>
      </c>
      <c r="B143" s="788"/>
      <c r="C143" s="789">
        <v>26</v>
      </c>
      <c r="D143" s="790" t="s">
        <v>137</v>
      </c>
      <c r="E143" s="791" t="s">
        <v>742</v>
      </c>
      <c r="F143" s="777"/>
      <c r="G143" s="777">
        <v>2000</v>
      </c>
      <c r="H143" s="778"/>
      <c r="I143" s="779"/>
      <c r="J143" s="791"/>
      <c r="K143" s="791"/>
      <c r="L143" s="791"/>
      <c r="M143" s="791"/>
      <c r="N143" s="792"/>
    </row>
    <row r="144" spans="1:14" s="760" customFormat="1" ht="15">
      <c r="A144" s="748">
        <v>138</v>
      </c>
      <c r="B144" s="788"/>
      <c r="C144" s="789"/>
      <c r="D144" s="793" t="s">
        <v>288</v>
      </c>
      <c r="E144" s="794"/>
      <c r="F144" s="774"/>
      <c r="G144" s="774"/>
      <c r="H144" s="775"/>
      <c r="I144" s="776">
        <f t="shared" si="3"/>
        <v>2000</v>
      </c>
      <c r="J144" s="557"/>
      <c r="K144" s="557"/>
      <c r="L144" s="557"/>
      <c r="M144" s="557"/>
      <c r="N144" s="558">
        <v>2000</v>
      </c>
    </row>
    <row r="145" spans="1:14" s="760" customFormat="1" ht="15">
      <c r="A145" s="748">
        <v>139</v>
      </c>
      <c r="B145" s="788"/>
      <c r="C145" s="789"/>
      <c r="D145" s="790" t="s">
        <v>296</v>
      </c>
      <c r="E145" s="791"/>
      <c r="F145" s="777"/>
      <c r="G145" s="777"/>
      <c r="H145" s="778"/>
      <c r="I145" s="779">
        <f t="shared" si="3"/>
        <v>0</v>
      </c>
      <c r="J145" s="199"/>
      <c r="K145" s="199"/>
      <c r="L145" s="199"/>
      <c r="M145" s="199"/>
      <c r="N145" s="200">
        <v>0</v>
      </c>
    </row>
    <row r="146" spans="1:14" s="760" customFormat="1" ht="15">
      <c r="A146" s="748">
        <v>140</v>
      </c>
      <c r="B146" s="780"/>
      <c r="C146" s="781"/>
      <c r="D146" s="782" t="s">
        <v>284</v>
      </c>
      <c r="E146" s="783"/>
      <c r="F146" s="784"/>
      <c r="G146" s="784"/>
      <c r="H146" s="785"/>
      <c r="I146" s="786">
        <f t="shared" si="3"/>
        <v>0</v>
      </c>
      <c r="J146" s="784"/>
      <c r="K146" s="784"/>
      <c r="L146" s="784"/>
      <c r="M146" s="784"/>
      <c r="N146" s="787"/>
    </row>
    <row r="147" spans="1:14" s="760" customFormat="1" ht="25.5" customHeight="1">
      <c r="A147" s="748">
        <v>141</v>
      </c>
      <c r="B147" s="788"/>
      <c r="C147" s="789">
        <v>27</v>
      </c>
      <c r="D147" s="790" t="s">
        <v>139</v>
      </c>
      <c r="E147" s="791" t="s">
        <v>742</v>
      </c>
      <c r="F147" s="777">
        <f>SUM(F151:F167)</f>
        <v>6190</v>
      </c>
      <c r="G147" s="777">
        <f>SUM(G151:G167)</f>
        <v>7500</v>
      </c>
      <c r="H147" s="778">
        <f>SUM(H151:H167)</f>
        <v>6740</v>
      </c>
      <c r="I147" s="779"/>
      <c r="J147" s="791"/>
      <c r="K147" s="791"/>
      <c r="L147" s="791"/>
      <c r="M147" s="791"/>
      <c r="N147" s="792"/>
    </row>
    <row r="148" spans="1:14" s="760" customFormat="1" ht="15">
      <c r="A148" s="748">
        <v>142</v>
      </c>
      <c r="B148" s="788"/>
      <c r="C148" s="789"/>
      <c r="D148" s="793" t="s">
        <v>288</v>
      </c>
      <c r="E148" s="794"/>
      <c r="F148" s="774"/>
      <c r="G148" s="774"/>
      <c r="H148" s="775"/>
      <c r="I148" s="776">
        <f t="shared" si="3"/>
        <v>10500</v>
      </c>
      <c r="J148" s="774">
        <f aca="true" t="shared" si="4" ref="J148:N149">SUM(J152,J156,J160,J164,J168)</f>
        <v>0</v>
      </c>
      <c r="K148" s="774">
        <f t="shared" si="4"/>
        <v>0</v>
      </c>
      <c r="L148" s="774">
        <f t="shared" si="4"/>
        <v>1500</v>
      </c>
      <c r="M148" s="774">
        <f t="shared" si="4"/>
        <v>0</v>
      </c>
      <c r="N148" s="795">
        <f t="shared" si="4"/>
        <v>9000</v>
      </c>
    </row>
    <row r="149" spans="1:14" s="816" customFormat="1" ht="15">
      <c r="A149" s="748">
        <v>143</v>
      </c>
      <c r="B149" s="788"/>
      <c r="C149" s="789"/>
      <c r="D149" s="790" t="s">
        <v>296</v>
      </c>
      <c r="E149" s="791"/>
      <c r="F149" s="777"/>
      <c r="G149" s="777"/>
      <c r="H149" s="778"/>
      <c r="I149" s="779">
        <f t="shared" si="3"/>
        <v>8750</v>
      </c>
      <c r="J149" s="777">
        <f t="shared" si="4"/>
        <v>0</v>
      </c>
      <c r="K149" s="777">
        <f t="shared" si="4"/>
        <v>0</v>
      </c>
      <c r="L149" s="777">
        <f t="shared" si="4"/>
        <v>1500</v>
      </c>
      <c r="M149" s="777">
        <f t="shared" si="4"/>
        <v>0</v>
      </c>
      <c r="N149" s="796">
        <f t="shared" si="4"/>
        <v>7250</v>
      </c>
    </row>
    <row r="150" spans="1:14" ht="15">
      <c r="A150" s="748">
        <v>144</v>
      </c>
      <c r="B150" s="780"/>
      <c r="C150" s="781"/>
      <c r="D150" s="782" t="s">
        <v>284</v>
      </c>
      <c r="E150" s="783"/>
      <c r="F150" s="784"/>
      <c r="G150" s="784"/>
      <c r="H150" s="785"/>
      <c r="I150" s="786">
        <f t="shared" si="3"/>
        <v>1700</v>
      </c>
      <c r="J150" s="784">
        <f>SUM(J154,J158,J162,J166,J170)</f>
        <v>0</v>
      </c>
      <c r="K150" s="784">
        <f>SUM(K154,K158,K162,K166,K170)</f>
        <v>0</v>
      </c>
      <c r="L150" s="784">
        <f>SUM(L154,L158,L162,L166,L170)</f>
        <v>750</v>
      </c>
      <c r="M150" s="784">
        <f>SUM(M154,M158,M162,M166,M170)</f>
        <v>0</v>
      </c>
      <c r="N150" s="787">
        <f>SUM(N154,N158,N162,N166,N170)</f>
        <v>950</v>
      </c>
    </row>
    <row r="151" spans="1:14" ht="15">
      <c r="A151" s="748">
        <v>145</v>
      </c>
      <c r="B151" s="788"/>
      <c r="C151" s="789"/>
      <c r="D151" s="814" t="s">
        <v>225</v>
      </c>
      <c r="E151" s="798"/>
      <c r="F151" s="799"/>
      <c r="G151" s="799">
        <v>2000</v>
      </c>
      <c r="H151" s="800"/>
      <c r="I151" s="801"/>
      <c r="J151" s="559"/>
      <c r="K151" s="559"/>
      <c r="L151" s="559"/>
      <c r="M151" s="559"/>
      <c r="N151" s="560"/>
    </row>
    <row r="152" spans="1:14" s="817" customFormat="1" ht="15">
      <c r="A152" s="748">
        <v>146</v>
      </c>
      <c r="B152" s="788"/>
      <c r="C152" s="789"/>
      <c r="D152" s="802" t="s">
        <v>288</v>
      </c>
      <c r="E152" s="794"/>
      <c r="F152" s="774"/>
      <c r="G152" s="774"/>
      <c r="H152" s="775"/>
      <c r="I152" s="776">
        <f t="shared" si="3"/>
        <v>2500</v>
      </c>
      <c r="J152" s="557"/>
      <c r="K152" s="557"/>
      <c r="L152" s="557"/>
      <c r="M152" s="557"/>
      <c r="N152" s="558">
        <v>2500</v>
      </c>
    </row>
    <row r="153" spans="1:14" s="817" customFormat="1" ht="15">
      <c r="A153" s="748">
        <v>147</v>
      </c>
      <c r="B153" s="788"/>
      <c r="C153" s="789"/>
      <c r="D153" s="807" t="s">
        <v>296</v>
      </c>
      <c r="E153" s="791"/>
      <c r="F153" s="777"/>
      <c r="G153" s="777"/>
      <c r="H153" s="778"/>
      <c r="I153" s="779">
        <f t="shared" si="3"/>
        <v>0</v>
      </c>
      <c r="J153" s="199"/>
      <c r="K153" s="199"/>
      <c r="L153" s="199"/>
      <c r="M153" s="199"/>
      <c r="N153" s="200">
        <v>0</v>
      </c>
    </row>
    <row r="154" spans="1:14" s="817" customFormat="1" ht="15">
      <c r="A154" s="748">
        <v>148</v>
      </c>
      <c r="B154" s="780"/>
      <c r="C154" s="781"/>
      <c r="D154" s="815" t="s">
        <v>284</v>
      </c>
      <c r="E154" s="809"/>
      <c r="F154" s="810"/>
      <c r="G154" s="810"/>
      <c r="H154" s="811"/>
      <c r="I154" s="812">
        <f t="shared" si="3"/>
        <v>0</v>
      </c>
      <c r="J154" s="810"/>
      <c r="K154" s="810"/>
      <c r="L154" s="810"/>
      <c r="M154" s="810"/>
      <c r="N154" s="813"/>
    </row>
    <row r="155" spans="1:14" ht="15">
      <c r="A155" s="748">
        <v>149</v>
      </c>
      <c r="B155" s="788"/>
      <c r="C155" s="789"/>
      <c r="D155" s="814" t="s">
        <v>305</v>
      </c>
      <c r="E155" s="798"/>
      <c r="F155" s="799">
        <v>4690</v>
      </c>
      <c r="G155" s="799">
        <v>4000</v>
      </c>
      <c r="H155" s="800">
        <v>5240</v>
      </c>
      <c r="I155" s="801"/>
      <c r="J155" s="559"/>
      <c r="K155" s="559"/>
      <c r="L155" s="559"/>
      <c r="M155" s="559"/>
      <c r="N155" s="560"/>
    </row>
    <row r="156" spans="1:14" ht="15">
      <c r="A156" s="748">
        <v>150</v>
      </c>
      <c r="B156" s="788"/>
      <c r="C156" s="789"/>
      <c r="D156" s="802" t="s">
        <v>288</v>
      </c>
      <c r="E156" s="794"/>
      <c r="F156" s="774"/>
      <c r="G156" s="774"/>
      <c r="H156" s="775"/>
      <c r="I156" s="776">
        <f t="shared" si="3"/>
        <v>6000</v>
      </c>
      <c r="J156" s="557"/>
      <c r="K156" s="557"/>
      <c r="L156" s="557"/>
      <c r="M156" s="557"/>
      <c r="N156" s="558">
        <v>6000</v>
      </c>
    </row>
    <row r="157" spans="1:14" ht="15">
      <c r="A157" s="748">
        <v>151</v>
      </c>
      <c r="B157" s="788"/>
      <c r="C157" s="789"/>
      <c r="D157" s="807" t="s">
        <v>296</v>
      </c>
      <c r="E157" s="791"/>
      <c r="F157" s="777"/>
      <c r="G157" s="777"/>
      <c r="H157" s="778"/>
      <c r="I157" s="779">
        <f t="shared" si="3"/>
        <v>6750</v>
      </c>
      <c r="J157" s="199"/>
      <c r="K157" s="199"/>
      <c r="L157" s="199"/>
      <c r="M157" s="199"/>
      <c r="N157" s="200">
        <v>6750</v>
      </c>
    </row>
    <row r="158" spans="1:14" ht="15">
      <c r="A158" s="748">
        <v>152</v>
      </c>
      <c r="B158" s="780"/>
      <c r="C158" s="781"/>
      <c r="D158" s="815" t="s">
        <v>284</v>
      </c>
      <c r="E158" s="809"/>
      <c r="F158" s="810"/>
      <c r="G158" s="810"/>
      <c r="H158" s="811"/>
      <c r="I158" s="812">
        <f>SUM(J158:M158)+N158</f>
        <v>450</v>
      </c>
      <c r="J158" s="810"/>
      <c r="K158" s="810"/>
      <c r="L158" s="810"/>
      <c r="M158" s="810"/>
      <c r="N158" s="813">
        <v>450</v>
      </c>
    </row>
    <row r="159" spans="1:14" ht="15">
      <c r="A159" s="748">
        <v>153</v>
      </c>
      <c r="B159" s="788"/>
      <c r="C159" s="789"/>
      <c r="D159" s="814" t="s">
        <v>306</v>
      </c>
      <c r="E159" s="798"/>
      <c r="F159" s="799">
        <v>500</v>
      </c>
      <c r="G159" s="799">
        <v>500</v>
      </c>
      <c r="H159" s="800">
        <v>500</v>
      </c>
      <c r="I159" s="801"/>
      <c r="J159" s="559"/>
      <c r="K159" s="559"/>
      <c r="L159" s="559"/>
      <c r="M159" s="559"/>
      <c r="N159" s="560"/>
    </row>
    <row r="160" spans="1:14" ht="15">
      <c r="A160" s="748">
        <v>154</v>
      </c>
      <c r="B160" s="788"/>
      <c r="C160" s="789"/>
      <c r="D160" s="802" t="s">
        <v>288</v>
      </c>
      <c r="E160" s="794"/>
      <c r="F160" s="774"/>
      <c r="G160" s="774"/>
      <c r="H160" s="775"/>
      <c r="I160" s="776">
        <f t="shared" si="3"/>
        <v>500</v>
      </c>
      <c r="J160" s="557"/>
      <c r="K160" s="557"/>
      <c r="L160" s="557">
        <v>500</v>
      </c>
      <c r="M160" s="557"/>
      <c r="N160" s="558"/>
    </row>
    <row r="161" spans="1:14" ht="15">
      <c r="A161" s="748">
        <v>155</v>
      </c>
      <c r="B161" s="788"/>
      <c r="C161" s="789"/>
      <c r="D161" s="807" t="s">
        <v>296</v>
      </c>
      <c r="E161" s="791"/>
      <c r="F161" s="777"/>
      <c r="G161" s="777"/>
      <c r="H161" s="778"/>
      <c r="I161" s="779">
        <f t="shared" si="3"/>
        <v>500</v>
      </c>
      <c r="J161" s="199"/>
      <c r="K161" s="199"/>
      <c r="L161" s="199">
        <v>500</v>
      </c>
      <c r="M161" s="199"/>
      <c r="N161" s="200"/>
    </row>
    <row r="162" spans="1:14" ht="15">
      <c r="A162" s="748">
        <v>156</v>
      </c>
      <c r="B162" s="780"/>
      <c r="C162" s="781"/>
      <c r="D162" s="815" t="s">
        <v>284</v>
      </c>
      <c r="E162" s="809"/>
      <c r="F162" s="810"/>
      <c r="G162" s="810"/>
      <c r="H162" s="811"/>
      <c r="I162" s="812">
        <f t="shared" si="3"/>
        <v>250</v>
      </c>
      <c r="J162" s="810"/>
      <c r="K162" s="810"/>
      <c r="L162" s="810">
        <v>250</v>
      </c>
      <c r="M162" s="810"/>
      <c r="N162" s="813"/>
    </row>
    <row r="163" spans="1:14" ht="15">
      <c r="A163" s="748">
        <v>157</v>
      </c>
      <c r="B163" s="788"/>
      <c r="C163" s="789"/>
      <c r="D163" s="814" t="s">
        <v>307</v>
      </c>
      <c r="E163" s="798"/>
      <c r="F163" s="799"/>
      <c r="G163" s="799"/>
      <c r="H163" s="800"/>
      <c r="I163" s="801"/>
      <c r="J163" s="559"/>
      <c r="K163" s="559"/>
      <c r="L163" s="559"/>
      <c r="M163" s="559"/>
      <c r="N163" s="560"/>
    </row>
    <row r="164" spans="1:14" ht="15">
      <c r="A164" s="748">
        <v>158</v>
      </c>
      <c r="B164" s="788"/>
      <c r="C164" s="789"/>
      <c r="D164" s="802" t="s">
        <v>288</v>
      </c>
      <c r="E164" s="794"/>
      <c r="F164" s="774"/>
      <c r="G164" s="774"/>
      <c r="H164" s="775"/>
      <c r="I164" s="776">
        <f t="shared" si="3"/>
        <v>500</v>
      </c>
      <c r="J164" s="557"/>
      <c r="K164" s="557"/>
      <c r="L164" s="557"/>
      <c r="M164" s="557"/>
      <c r="N164" s="558">
        <v>500</v>
      </c>
    </row>
    <row r="165" spans="1:14" ht="15">
      <c r="A165" s="748">
        <v>159</v>
      </c>
      <c r="B165" s="788"/>
      <c r="C165" s="789"/>
      <c r="D165" s="807" t="s">
        <v>296</v>
      </c>
      <c r="E165" s="791"/>
      <c r="F165" s="777"/>
      <c r="G165" s="777"/>
      <c r="H165" s="778"/>
      <c r="I165" s="779">
        <f t="shared" si="3"/>
        <v>500</v>
      </c>
      <c r="J165" s="199"/>
      <c r="K165" s="199"/>
      <c r="L165" s="199"/>
      <c r="M165" s="199"/>
      <c r="N165" s="200">
        <v>500</v>
      </c>
    </row>
    <row r="166" spans="1:14" ht="15">
      <c r="A166" s="748">
        <v>160</v>
      </c>
      <c r="B166" s="780"/>
      <c r="C166" s="781"/>
      <c r="D166" s="815" t="s">
        <v>284</v>
      </c>
      <c r="E166" s="809"/>
      <c r="F166" s="810"/>
      <c r="G166" s="810"/>
      <c r="H166" s="811"/>
      <c r="I166" s="812">
        <f t="shared" si="3"/>
        <v>500</v>
      </c>
      <c r="J166" s="810"/>
      <c r="K166" s="810"/>
      <c r="L166" s="810"/>
      <c r="M166" s="810"/>
      <c r="N166" s="813">
        <v>500</v>
      </c>
    </row>
    <row r="167" spans="1:14" ht="15">
      <c r="A167" s="748">
        <v>161</v>
      </c>
      <c r="B167" s="788"/>
      <c r="C167" s="789"/>
      <c r="D167" s="814" t="s">
        <v>308</v>
      </c>
      <c r="E167" s="798"/>
      <c r="F167" s="799">
        <v>1000</v>
      </c>
      <c r="G167" s="799">
        <v>1000</v>
      </c>
      <c r="H167" s="800">
        <v>1000</v>
      </c>
      <c r="I167" s="801"/>
      <c r="J167" s="559"/>
      <c r="K167" s="559"/>
      <c r="L167" s="559"/>
      <c r="M167" s="559"/>
      <c r="N167" s="560"/>
    </row>
    <row r="168" spans="1:14" ht="15">
      <c r="A168" s="748">
        <v>162</v>
      </c>
      <c r="B168" s="788"/>
      <c r="C168" s="789"/>
      <c r="D168" s="802" t="s">
        <v>288</v>
      </c>
      <c r="E168" s="794"/>
      <c r="F168" s="774"/>
      <c r="G168" s="774"/>
      <c r="H168" s="775"/>
      <c r="I168" s="776">
        <f t="shared" si="3"/>
        <v>1000</v>
      </c>
      <c r="J168" s="557"/>
      <c r="K168" s="557"/>
      <c r="L168" s="557">
        <v>1000</v>
      </c>
      <c r="M168" s="557"/>
      <c r="N168" s="558"/>
    </row>
    <row r="169" spans="1:14" ht="15">
      <c r="A169" s="748">
        <v>163</v>
      </c>
      <c r="B169" s="788"/>
      <c r="C169" s="789"/>
      <c r="D169" s="807" t="s">
        <v>296</v>
      </c>
      <c r="E169" s="791"/>
      <c r="F169" s="777"/>
      <c r="G169" s="777"/>
      <c r="H169" s="778"/>
      <c r="I169" s="779">
        <f t="shared" si="3"/>
        <v>1000</v>
      </c>
      <c r="J169" s="199"/>
      <c r="K169" s="199"/>
      <c r="L169" s="199">
        <v>1000</v>
      </c>
      <c r="M169" s="199"/>
      <c r="N169" s="200"/>
    </row>
    <row r="170" spans="1:14" ht="15">
      <c r="A170" s="748">
        <v>164</v>
      </c>
      <c r="B170" s="780"/>
      <c r="C170" s="781"/>
      <c r="D170" s="815" t="s">
        <v>284</v>
      </c>
      <c r="E170" s="809"/>
      <c r="F170" s="810"/>
      <c r="G170" s="810"/>
      <c r="H170" s="811"/>
      <c r="I170" s="812">
        <f t="shared" si="3"/>
        <v>500</v>
      </c>
      <c r="J170" s="810"/>
      <c r="K170" s="810"/>
      <c r="L170" s="810">
        <v>500</v>
      </c>
      <c r="M170" s="810"/>
      <c r="N170" s="813"/>
    </row>
    <row r="171" spans="1:14" s="760" customFormat="1" ht="25.5" customHeight="1">
      <c r="A171" s="748">
        <v>165</v>
      </c>
      <c r="B171" s="788"/>
      <c r="C171" s="789">
        <v>28</v>
      </c>
      <c r="D171" s="790" t="s">
        <v>99</v>
      </c>
      <c r="E171" s="791" t="s">
        <v>705</v>
      </c>
      <c r="F171" s="777">
        <v>12226</v>
      </c>
      <c r="G171" s="777">
        <v>13000</v>
      </c>
      <c r="H171" s="778">
        <v>10585</v>
      </c>
      <c r="I171" s="779"/>
      <c r="J171" s="791"/>
      <c r="K171" s="791"/>
      <c r="L171" s="791"/>
      <c r="M171" s="791"/>
      <c r="N171" s="792"/>
    </row>
    <row r="172" spans="1:14" ht="15">
      <c r="A172" s="748">
        <v>166</v>
      </c>
      <c r="B172" s="788"/>
      <c r="C172" s="789"/>
      <c r="D172" s="793" t="s">
        <v>288</v>
      </c>
      <c r="E172" s="794"/>
      <c r="F172" s="774"/>
      <c r="G172" s="774"/>
      <c r="H172" s="775"/>
      <c r="I172" s="776">
        <f t="shared" si="3"/>
        <v>11000</v>
      </c>
      <c r="J172" s="557"/>
      <c r="K172" s="557"/>
      <c r="L172" s="557"/>
      <c r="M172" s="557">
        <v>11000</v>
      </c>
      <c r="N172" s="558"/>
    </row>
    <row r="173" spans="1:14" ht="15">
      <c r="A173" s="748">
        <v>167</v>
      </c>
      <c r="B173" s="788"/>
      <c r="C173" s="789"/>
      <c r="D173" s="790" t="s">
        <v>296</v>
      </c>
      <c r="E173" s="791"/>
      <c r="F173" s="777"/>
      <c r="G173" s="777"/>
      <c r="H173" s="778"/>
      <c r="I173" s="779">
        <f t="shared" si="3"/>
        <v>11000</v>
      </c>
      <c r="J173" s="199"/>
      <c r="K173" s="199"/>
      <c r="L173" s="199"/>
      <c r="M173" s="199">
        <v>11000</v>
      </c>
      <c r="N173" s="200"/>
    </row>
    <row r="174" spans="1:14" ht="15">
      <c r="A174" s="748">
        <v>168</v>
      </c>
      <c r="B174" s="780"/>
      <c r="C174" s="781"/>
      <c r="D174" s="782" t="s">
        <v>284</v>
      </c>
      <c r="E174" s="783"/>
      <c r="F174" s="784"/>
      <c r="G174" s="784"/>
      <c r="H174" s="785"/>
      <c r="I174" s="786">
        <f t="shared" si="3"/>
        <v>30</v>
      </c>
      <c r="J174" s="784"/>
      <c r="K174" s="784"/>
      <c r="L174" s="784"/>
      <c r="M174" s="784">
        <v>30</v>
      </c>
      <c r="N174" s="787"/>
    </row>
    <row r="175" spans="1:14" s="760" customFormat="1" ht="25.5" customHeight="1">
      <c r="A175" s="748">
        <v>169</v>
      </c>
      <c r="B175" s="788"/>
      <c r="C175" s="789">
        <v>29</v>
      </c>
      <c r="D175" s="790" t="s">
        <v>100</v>
      </c>
      <c r="E175" s="791" t="s">
        <v>705</v>
      </c>
      <c r="F175" s="777">
        <v>40</v>
      </c>
      <c r="G175" s="777">
        <v>100</v>
      </c>
      <c r="H175" s="778">
        <v>100</v>
      </c>
      <c r="I175" s="779"/>
      <c r="J175" s="791"/>
      <c r="K175" s="791"/>
      <c r="L175" s="791"/>
      <c r="M175" s="791"/>
      <c r="N175" s="792"/>
    </row>
    <row r="176" spans="1:14" ht="15">
      <c r="A176" s="748">
        <v>170</v>
      </c>
      <c r="B176" s="788"/>
      <c r="C176" s="789"/>
      <c r="D176" s="793" t="s">
        <v>288</v>
      </c>
      <c r="E176" s="794"/>
      <c r="F176" s="774"/>
      <c r="G176" s="774"/>
      <c r="H176" s="775"/>
      <c r="I176" s="776">
        <f t="shared" si="3"/>
        <v>300</v>
      </c>
      <c r="J176" s="557"/>
      <c r="K176" s="557"/>
      <c r="L176" s="557"/>
      <c r="M176" s="557">
        <v>300</v>
      </c>
      <c r="N176" s="558"/>
    </row>
    <row r="177" spans="1:14" ht="15">
      <c r="A177" s="748">
        <v>171</v>
      </c>
      <c r="B177" s="788"/>
      <c r="C177" s="789"/>
      <c r="D177" s="790" t="s">
        <v>296</v>
      </c>
      <c r="E177" s="791"/>
      <c r="F177" s="777"/>
      <c r="G177" s="777"/>
      <c r="H177" s="778"/>
      <c r="I177" s="779">
        <f t="shared" si="3"/>
        <v>300</v>
      </c>
      <c r="J177" s="199"/>
      <c r="K177" s="199"/>
      <c r="L177" s="199"/>
      <c r="M177" s="199">
        <v>300</v>
      </c>
      <c r="N177" s="200"/>
    </row>
    <row r="178" spans="1:14" ht="15">
      <c r="A178" s="748">
        <v>172</v>
      </c>
      <c r="B178" s="780"/>
      <c r="C178" s="781"/>
      <c r="D178" s="782" t="s">
        <v>284</v>
      </c>
      <c r="E178" s="783"/>
      <c r="F178" s="784"/>
      <c r="G178" s="784"/>
      <c r="H178" s="785"/>
      <c r="I178" s="786">
        <f t="shared" si="3"/>
        <v>40</v>
      </c>
      <c r="J178" s="784"/>
      <c r="K178" s="784"/>
      <c r="L178" s="784"/>
      <c r="M178" s="784">
        <v>40</v>
      </c>
      <c r="N178" s="787"/>
    </row>
    <row r="179" spans="1:14" s="760" customFormat="1" ht="25.5" customHeight="1">
      <c r="A179" s="748">
        <v>173</v>
      </c>
      <c r="B179" s="788"/>
      <c r="C179" s="789">
        <v>30</v>
      </c>
      <c r="D179" s="790" t="s">
        <v>106</v>
      </c>
      <c r="E179" s="791" t="s">
        <v>705</v>
      </c>
      <c r="F179" s="777">
        <v>2099</v>
      </c>
      <c r="G179" s="777">
        <v>3000</v>
      </c>
      <c r="H179" s="778">
        <v>540</v>
      </c>
      <c r="I179" s="779"/>
      <c r="J179" s="791"/>
      <c r="K179" s="791"/>
      <c r="L179" s="791"/>
      <c r="M179" s="791"/>
      <c r="N179" s="792"/>
    </row>
    <row r="180" spans="1:14" ht="15">
      <c r="A180" s="748">
        <v>174</v>
      </c>
      <c r="B180" s="788"/>
      <c r="C180" s="789"/>
      <c r="D180" s="793" t="s">
        <v>288</v>
      </c>
      <c r="E180" s="794"/>
      <c r="F180" s="774"/>
      <c r="G180" s="774"/>
      <c r="H180" s="775"/>
      <c r="I180" s="776">
        <f t="shared" si="3"/>
        <v>600</v>
      </c>
      <c r="J180" s="557"/>
      <c r="K180" s="557"/>
      <c r="L180" s="557"/>
      <c r="M180" s="557">
        <v>600</v>
      </c>
      <c r="N180" s="558"/>
    </row>
    <row r="181" spans="1:14" ht="15">
      <c r="A181" s="748">
        <v>175</v>
      </c>
      <c r="B181" s="788"/>
      <c r="C181" s="789"/>
      <c r="D181" s="790" t="s">
        <v>296</v>
      </c>
      <c r="E181" s="791"/>
      <c r="F181" s="777"/>
      <c r="G181" s="777"/>
      <c r="H181" s="778"/>
      <c r="I181" s="779">
        <f t="shared" si="3"/>
        <v>600</v>
      </c>
      <c r="J181" s="199"/>
      <c r="K181" s="199"/>
      <c r="L181" s="199"/>
      <c r="M181" s="199">
        <v>600</v>
      </c>
      <c r="N181" s="200"/>
    </row>
    <row r="182" spans="1:14" ht="15">
      <c r="A182" s="748">
        <v>176</v>
      </c>
      <c r="B182" s="780"/>
      <c r="C182" s="781"/>
      <c r="D182" s="782" t="s">
        <v>284</v>
      </c>
      <c r="E182" s="783"/>
      <c r="F182" s="784"/>
      <c r="G182" s="784"/>
      <c r="H182" s="785"/>
      <c r="I182" s="786">
        <f t="shared" si="3"/>
        <v>373</v>
      </c>
      <c r="J182" s="784"/>
      <c r="K182" s="784"/>
      <c r="L182" s="784"/>
      <c r="M182" s="784">
        <v>373</v>
      </c>
      <c r="N182" s="787"/>
    </row>
    <row r="183" spans="1:14" s="760" customFormat="1" ht="25.5" customHeight="1">
      <c r="A183" s="748">
        <v>177</v>
      </c>
      <c r="B183" s="788"/>
      <c r="C183" s="789">
        <v>31</v>
      </c>
      <c r="D183" s="790" t="s">
        <v>102</v>
      </c>
      <c r="E183" s="791" t="s">
        <v>705</v>
      </c>
      <c r="F183" s="777">
        <v>165674</v>
      </c>
      <c r="G183" s="777">
        <v>186000</v>
      </c>
      <c r="H183" s="778">
        <v>144043</v>
      </c>
      <c r="I183" s="779"/>
      <c r="J183" s="791"/>
      <c r="K183" s="791"/>
      <c r="L183" s="791"/>
      <c r="M183" s="791"/>
      <c r="N183" s="792"/>
    </row>
    <row r="184" spans="1:14" ht="15">
      <c r="A184" s="748">
        <v>178</v>
      </c>
      <c r="B184" s="788"/>
      <c r="C184" s="789"/>
      <c r="D184" s="793" t="s">
        <v>288</v>
      </c>
      <c r="E184" s="794"/>
      <c r="F184" s="774"/>
      <c r="G184" s="774"/>
      <c r="H184" s="775"/>
      <c r="I184" s="776">
        <f t="shared" si="3"/>
        <v>150000</v>
      </c>
      <c r="J184" s="557"/>
      <c r="K184" s="557"/>
      <c r="L184" s="557"/>
      <c r="M184" s="557">
        <v>150000</v>
      </c>
      <c r="N184" s="558"/>
    </row>
    <row r="185" spans="1:14" ht="15">
      <c r="A185" s="748">
        <v>179</v>
      </c>
      <c r="B185" s="788"/>
      <c r="C185" s="789"/>
      <c r="D185" s="790" t="s">
        <v>296</v>
      </c>
      <c r="E185" s="791"/>
      <c r="F185" s="777"/>
      <c r="G185" s="777"/>
      <c r="H185" s="778"/>
      <c r="I185" s="779">
        <f t="shared" si="3"/>
        <v>150000</v>
      </c>
      <c r="J185" s="199"/>
      <c r="K185" s="199"/>
      <c r="L185" s="199"/>
      <c r="M185" s="199">
        <v>150000</v>
      </c>
      <c r="N185" s="200"/>
    </row>
    <row r="186" spans="1:14" ht="15">
      <c r="A186" s="748">
        <v>180</v>
      </c>
      <c r="B186" s="780"/>
      <c r="C186" s="781"/>
      <c r="D186" s="782" t="s">
        <v>284</v>
      </c>
      <c r="E186" s="783"/>
      <c r="F186" s="784"/>
      <c r="G186" s="784"/>
      <c r="H186" s="785"/>
      <c r="I186" s="786">
        <f t="shared" si="3"/>
        <v>52027</v>
      </c>
      <c r="J186" s="784"/>
      <c r="K186" s="784"/>
      <c r="L186" s="784"/>
      <c r="M186" s="784">
        <v>52027</v>
      </c>
      <c r="N186" s="787"/>
    </row>
    <row r="187" spans="1:14" s="760" customFormat="1" ht="25.5" customHeight="1">
      <c r="A187" s="748">
        <v>181</v>
      </c>
      <c r="B187" s="788"/>
      <c r="C187" s="789">
        <v>32</v>
      </c>
      <c r="D187" s="790" t="s">
        <v>109</v>
      </c>
      <c r="E187" s="791" t="s">
        <v>705</v>
      </c>
      <c r="F187" s="777">
        <v>53807</v>
      </c>
      <c r="G187" s="777">
        <v>46000</v>
      </c>
      <c r="H187" s="778">
        <v>38728</v>
      </c>
      <c r="I187" s="779"/>
      <c r="J187" s="791"/>
      <c r="K187" s="791"/>
      <c r="L187" s="791"/>
      <c r="M187" s="791"/>
      <c r="N187" s="792"/>
    </row>
    <row r="188" spans="1:14" ht="15">
      <c r="A188" s="748">
        <v>182</v>
      </c>
      <c r="B188" s="788"/>
      <c r="C188" s="789"/>
      <c r="D188" s="793" t="s">
        <v>288</v>
      </c>
      <c r="E188" s="794"/>
      <c r="F188" s="774"/>
      <c r="G188" s="774"/>
      <c r="H188" s="775"/>
      <c r="I188" s="776">
        <f t="shared" si="3"/>
        <v>40000</v>
      </c>
      <c r="J188" s="557"/>
      <c r="K188" s="557"/>
      <c r="L188" s="557"/>
      <c r="M188" s="557">
        <v>40000</v>
      </c>
      <c r="N188" s="558"/>
    </row>
    <row r="189" spans="1:14" ht="15">
      <c r="A189" s="748">
        <v>183</v>
      </c>
      <c r="B189" s="788"/>
      <c r="C189" s="789"/>
      <c r="D189" s="790" t="s">
        <v>296</v>
      </c>
      <c r="E189" s="791"/>
      <c r="F189" s="777"/>
      <c r="G189" s="777"/>
      <c r="H189" s="778"/>
      <c r="I189" s="779">
        <f t="shared" si="3"/>
        <v>40000</v>
      </c>
      <c r="J189" s="199"/>
      <c r="K189" s="199"/>
      <c r="L189" s="199"/>
      <c r="M189" s="199">
        <v>40000</v>
      </c>
      <c r="N189" s="200"/>
    </row>
    <row r="190" spans="1:14" ht="15">
      <c r="A190" s="748">
        <v>184</v>
      </c>
      <c r="B190" s="780"/>
      <c r="C190" s="781"/>
      <c r="D190" s="782" t="s">
        <v>284</v>
      </c>
      <c r="E190" s="783"/>
      <c r="F190" s="784"/>
      <c r="G190" s="784"/>
      <c r="H190" s="785"/>
      <c r="I190" s="786">
        <f t="shared" si="3"/>
        <v>14912</v>
      </c>
      <c r="J190" s="784"/>
      <c r="K190" s="784"/>
      <c r="L190" s="784"/>
      <c r="M190" s="784">
        <v>14912</v>
      </c>
      <c r="N190" s="787"/>
    </row>
    <row r="191" spans="1:14" s="760" customFormat="1" ht="25.5" customHeight="1">
      <c r="A191" s="748">
        <v>185</v>
      </c>
      <c r="B191" s="788"/>
      <c r="C191" s="789">
        <v>33</v>
      </c>
      <c r="D191" s="790" t="s">
        <v>101</v>
      </c>
      <c r="E191" s="791" t="s">
        <v>705</v>
      </c>
      <c r="F191" s="777">
        <v>36074</v>
      </c>
      <c r="G191" s="777">
        <v>40000</v>
      </c>
      <c r="H191" s="778">
        <v>40173</v>
      </c>
      <c r="I191" s="779"/>
      <c r="J191" s="791"/>
      <c r="K191" s="791"/>
      <c r="L191" s="791"/>
      <c r="M191" s="791"/>
      <c r="N191" s="792"/>
    </row>
    <row r="192" spans="1:14" ht="15">
      <c r="A192" s="748">
        <v>186</v>
      </c>
      <c r="B192" s="788"/>
      <c r="C192" s="789"/>
      <c r="D192" s="793" t="s">
        <v>288</v>
      </c>
      <c r="E192" s="794"/>
      <c r="F192" s="774"/>
      <c r="G192" s="774"/>
      <c r="H192" s="775"/>
      <c r="I192" s="776">
        <f t="shared" si="3"/>
        <v>42000</v>
      </c>
      <c r="J192" s="557"/>
      <c r="K192" s="557"/>
      <c r="L192" s="557"/>
      <c r="M192" s="557">
        <v>42000</v>
      </c>
      <c r="N192" s="558"/>
    </row>
    <row r="193" spans="1:14" ht="15">
      <c r="A193" s="748">
        <v>187</v>
      </c>
      <c r="B193" s="788"/>
      <c r="C193" s="789"/>
      <c r="D193" s="790" t="s">
        <v>296</v>
      </c>
      <c r="E193" s="791"/>
      <c r="F193" s="777"/>
      <c r="G193" s="777"/>
      <c r="H193" s="778"/>
      <c r="I193" s="779">
        <f t="shared" si="3"/>
        <v>42000</v>
      </c>
      <c r="J193" s="199"/>
      <c r="K193" s="199"/>
      <c r="L193" s="199"/>
      <c r="M193" s="199">
        <v>42000</v>
      </c>
      <c r="N193" s="200"/>
    </row>
    <row r="194" spans="1:14" ht="15">
      <c r="A194" s="748">
        <v>188</v>
      </c>
      <c r="B194" s="780"/>
      <c r="C194" s="781"/>
      <c r="D194" s="782" t="s">
        <v>284</v>
      </c>
      <c r="E194" s="783"/>
      <c r="F194" s="784"/>
      <c r="G194" s="784"/>
      <c r="H194" s="785"/>
      <c r="I194" s="786">
        <f t="shared" si="3"/>
        <v>20402</v>
      </c>
      <c r="J194" s="784"/>
      <c r="K194" s="784"/>
      <c r="L194" s="784"/>
      <c r="M194" s="784">
        <v>20402</v>
      </c>
      <c r="N194" s="787"/>
    </row>
    <row r="195" spans="1:14" s="760" customFormat="1" ht="25.5" customHeight="1">
      <c r="A195" s="748">
        <v>189</v>
      </c>
      <c r="B195" s="788"/>
      <c r="C195" s="789">
        <v>34</v>
      </c>
      <c r="D195" s="790" t="s">
        <v>111</v>
      </c>
      <c r="E195" s="791" t="s">
        <v>804</v>
      </c>
      <c r="F195" s="777">
        <v>1916</v>
      </c>
      <c r="G195" s="777">
        <v>2300</v>
      </c>
      <c r="H195" s="778">
        <v>2604</v>
      </c>
      <c r="I195" s="779"/>
      <c r="J195" s="791"/>
      <c r="K195" s="791"/>
      <c r="L195" s="791"/>
      <c r="M195" s="791"/>
      <c r="N195" s="792"/>
    </row>
    <row r="196" spans="1:14" ht="15">
      <c r="A196" s="748">
        <v>190</v>
      </c>
      <c r="B196" s="788"/>
      <c r="C196" s="789"/>
      <c r="D196" s="793" t="s">
        <v>288</v>
      </c>
      <c r="E196" s="794"/>
      <c r="F196" s="774"/>
      <c r="G196" s="774"/>
      <c r="H196" s="775"/>
      <c r="I196" s="776">
        <f t="shared" si="3"/>
        <v>3000</v>
      </c>
      <c r="J196" s="557"/>
      <c r="K196" s="557"/>
      <c r="L196" s="557"/>
      <c r="M196" s="557">
        <v>3000</v>
      </c>
      <c r="N196" s="558"/>
    </row>
    <row r="197" spans="1:14" ht="15">
      <c r="A197" s="748">
        <v>191</v>
      </c>
      <c r="B197" s="788"/>
      <c r="C197" s="789"/>
      <c r="D197" s="790" t="s">
        <v>296</v>
      </c>
      <c r="E197" s="791"/>
      <c r="F197" s="777"/>
      <c r="G197" s="777"/>
      <c r="H197" s="778"/>
      <c r="I197" s="779">
        <f t="shared" si="3"/>
        <v>3000</v>
      </c>
      <c r="J197" s="199"/>
      <c r="K197" s="199"/>
      <c r="L197" s="199"/>
      <c r="M197" s="199">
        <v>3000</v>
      </c>
      <c r="N197" s="200"/>
    </row>
    <row r="198" spans="1:14" s="818" customFormat="1" ht="15">
      <c r="A198" s="748">
        <v>192</v>
      </c>
      <c r="B198" s="780"/>
      <c r="C198" s="781"/>
      <c r="D198" s="782" t="s">
        <v>284</v>
      </c>
      <c r="E198" s="783"/>
      <c r="F198" s="784"/>
      <c r="G198" s="784"/>
      <c r="H198" s="785"/>
      <c r="I198" s="786">
        <f t="shared" si="3"/>
        <v>953</v>
      </c>
      <c r="J198" s="784"/>
      <c r="K198" s="784"/>
      <c r="L198" s="784"/>
      <c r="M198" s="784">
        <v>953</v>
      </c>
      <c r="N198" s="787"/>
    </row>
    <row r="199" spans="1:14" s="760" customFormat="1" ht="25.5" customHeight="1">
      <c r="A199" s="748">
        <v>193</v>
      </c>
      <c r="B199" s="788"/>
      <c r="C199" s="789">
        <v>35</v>
      </c>
      <c r="D199" s="790" t="s">
        <v>706</v>
      </c>
      <c r="E199" s="791" t="s">
        <v>804</v>
      </c>
      <c r="F199" s="777"/>
      <c r="G199" s="777"/>
      <c r="H199" s="778"/>
      <c r="I199" s="779"/>
      <c r="J199" s="791"/>
      <c r="K199" s="791"/>
      <c r="L199" s="791"/>
      <c r="M199" s="791"/>
      <c r="N199" s="792"/>
    </row>
    <row r="200" spans="1:14" ht="15">
      <c r="A200" s="748">
        <v>194</v>
      </c>
      <c r="B200" s="788"/>
      <c r="C200" s="789"/>
      <c r="D200" s="793" t="s">
        <v>288</v>
      </c>
      <c r="E200" s="794"/>
      <c r="F200" s="774"/>
      <c r="G200" s="774"/>
      <c r="H200" s="775"/>
      <c r="I200" s="776">
        <f aca="true" t="shared" si="5" ref="I200:I262">SUM(J200:N200)</f>
        <v>28000</v>
      </c>
      <c r="J200" s="557"/>
      <c r="K200" s="557"/>
      <c r="L200" s="557"/>
      <c r="M200" s="557">
        <v>28000</v>
      </c>
      <c r="N200" s="558"/>
    </row>
    <row r="201" spans="1:14" ht="15">
      <c r="A201" s="748">
        <v>195</v>
      </c>
      <c r="B201" s="788"/>
      <c r="C201" s="789"/>
      <c r="D201" s="790" t="s">
        <v>296</v>
      </c>
      <c r="E201" s="791"/>
      <c r="F201" s="777"/>
      <c r="G201" s="777"/>
      <c r="H201" s="778"/>
      <c r="I201" s="779">
        <f t="shared" si="5"/>
        <v>23350</v>
      </c>
      <c r="J201" s="199"/>
      <c r="K201" s="199"/>
      <c r="L201" s="199"/>
      <c r="M201" s="199">
        <v>23350</v>
      </c>
      <c r="N201" s="200"/>
    </row>
    <row r="202" spans="1:14" ht="15">
      <c r="A202" s="748">
        <v>196</v>
      </c>
      <c r="B202" s="780"/>
      <c r="C202" s="781"/>
      <c r="D202" s="782" t="s">
        <v>284</v>
      </c>
      <c r="E202" s="783"/>
      <c r="F202" s="784"/>
      <c r="G202" s="784"/>
      <c r="H202" s="785"/>
      <c r="I202" s="786">
        <f t="shared" si="5"/>
        <v>7208</v>
      </c>
      <c r="J202" s="784"/>
      <c r="K202" s="784"/>
      <c r="L202" s="784"/>
      <c r="M202" s="784">
        <v>7208</v>
      </c>
      <c r="N202" s="787"/>
    </row>
    <row r="203" spans="1:14" s="760" customFormat="1" ht="25.5" customHeight="1">
      <c r="A203" s="748">
        <v>197</v>
      </c>
      <c r="B203" s="788"/>
      <c r="C203" s="789">
        <v>36</v>
      </c>
      <c r="D203" s="790" t="s">
        <v>707</v>
      </c>
      <c r="E203" s="791" t="s">
        <v>804</v>
      </c>
      <c r="F203" s="777"/>
      <c r="G203" s="777"/>
      <c r="H203" s="778"/>
      <c r="I203" s="779"/>
      <c r="J203" s="791"/>
      <c r="K203" s="791"/>
      <c r="L203" s="791"/>
      <c r="M203" s="791"/>
      <c r="N203" s="792"/>
    </row>
    <row r="204" spans="1:14" ht="15">
      <c r="A204" s="748">
        <v>198</v>
      </c>
      <c r="B204" s="788"/>
      <c r="C204" s="789"/>
      <c r="D204" s="793" t="s">
        <v>288</v>
      </c>
      <c r="E204" s="794"/>
      <c r="F204" s="774"/>
      <c r="G204" s="774"/>
      <c r="H204" s="775"/>
      <c r="I204" s="776">
        <f t="shared" si="5"/>
        <v>1000</v>
      </c>
      <c r="J204" s="557"/>
      <c r="K204" s="557"/>
      <c r="L204" s="557"/>
      <c r="M204" s="557">
        <v>1000</v>
      </c>
      <c r="N204" s="558"/>
    </row>
    <row r="205" spans="1:14" ht="15">
      <c r="A205" s="748">
        <v>199</v>
      </c>
      <c r="B205" s="788"/>
      <c r="C205" s="789"/>
      <c r="D205" s="790" t="s">
        <v>296</v>
      </c>
      <c r="E205" s="791"/>
      <c r="F205" s="777"/>
      <c r="G205" s="777"/>
      <c r="H205" s="778"/>
      <c r="I205" s="779">
        <f t="shared" si="5"/>
        <v>5650</v>
      </c>
      <c r="J205" s="199"/>
      <c r="K205" s="199"/>
      <c r="L205" s="199"/>
      <c r="M205" s="199">
        <v>5650</v>
      </c>
      <c r="N205" s="200"/>
    </row>
    <row r="206" spans="1:14" s="818" customFormat="1" ht="15">
      <c r="A206" s="748">
        <v>200</v>
      </c>
      <c r="B206" s="780"/>
      <c r="C206" s="781"/>
      <c r="D206" s="782" t="s">
        <v>284</v>
      </c>
      <c r="E206" s="783"/>
      <c r="F206" s="784"/>
      <c r="G206" s="784"/>
      <c r="H206" s="785"/>
      <c r="I206" s="786">
        <f t="shared" si="5"/>
        <v>165</v>
      </c>
      <c r="J206" s="784"/>
      <c r="K206" s="784"/>
      <c r="L206" s="784"/>
      <c r="M206" s="784">
        <v>165</v>
      </c>
      <c r="N206" s="787"/>
    </row>
    <row r="207" spans="1:14" s="760" customFormat="1" ht="25.5" customHeight="1">
      <c r="A207" s="748">
        <v>201</v>
      </c>
      <c r="B207" s="788"/>
      <c r="C207" s="789">
        <v>37</v>
      </c>
      <c r="D207" s="790" t="s">
        <v>110</v>
      </c>
      <c r="E207" s="791" t="s">
        <v>804</v>
      </c>
      <c r="F207" s="777">
        <v>2279</v>
      </c>
      <c r="G207" s="777">
        <v>15632</v>
      </c>
      <c r="H207" s="778">
        <v>16993</v>
      </c>
      <c r="I207" s="779"/>
      <c r="J207" s="791"/>
      <c r="K207" s="791"/>
      <c r="L207" s="791"/>
      <c r="M207" s="791"/>
      <c r="N207" s="792"/>
    </row>
    <row r="208" spans="1:14" ht="15">
      <c r="A208" s="748">
        <v>202</v>
      </c>
      <c r="B208" s="788"/>
      <c r="C208" s="789"/>
      <c r="D208" s="793" t="s">
        <v>288</v>
      </c>
      <c r="E208" s="794"/>
      <c r="F208" s="774"/>
      <c r="G208" s="774"/>
      <c r="H208" s="775"/>
      <c r="I208" s="776">
        <f t="shared" si="5"/>
        <v>46400</v>
      </c>
      <c r="J208" s="557">
        <v>38844</v>
      </c>
      <c r="K208" s="557">
        <v>5244</v>
      </c>
      <c r="L208" s="557">
        <v>2312</v>
      </c>
      <c r="M208" s="557"/>
      <c r="N208" s="558"/>
    </row>
    <row r="209" spans="1:14" ht="15">
      <c r="A209" s="748">
        <v>203</v>
      </c>
      <c r="B209" s="788"/>
      <c r="C209" s="789"/>
      <c r="D209" s="790" t="s">
        <v>296</v>
      </c>
      <c r="E209" s="791"/>
      <c r="F209" s="777"/>
      <c r="G209" s="777"/>
      <c r="H209" s="778"/>
      <c r="I209" s="779">
        <f t="shared" si="5"/>
        <v>56500</v>
      </c>
      <c r="J209" s="199">
        <v>46994</v>
      </c>
      <c r="K209" s="199">
        <v>6564</v>
      </c>
      <c r="L209" s="199">
        <v>2942</v>
      </c>
      <c r="M209" s="199"/>
      <c r="N209" s="200"/>
    </row>
    <row r="210" spans="1:14" ht="15">
      <c r="A210" s="748">
        <v>204</v>
      </c>
      <c r="B210" s="780"/>
      <c r="C210" s="781"/>
      <c r="D210" s="782" t="s">
        <v>284</v>
      </c>
      <c r="E210" s="783"/>
      <c r="F210" s="784"/>
      <c r="G210" s="784"/>
      <c r="H210" s="785"/>
      <c r="I210" s="786">
        <f t="shared" si="5"/>
        <v>49449</v>
      </c>
      <c r="J210" s="784">
        <v>40742</v>
      </c>
      <c r="K210" s="784">
        <v>5641</v>
      </c>
      <c r="L210" s="784">
        <v>2582</v>
      </c>
      <c r="M210" s="784"/>
      <c r="N210" s="787">
        <v>484</v>
      </c>
    </row>
    <row r="211" spans="1:14" s="760" customFormat="1" ht="25.5" customHeight="1">
      <c r="A211" s="748">
        <v>205</v>
      </c>
      <c r="B211" s="788"/>
      <c r="C211" s="789">
        <v>38</v>
      </c>
      <c r="D211" s="790" t="s">
        <v>108</v>
      </c>
      <c r="E211" s="791" t="s">
        <v>804</v>
      </c>
      <c r="F211" s="777">
        <v>10000</v>
      </c>
      <c r="G211" s="777">
        <v>10000</v>
      </c>
      <c r="H211" s="778">
        <v>10000</v>
      </c>
      <c r="I211" s="779"/>
      <c r="J211" s="791"/>
      <c r="K211" s="791"/>
      <c r="L211" s="791"/>
      <c r="M211" s="791"/>
      <c r="N211" s="792"/>
    </row>
    <row r="212" spans="1:14" ht="15">
      <c r="A212" s="748">
        <v>206</v>
      </c>
      <c r="B212" s="788"/>
      <c r="C212" s="789"/>
      <c r="D212" s="793" t="s">
        <v>288</v>
      </c>
      <c r="E212" s="794"/>
      <c r="F212" s="774"/>
      <c r="G212" s="774"/>
      <c r="H212" s="775"/>
      <c r="I212" s="776">
        <f t="shared" si="5"/>
        <v>11000</v>
      </c>
      <c r="J212" s="557"/>
      <c r="K212" s="557"/>
      <c r="L212" s="557"/>
      <c r="M212" s="557"/>
      <c r="N212" s="558">
        <v>11000</v>
      </c>
    </row>
    <row r="213" spans="1:14" ht="15">
      <c r="A213" s="748">
        <v>207</v>
      </c>
      <c r="B213" s="788"/>
      <c r="C213" s="789"/>
      <c r="D213" s="790" t="s">
        <v>296</v>
      </c>
      <c r="E213" s="791"/>
      <c r="F213" s="777"/>
      <c r="G213" s="777"/>
      <c r="H213" s="778"/>
      <c r="I213" s="779">
        <f t="shared" si="5"/>
        <v>11000</v>
      </c>
      <c r="J213" s="199"/>
      <c r="K213" s="199"/>
      <c r="L213" s="199"/>
      <c r="M213" s="199"/>
      <c r="N213" s="200">
        <v>11000</v>
      </c>
    </row>
    <row r="214" spans="1:14" ht="15">
      <c r="A214" s="748">
        <v>208</v>
      </c>
      <c r="B214" s="780"/>
      <c r="C214" s="781"/>
      <c r="D214" s="782" t="s">
        <v>284</v>
      </c>
      <c r="E214" s="783"/>
      <c r="F214" s="784"/>
      <c r="G214" s="784"/>
      <c r="H214" s="785"/>
      <c r="I214" s="786">
        <f t="shared" si="5"/>
        <v>5327</v>
      </c>
      <c r="J214" s="784"/>
      <c r="K214" s="784"/>
      <c r="L214" s="784"/>
      <c r="M214" s="784"/>
      <c r="N214" s="787">
        <v>5327</v>
      </c>
    </row>
    <row r="215" spans="1:14" s="760" customFormat="1" ht="25.5" customHeight="1">
      <c r="A215" s="748">
        <v>209</v>
      </c>
      <c r="B215" s="788"/>
      <c r="C215" s="789">
        <v>39</v>
      </c>
      <c r="D215" s="790" t="s">
        <v>113</v>
      </c>
      <c r="E215" s="791" t="s">
        <v>804</v>
      </c>
      <c r="F215" s="777">
        <v>60000</v>
      </c>
      <c r="G215" s="777">
        <v>54000</v>
      </c>
      <c r="H215" s="778">
        <v>54000</v>
      </c>
      <c r="I215" s="779"/>
      <c r="J215" s="791"/>
      <c r="K215" s="791"/>
      <c r="L215" s="791"/>
      <c r="M215" s="791"/>
      <c r="N215" s="792"/>
    </row>
    <row r="216" spans="1:14" ht="15">
      <c r="A216" s="748">
        <v>210</v>
      </c>
      <c r="B216" s="788"/>
      <c r="C216" s="789"/>
      <c r="D216" s="793" t="s">
        <v>288</v>
      </c>
      <c r="E216" s="794"/>
      <c r="F216" s="774"/>
      <c r="G216" s="774"/>
      <c r="H216" s="775"/>
      <c r="I216" s="776">
        <f t="shared" si="5"/>
        <v>60000</v>
      </c>
      <c r="J216" s="557"/>
      <c r="K216" s="557"/>
      <c r="L216" s="557"/>
      <c r="M216" s="557"/>
      <c r="N216" s="558">
        <v>60000</v>
      </c>
    </row>
    <row r="217" spans="1:14" ht="15">
      <c r="A217" s="748">
        <v>211</v>
      </c>
      <c r="B217" s="788"/>
      <c r="C217" s="789"/>
      <c r="D217" s="790" t="s">
        <v>296</v>
      </c>
      <c r="E217" s="791"/>
      <c r="F217" s="777"/>
      <c r="G217" s="777"/>
      <c r="H217" s="778"/>
      <c r="I217" s="779">
        <f t="shared" si="5"/>
        <v>60000</v>
      </c>
      <c r="J217" s="199"/>
      <c r="K217" s="199"/>
      <c r="L217" s="199"/>
      <c r="M217" s="199"/>
      <c r="N217" s="200">
        <v>60000</v>
      </c>
    </row>
    <row r="218" spans="1:14" ht="15">
      <c r="A218" s="748">
        <v>212</v>
      </c>
      <c r="B218" s="780"/>
      <c r="C218" s="781"/>
      <c r="D218" s="782" t="s">
        <v>284</v>
      </c>
      <c r="E218" s="783"/>
      <c r="F218" s="784"/>
      <c r="G218" s="784"/>
      <c r="H218" s="785"/>
      <c r="I218" s="786">
        <f t="shared" si="5"/>
        <v>28800</v>
      </c>
      <c r="J218" s="784"/>
      <c r="K218" s="784"/>
      <c r="L218" s="784"/>
      <c r="M218" s="784"/>
      <c r="N218" s="787">
        <v>28800</v>
      </c>
    </row>
    <row r="219" spans="1:14" s="760" customFormat="1" ht="25.5" customHeight="1">
      <c r="A219" s="748">
        <v>213</v>
      </c>
      <c r="B219" s="788"/>
      <c r="C219" s="789">
        <v>40</v>
      </c>
      <c r="D219" s="790" t="s">
        <v>114</v>
      </c>
      <c r="E219" s="791" t="s">
        <v>804</v>
      </c>
      <c r="F219" s="777">
        <v>104000</v>
      </c>
      <c r="G219" s="777">
        <v>104000</v>
      </c>
      <c r="H219" s="778">
        <v>201585</v>
      </c>
      <c r="I219" s="779"/>
      <c r="J219" s="791"/>
      <c r="K219" s="791"/>
      <c r="L219" s="791"/>
      <c r="M219" s="791"/>
      <c r="N219" s="792"/>
    </row>
    <row r="220" spans="1:14" ht="15">
      <c r="A220" s="748">
        <v>214</v>
      </c>
      <c r="B220" s="788"/>
      <c r="C220" s="789"/>
      <c r="D220" s="793" t="s">
        <v>288</v>
      </c>
      <c r="E220" s="794"/>
      <c r="F220" s="774"/>
      <c r="G220" s="774"/>
      <c r="H220" s="775"/>
      <c r="I220" s="776">
        <f t="shared" si="5"/>
        <v>268213</v>
      </c>
      <c r="J220" s="557"/>
      <c r="K220" s="557"/>
      <c r="L220" s="557"/>
      <c r="M220" s="557"/>
      <c r="N220" s="558">
        <v>268213</v>
      </c>
    </row>
    <row r="221" spans="1:14" ht="15">
      <c r="A221" s="748">
        <v>215</v>
      </c>
      <c r="B221" s="788"/>
      <c r="C221" s="789"/>
      <c r="D221" s="790" t="s">
        <v>296</v>
      </c>
      <c r="E221" s="791"/>
      <c r="F221" s="777"/>
      <c r="G221" s="777"/>
      <c r="H221" s="778"/>
      <c r="I221" s="779">
        <f t="shared" si="5"/>
        <v>282110</v>
      </c>
      <c r="J221" s="199"/>
      <c r="K221" s="199"/>
      <c r="L221" s="199"/>
      <c r="M221" s="199"/>
      <c r="N221" s="200">
        <v>282110</v>
      </c>
    </row>
    <row r="222" spans="1:14" ht="15">
      <c r="A222" s="748">
        <v>216</v>
      </c>
      <c r="B222" s="780"/>
      <c r="C222" s="781"/>
      <c r="D222" s="782" t="s">
        <v>284</v>
      </c>
      <c r="E222" s="783"/>
      <c r="F222" s="784"/>
      <c r="G222" s="784"/>
      <c r="H222" s="785"/>
      <c r="I222" s="786">
        <f t="shared" si="5"/>
        <v>127034</v>
      </c>
      <c r="J222" s="784"/>
      <c r="K222" s="784"/>
      <c r="L222" s="784"/>
      <c r="M222" s="784"/>
      <c r="N222" s="787">
        <v>127034</v>
      </c>
    </row>
    <row r="223" spans="1:14" s="760" customFormat="1" ht="25.5" customHeight="1">
      <c r="A223" s="748">
        <v>217</v>
      </c>
      <c r="B223" s="788"/>
      <c r="C223" s="789">
        <v>41</v>
      </c>
      <c r="D223" s="790" t="s">
        <v>243</v>
      </c>
      <c r="E223" s="791" t="s">
        <v>804</v>
      </c>
      <c r="F223" s="777"/>
      <c r="G223" s="777"/>
      <c r="H223" s="778">
        <v>128658</v>
      </c>
      <c r="I223" s="779"/>
      <c r="J223" s="791"/>
      <c r="K223" s="791"/>
      <c r="L223" s="791"/>
      <c r="M223" s="791"/>
      <c r="N223" s="792"/>
    </row>
    <row r="224" spans="1:14" ht="15">
      <c r="A224" s="748">
        <v>218</v>
      </c>
      <c r="B224" s="788"/>
      <c r="C224" s="789"/>
      <c r="D224" s="793" t="s">
        <v>288</v>
      </c>
      <c r="E224" s="794"/>
      <c r="F224" s="774"/>
      <c r="G224" s="774"/>
      <c r="H224" s="775"/>
      <c r="I224" s="776">
        <f t="shared" si="5"/>
        <v>128806</v>
      </c>
      <c r="J224" s="557"/>
      <c r="K224" s="557"/>
      <c r="L224" s="557"/>
      <c r="M224" s="557"/>
      <c r="N224" s="558">
        <v>128806</v>
      </c>
    </row>
    <row r="225" spans="1:14" ht="15">
      <c r="A225" s="748">
        <v>219</v>
      </c>
      <c r="B225" s="788"/>
      <c r="C225" s="789"/>
      <c r="D225" s="790" t="s">
        <v>296</v>
      </c>
      <c r="E225" s="791"/>
      <c r="F225" s="777"/>
      <c r="G225" s="777"/>
      <c r="H225" s="778"/>
      <c r="I225" s="779">
        <f t="shared" si="5"/>
        <v>134140</v>
      </c>
      <c r="J225" s="199"/>
      <c r="K225" s="199"/>
      <c r="L225" s="199"/>
      <c r="M225" s="199"/>
      <c r="N225" s="200">
        <v>134140</v>
      </c>
    </row>
    <row r="226" spans="1:14" ht="15">
      <c r="A226" s="748">
        <v>220</v>
      </c>
      <c r="B226" s="780"/>
      <c r="C226" s="781"/>
      <c r="D226" s="782" t="s">
        <v>284</v>
      </c>
      <c r="E226" s="783"/>
      <c r="F226" s="784"/>
      <c r="G226" s="784"/>
      <c r="H226" s="785"/>
      <c r="I226" s="786">
        <f t="shared" si="5"/>
        <v>59564</v>
      </c>
      <c r="J226" s="784"/>
      <c r="K226" s="784"/>
      <c r="L226" s="784"/>
      <c r="M226" s="784"/>
      <c r="N226" s="787">
        <v>59564</v>
      </c>
    </row>
    <row r="227" spans="1:14" s="760" customFormat="1" ht="25.5" customHeight="1">
      <c r="A227" s="748">
        <v>221</v>
      </c>
      <c r="B227" s="788"/>
      <c r="C227" s="789">
        <v>42</v>
      </c>
      <c r="D227" s="790" t="s">
        <v>708</v>
      </c>
      <c r="E227" s="791" t="s">
        <v>804</v>
      </c>
      <c r="F227" s="777"/>
      <c r="G227" s="777"/>
      <c r="H227" s="778"/>
      <c r="I227" s="779"/>
      <c r="J227" s="791"/>
      <c r="K227" s="791"/>
      <c r="L227" s="791"/>
      <c r="M227" s="791"/>
      <c r="N227" s="792"/>
    </row>
    <row r="228" spans="1:14" ht="15">
      <c r="A228" s="748">
        <v>222</v>
      </c>
      <c r="B228" s="788"/>
      <c r="C228" s="789"/>
      <c r="D228" s="793" t="s">
        <v>288</v>
      </c>
      <c r="E228" s="794"/>
      <c r="F228" s="774"/>
      <c r="G228" s="774"/>
      <c r="H228" s="775"/>
      <c r="I228" s="776">
        <f t="shared" si="5"/>
        <v>17400</v>
      </c>
      <c r="J228" s="557"/>
      <c r="K228" s="557"/>
      <c r="L228" s="557"/>
      <c r="M228" s="557"/>
      <c r="N228" s="558">
        <v>17400</v>
      </c>
    </row>
    <row r="229" spans="1:14" ht="15">
      <c r="A229" s="748">
        <v>223</v>
      </c>
      <c r="B229" s="788"/>
      <c r="C229" s="789"/>
      <c r="D229" s="790" t="s">
        <v>296</v>
      </c>
      <c r="E229" s="791"/>
      <c r="F229" s="777"/>
      <c r="G229" s="777"/>
      <c r="H229" s="778"/>
      <c r="I229" s="779">
        <f t="shared" si="5"/>
        <v>17400</v>
      </c>
      <c r="J229" s="199"/>
      <c r="K229" s="199"/>
      <c r="L229" s="199">
        <v>17400</v>
      </c>
      <c r="M229" s="199"/>
      <c r="N229" s="200"/>
    </row>
    <row r="230" spans="1:14" ht="15">
      <c r="A230" s="748">
        <v>224</v>
      </c>
      <c r="B230" s="780"/>
      <c r="C230" s="781"/>
      <c r="D230" s="782" t="s">
        <v>284</v>
      </c>
      <c r="E230" s="783"/>
      <c r="F230" s="784"/>
      <c r="G230" s="784"/>
      <c r="H230" s="785"/>
      <c r="I230" s="786">
        <f t="shared" si="5"/>
        <v>0</v>
      </c>
      <c r="J230" s="784"/>
      <c r="K230" s="784"/>
      <c r="L230" s="784"/>
      <c r="M230" s="784"/>
      <c r="N230" s="787"/>
    </row>
    <row r="231" spans="1:14" s="760" customFormat="1" ht="25.5" customHeight="1">
      <c r="A231" s="748">
        <v>225</v>
      </c>
      <c r="B231" s="788"/>
      <c r="C231" s="789">
        <v>43</v>
      </c>
      <c r="D231" s="790" t="s">
        <v>104</v>
      </c>
      <c r="E231" s="791" t="s">
        <v>742</v>
      </c>
      <c r="F231" s="777">
        <v>500</v>
      </c>
      <c r="G231" s="777">
        <v>1000</v>
      </c>
      <c r="H231" s="778">
        <v>1000</v>
      </c>
      <c r="I231" s="779"/>
      <c r="J231" s="791"/>
      <c r="K231" s="791"/>
      <c r="L231" s="791"/>
      <c r="M231" s="791"/>
      <c r="N231" s="792"/>
    </row>
    <row r="232" spans="1:14" ht="15">
      <c r="A232" s="748">
        <v>226</v>
      </c>
      <c r="B232" s="788"/>
      <c r="C232" s="789"/>
      <c r="D232" s="793" t="s">
        <v>288</v>
      </c>
      <c r="E232" s="794"/>
      <c r="F232" s="774"/>
      <c r="G232" s="774"/>
      <c r="H232" s="775"/>
      <c r="I232" s="776">
        <f t="shared" si="5"/>
        <v>1700</v>
      </c>
      <c r="J232" s="557"/>
      <c r="K232" s="557"/>
      <c r="L232" s="557">
        <v>1700</v>
      </c>
      <c r="M232" s="557"/>
      <c r="N232" s="558"/>
    </row>
    <row r="233" spans="1:14" ht="15">
      <c r="A233" s="748">
        <v>227</v>
      </c>
      <c r="B233" s="788"/>
      <c r="C233" s="789"/>
      <c r="D233" s="790" t="s">
        <v>296</v>
      </c>
      <c r="E233" s="791"/>
      <c r="F233" s="777"/>
      <c r="G233" s="777"/>
      <c r="H233" s="778"/>
      <c r="I233" s="779">
        <f t="shared" si="5"/>
        <v>1700</v>
      </c>
      <c r="J233" s="199"/>
      <c r="K233" s="199"/>
      <c r="L233" s="199">
        <v>1700</v>
      </c>
      <c r="M233" s="199"/>
      <c r="N233" s="200"/>
    </row>
    <row r="234" spans="1:14" ht="15">
      <c r="A234" s="748">
        <v>228</v>
      </c>
      <c r="B234" s="780"/>
      <c r="C234" s="781"/>
      <c r="D234" s="782" t="s">
        <v>284</v>
      </c>
      <c r="E234" s="783"/>
      <c r="F234" s="784"/>
      <c r="G234" s="784"/>
      <c r="H234" s="785"/>
      <c r="I234" s="786">
        <f t="shared" si="5"/>
        <v>850</v>
      </c>
      <c r="J234" s="784"/>
      <c r="K234" s="784"/>
      <c r="L234" s="784">
        <v>850</v>
      </c>
      <c r="M234" s="784"/>
      <c r="N234" s="787"/>
    </row>
    <row r="235" spans="1:14" s="760" customFormat="1" ht="25.5" customHeight="1">
      <c r="A235" s="748">
        <v>229</v>
      </c>
      <c r="B235" s="788"/>
      <c r="C235" s="789">
        <v>44</v>
      </c>
      <c r="D235" s="790" t="s">
        <v>226</v>
      </c>
      <c r="E235" s="791" t="s">
        <v>742</v>
      </c>
      <c r="F235" s="777">
        <v>115</v>
      </c>
      <c r="G235" s="777">
        <v>500</v>
      </c>
      <c r="H235" s="778">
        <v>0</v>
      </c>
      <c r="I235" s="779"/>
      <c r="J235" s="791"/>
      <c r="K235" s="791"/>
      <c r="L235" s="791"/>
      <c r="M235" s="791"/>
      <c r="N235" s="792"/>
    </row>
    <row r="236" spans="1:14" ht="15">
      <c r="A236" s="748">
        <v>230</v>
      </c>
      <c r="B236" s="788"/>
      <c r="C236" s="789"/>
      <c r="D236" s="793" t="s">
        <v>288</v>
      </c>
      <c r="E236" s="794"/>
      <c r="F236" s="774"/>
      <c r="G236" s="774"/>
      <c r="H236" s="775"/>
      <c r="I236" s="776">
        <f t="shared" si="5"/>
        <v>500</v>
      </c>
      <c r="J236" s="557"/>
      <c r="K236" s="557"/>
      <c r="L236" s="557"/>
      <c r="M236" s="557">
        <v>500</v>
      </c>
      <c r="N236" s="558"/>
    </row>
    <row r="237" spans="1:14" ht="15">
      <c r="A237" s="748">
        <v>231</v>
      </c>
      <c r="B237" s="788"/>
      <c r="C237" s="789"/>
      <c r="D237" s="790" t="s">
        <v>296</v>
      </c>
      <c r="E237" s="791"/>
      <c r="F237" s="777"/>
      <c r="G237" s="777"/>
      <c r="H237" s="778"/>
      <c r="I237" s="779">
        <f t="shared" si="5"/>
        <v>500</v>
      </c>
      <c r="J237" s="199"/>
      <c r="K237" s="199"/>
      <c r="L237" s="199"/>
      <c r="M237" s="199">
        <v>500</v>
      </c>
      <c r="N237" s="200"/>
    </row>
    <row r="238" spans="1:14" ht="15">
      <c r="A238" s="748">
        <v>232</v>
      </c>
      <c r="B238" s="780"/>
      <c r="C238" s="781"/>
      <c r="D238" s="782" t="s">
        <v>284</v>
      </c>
      <c r="E238" s="783"/>
      <c r="F238" s="784"/>
      <c r="G238" s="784"/>
      <c r="H238" s="785"/>
      <c r="I238" s="786">
        <f t="shared" si="5"/>
        <v>0</v>
      </c>
      <c r="J238" s="784"/>
      <c r="K238" s="784"/>
      <c r="L238" s="784"/>
      <c r="M238" s="784"/>
      <c r="N238" s="787"/>
    </row>
    <row r="239" spans="1:14" s="760" customFormat="1" ht="25.5" customHeight="1">
      <c r="A239" s="748">
        <v>233</v>
      </c>
      <c r="B239" s="788"/>
      <c r="C239" s="789">
        <v>45</v>
      </c>
      <c r="D239" s="790" t="s">
        <v>118</v>
      </c>
      <c r="E239" s="791" t="s">
        <v>742</v>
      </c>
      <c r="F239" s="777">
        <v>24120</v>
      </c>
      <c r="G239" s="777"/>
      <c r="H239" s="778">
        <v>2110</v>
      </c>
      <c r="I239" s="779"/>
      <c r="J239" s="791"/>
      <c r="K239" s="791"/>
      <c r="L239" s="791"/>
      <c r="M239" s="791"/>
      <c r="N239" s="792"/>
    </row>
    <row r="240" spans="1:14" ht="15">
      <c r="A240" s="748">
        <v>234</v>
      </c>
      <c r="B240" s="788"/>
      <c r="C240" s="789"/>
      <c r="D240" s="793" t="s">
        <v>288</v>
      </c>
      <c r="E240" s="794"/>
      <c r="F240" s="774"/>
      <c r="G240" s="774"/>
      <c r="H240" s="775"/>
      <c r="I240" s="776">
        <f t="shared" si="5"/>
        <v>6000</v>
      </c>
      <c r="J240" s="557"/>
      <c r="K240" s="557"/>
      <c r="L240" s="557"/>
      <c r="M240" s="557"/>
      <c r="N240" s="558">
        <v>6000</v>
      </c>
    </row>
    <row r="241" spans="1:14" ht="15">
      <c r="A241" s="748">
        <v>235</v>
      </c>
      <c r="B241" s="788"/>
      <c r="C241" s="789"/>
      <c r="D241" s="790" t="s">
        <v>296</v>
      </c>
      <c r="E241" s="791"/>
      <c r="F241" s="777"/>
      <c r="G241" s="777"/>
      <c r="H241" s="778"/>
      <c r="I241" s="779">
        <f t="shared" si="5"/>
        <v>1000</v>
      </c>
      <c r="J241" s="199"/>
      <c r="K241" s="199"/>
      <c r="L241" s="199"/>
      <c r="M241" s="199"/>
      <c r="N241" s="200">
        <v>1000</v>
      </c>
    </row>
    <row r="242" spans="1:14" ht="15">
      <c r="A242" s="748">
        <v>236</v>
      </c>
      <c r="B242" s="780"/>
      <c r="C242" s="781"/>
      <c r="D242" s="782" t="s">
        <v>284</v>
      </c>
      <c r="E242" s="783"/>
      <c r="F242" s="784"/>
      <c r="G242" s="784"/>
      <c r="H242" s="785"/>
      <c r="I242" s="786">
        <f t="shared" si="5"/>
        <v>0</v>
      </c>
      <c r="J242" s="784"/>
      <c r="K242" s="784"/>
      <c r="L242" s="784"/>
      <c r="M242" s="784"/>
      <c r="N242" s="787"/>
    </row>
    <row r="243" spans="1:14" s="760" customFormat="1" ht="25.5" customHeight="1">
      <c r="A243" s="748">
        <v>237</v>
      </c>
      <c r="B243" s="788"/>
      <c r="C243" s="789">
        <v>46</v>
      </c>
      <c r="D243" s="790" t="s">
        <v>138</v>
      </c>
      <c r="E243" s="791" t="s">
        <v>742</v>
      </c>
      <c r="F243" s="777">
        <v>1000</v>
      </c>
      <c r="G243" s="777">
        <v>500</v>
      </c>
      <c r="H243" s="778">
        <v>500</v>
      </c>
      <c r="I243" s="779"/>
      <c r="J243" s="791"/>
      <c r="K243" s="791"/>
      <c r="L243" s="791"/>
      <c r="M243" s="791"/>
      <c r="N243" s="792"/>
    </row>
    <row r="244" spans="1:14" ht="15">
      <c r="A244" s="748">
        <v>238</v>
      </c>
      <c r="B244" s="788"/>
      <c r="C244" s="789"/>
      <c r="D244" s="793" t="s">
        <v>288</v>
      </c>
      <c r="E244" s="794"/>
      <c r="F244" s="774"/>
      <c r="G244" s="774"/>
      <c r="H244" s="775"/>
      <c r="I244" s="776">
        <f t="shared" si="5"/>
        <v>2000</v>
      </c>
      <c r="J244" s="557"/>
      <c r="K244" s="557"/>
      <c r="L244" s="557"/>
      <c r="M244" s="557"/>
      <c r="N244" s="558">
        <v>2000</v>
      </c>
    </row>
    <row r="245" spans="1:14" ht="15">
      <c r="A245" s="748">
        <v>239</v>
      </c>
      <c r="B245" s="788"/>
      <c r="C245" s="789"/>
      <c r="D245" s="790" t="s">
        <v>296</v>
      </c>
      <c r="E245" s="791"/>
      <c r="F245" s="777"/>
      <c r="G245" s="777"/>
      <c r="H245" s="778"/>
      <c r="I245" s="779">
        <f t="shared" si="5"/>
        <v>2000</v>
      </c>
      <c r="J245" s="199"/>
      <c r="K245" s="199"/>
      <c r="L245" s="199">
        <v>2000</v>
      </c>
      <c r="M245" s="199"/>
      <c r="N245" s="200"/>
    </row>
    <row r="246" spans="1:14" ht="15">
      <c r="A246" s="748">
        <v>240</v>
      </c>
      <c r="B246" s="780"/>
      <c r="C246" s="781"/>
      <c r="D246" s="782" t="s">
        <v>284</v>
      </c>
      <c r="E246" s="783"/>
      <c r="F246" s="784"/>
      <c r="G246" s="784"/>
      <c r="H246" s="785"/>
      <c r="I246" s="786">
        <f t="shared" si="5"/>
        <v>1000</v>
      </c>
      <c r="J246" s="784"/>
      <c r="K246" s="784"/>
      <c r="L246" s="784">
        <v>1000</v>
      </c>
      <c r="M246" s="784"/>
      <c r="N246" s="787"/>
    </row>
    <row r="247" spans="1:14" s="760" customFormat="1" ht="25.5" customHeight="1">
      <c r="A247" s="748">
        <v>241</v>
      </c>
      <c r="B247" s="788"/>
      <c r="C247" s="789">
        <v>47</v>
      </c>
      <c r="D247" s="790" t="s">
        <v>274</v>
      </c>
      <c r="E247" s="791" t="s">
        <v>804</v>
      </c>
      <c r="F247" s="777">
        <v>10000</v>
      </c>
      <c r="G247" s="777">
        <v>5000</v>
      </c>
      <c r="H247" s="778">
        <v>5000</v>
      </c>
      <c r="I247" s="779"/>
      <c r="J247" s="791"/>
      <c r="K247" s="791"/>
      <c r="L247" s="791"/>
      <c r="M247" s="791"/>
      <c r="N247" s="792"/>
    </row>
    <row r="248" spans="1:14" ht="15">
      <c r="A248" s="748">
        <v>242</v>
      </c>
      <c r="B248" s="788"/>
      <c r="C248" s="789"/>
      <c r="D248" s="793" t="s">
        <v>288</v>
      </c>
      <c r="E248" s="794"/>
      <c r="F248" s="774"/>
      <c r="G248" s="774"/>
      <c r="H248" s="775"/>
      <c r="I248" s="776">
        <f t="shared" si="5"/>
        <v>5000</v>
      </c>
      <c r="J248" s="557"/>
      <c r="K248" s="557"/>
      <c r="L248" s="557">
        <v>5000</v>
      </c>
      <c r="M248" s="557"/>
      <c r="N248" s="558"/>
    </row>
    <row r="249" spans="1:14" ht="15">
      <c r="A249" s="748">
        <v>243</v>
      </c>
      <c r="B249" s="788"/>
      <c r="C249" s="789"/>
      <c r="D249" s="790" t="s">
        <v>296</v>
      </c>
      <c r="E249" s="791"/>
      <c r="F249" s="777"/>
      <c r="G249" s="777"/>
      <c r="H249" s="778"/>
      <c r="I249" s="779">
        <f t="shared" si="5"/>
        <v>5000</v>
      </c>
      <c r="J249" s="199"/>
      <c r="K249" s="199"/>
      <c r="L249" s="199">
        <v>5000</v>
      </c>
      <c r="M249" s="199"/>
      <c r="N249" s="200"/>
    </row>
    <row r="250" spans="1:14" ht="15">
      <c r="A250" s="748">
        <v>244</v>
      </c>
      <c r="B250" s="780"/>
      <c r="C250" s="781"/>
      <c r="D250" s="782" t="s">
        <v>284</v>
      </c>
      <c r="E250" s="783"/>
      <c r="F250" s="784"/>
      <c r="G250" s="784"/>
      <c r="H250" s="785"/>
      <c r="I250" s="786">
        <f t="shared" si="5"/>
        <v>2083</v>
      </c>
      <c r="J250" s="784"/>
      <c r="K250" s="784"/>
      <c r="L250" s="784">
        <v>2083</v>
      </c>
      <c r="M250" s="784"/>
      <c r="N250" s="787"/>
    </row>
    <row r="251" spans="1:14" s="760" customFormat="1" ht="25.5" customHeight="1">
      <c r="A251" s="748">
        <v>245</v>
      </c>
      <c r="B251" s="788"/>
      <c r="C251" s="789">
        <v>48</v>
      </c>
      <c r="D251" s="790" t="s">
        <v>120</v>
      </c>
      <c r="E251" s="791" t="s">
        <v>742</v>
      </c>
      <c r="F251" s="777">
        <v>5735</v>
      </c>
      <c r="G251" s="777">
        <v>4760</v>
      </c>
      <c r="H251" s="778">
        <v>5760</v>
      </c>
      <c r="I251" s="779"/>
      <c r="J251" s="791"/>
      <c r="K251" s="791"/>
      <c r="L251" s="791"/>
      <c r="M251" s="791"/>
      <c r="N251" s="792"/>
    </row>
    <row r="252" spans="1:14" ht="15">
      <c r="A252" s="748">
        <v>246</v>
      </c>
      <c r="B252" s="788"/>
      <c r="C252" s="789"/>
      <c r="D252" s="793" t="s">
        <v>288</v>
      </c>
      <c r="E252" s="794"/>
      <c r="F252" s="774"/>
      <c r="G252" s="774"/>
      <c r="H252" s="775"/>
      <c r="I252" s="776">
        <f t="shared" si="5"/>
        <v>5760</v>
      </c>
      <c r="J252" s="557"/>
      <c r="K252" s="557"/>
      <c r="L252" s="557">
        <v>5760</v>
      </c>
      <c r="M252" s="557"/>
      <c r="N252" s="558"/>
    </row>
    <row r="253" spans="1:14" ht="15">
      <c r="A253" s="748">
        <v>247</v>
      </c>
      <c r="B253" s="788"/>
      <c r="C253" s="789"/>
      <c r="D253" s="790" t="s">
        <v>296</v>
      </c>
      <c r="E253" s="791"/>
      <c r="F253" s="777"/>
      <c r="G253" s="777"/>
      <c r="H253" s="778"/>
      <c r="I253" s="779">
        <f t="shared" si="5"/>
        <v>5760</v>
      </c>
      <c r="J253" s="199"/>
      <c r="K253" s="199"/>
      <c r="L253" s="199">
        <v>5760</v>
      </c>
      <c r="M253" s="199"/>
      <c r="N253" s="200"/>
    </row>
    <row r="254" spans="1:14" ht="15">
      <c r="A254" s="748">
        <v>248</v>
      </c>
      <c r="B254" s="780"/>
      <c r="C254" s="781"/>
      <c r="D254" s="782" t="s">
        <v>284</v>
      </c>
      <c r="E254" s="783"/>
      <c r="F254" s="784"/>
      <c r="G254" s="784"/>
      <c r="H254" s="785"/>
      <c r="I254" s="786">
        <f t="shared" si="5"/>
        <v>1945</v>
      </c>
      <c r="J254" s="784"/>
      <c r="K254" s="784"/>
      <c r="L254" s="784">
        <v>1945</v>
      </c>
      <c r="M254" s="784"/>
      <c r="N254" s="787"/>
    </row>
    <row r="255" spans="1:14" s="760" customFormat="1" ht="25.5" customHeight="1">
      <c r="A255" s="748">
        <v>249</v>
      </c>
      <c r="B255" s="788"/>
      <c r="C255" s="789">
        <v>49</v>
      </c>
      <c r="D255" s="790" t="s">
        <v>276</v>
      </c>
      <c r="E255" s="791" t="s">
        <v>742</v>
      </c>
      <c r="F255" s="777">
        <v>3095</v>
      </c>
      <c r="G255" s="777">
        <v>3000</v>
      </c>
      <c r="H255" s="778">
        <v>1942</v>
      </c>
      <c r="I255" s="779"/>
      <c r="J255" s="791"/>
      <c r="K255" s="791"/>
      <c r="L255" s="791"/>
      <c r="M255" s="791"/>
      <c r="N255" s="792"/>
    </row>
    <row r="256" spans="1:14" ht="15">
      <c r="A256" s="748">
        <v>250</v>
      </c>
      <c r="B256" s="788"/>
      <c r="C256" s="789"/>
      <c r="D256" s="793" t="s">
        <v>288</v>
      </c>
      <c r="E256" s="794"/>
      <c r="F256" s="774"/>
      <c r="G256" s="774"/>
      <c r="H256" s="775"/>
      <c r="I256" s="776">
        <f t="shared" si="5"/>
        <v>3000</v>
      </c>
      <c r="J256" s="557"/>
      <c r="K256" s="557"/>
      <c r="L256" s="557">
        <v>3000</v>
      </c>
      <c r="M256" s="557"/>
      <c r="N256" s="558"/>
    </row>
    <row r="257" spans="1:14" ht="15">
      <c r="A257" s="748">
        <v>251</v>
      </c>
      <c r="B257" s="788"/>
      <c r="C257" s="789"/>
      <c r="D257" s="790" t="s">
        <v>296</v>
      </c>
      <c r="E257" s="791"/>
      <c r="F257" s="777"/>
      <c r="G257" s="777"/>
      <c r="H257" s="778"/>
      <c r="I257" s="779">
        <f t="shared" si="5"/>
        <v>3000</v>
      </c>
      <c r="J257" s="199"/>
      <c r="K257" s="199"/>
      <c r="L257" s="199">
        <v>3000</v>
      </c>
      <c r="M257" s="199"/>
      <c r="N257" s="200"/>
    </row>
    <row r="258" spans="1:14" ht="15">
      <c r="A258" s="748">
        <v>252</v>
      </c>
      <c r="B258" s="780"/>
      <c r="C258" s="781"/>
      <c r="D258" s="782" t="s">
        <v>284</v>
      </c>
      <c r="E258" s="783"/>
      <c r="F258" s="784"/>
      <c r="G258" s="784"/>
      <c r="H258" s="785"/>
      <c r="I258" s="786">
        <f t="shared" si="5"/>
        <v>442</v>
      </c>
      <c r="J258" s="784"/>
      <c r="K258" s="784"/>
      <c r="L258" s="784">
        <v>442</v>
      </c>
      <c r="M258" s="784"/>
      <c r="N258" s="787"/>
    </row>
    <row r="259" spans="1:14" s="760" customFormat="1" ht="25.5" customHeight="1">
      <c r="A259" s="748">
        <v>253</v>
      </c>
      <c r="B259" s="788"/>
      <c r="C259" s="789">
        <v>50</v>
      </c>
      <c r="D259" s="790" t="s">
        <v>709</v>
      </c>
      <c r="E259" s="791" t="s">
        <v>742</v>
      </c>
      <c r="F259" s="777">
        <v>39210</v>
      </c>
      <c r="G259" s="777">
        <v>45649</v>
      </c>
      <c r="H259" s="778">
        <v>42884</v>
      </c>
      <c r="I259" s="779"/>
      <c r="J259" s="791"/>
      <c r="K259" s="791"/>
      <c r="L259" s="791"/>
      <c r="M259" s="791"/>
      <c r="N259" s="792"/>
    </row>
    <row r="260" spans="1:14" ht="15">
      <c r="A260" s="748">
        <v>254</v>
      </c>
      <c r="B260" s="788"/>
      <c r="C260" s="789"/>
      <c r="D260" s="793" t="s">
        <v>288</v>
      </c>
      <c r="E260" s="794"/>
      <c r="F260" s="774"/>
      <c r="G260" s="774"/>
      <c r="H260" s="775"/>
      <c r="I260" s="776">
        <f t="shared" si="5"/>
        <v>59233</v>
      </c>
      <c r="J260" s="557">
        <v>9088</v>
      </c>
      <c r="K260" s="557">
        <v>2208</v>
      </c>
      <c r="L260" s="557">
        <v>47937</v>
      </c>
      <c r="M260" s="557"/>
      <c r="N260" s="558"/>
    </row>
    <row r="261" spans="1:14" ht="15">
      <c r="A261" s="748">
        <v>255</v>
      </c>
      <c r="B261" s="788"/>
      <c r="C261" s="789"/>
      <c r="D261" s="790" t="s">
        <v>296</v>
      </c>
      <c r="E261" s="791"/>
      <c r="F261" s="777"/>
      <c r="G261" s="777"/>
      <c r="H261" s="778"/>
      <c r="I261" s="779">
        <f t="shared" si="5"/>
        <v>59233</v>
      </c>
      <c r="J261" s="199">
        <v>9088</v>
      </c>
      <c r="K261" s="199">
        <v>2208</v>
      </c>
      <c r="L261" s="199">
        <v>47937</v>
      </c>
      <c r="M261" s="199"/>
      <c r="N261" s="200"/>
    </row>
    <row r="262" spans="1:14" ht="15">
      <c r="A262" s="748">
        <v>256</v>
      </c>
      <c r="B262" s="780"/>
      <c r="C262" s="781"/>
      <c r="D262" s="782" t="s">
        <v>284</v>
      </c>
      <c r="E262" s="783"/>
      <c r="F262" s="784"/>
      <c r="G262" s="784"/>
      <c r="H262" s="785"/>
      <c r="I262" s="786">
        <f t="shared" si="5"/>
        <v>26289</v>
      </c>
      <c r="J262" s="784">
        <v>1749</v>
      </c>
      <c r="K262" s="784">
        <v>360</v>
      </c>
      <c r="L262" s="784">
        <v>24180</v>
      </c>
      <c r="M262" s="784"/>
      <c r="N262" s="787"/>
    </row>
    <row r="263" spans="1:14" s="760" customFormat="1" ht="25.5" customHeight="1">
      <c r="A263" s="748">
        <v>257</v>
      </c>
      <c r="B263" s="788"/>
      <c r="C263" s="789">
        <v>51</v>
      </c>
      <c r="D263" s="790" t="s">
        <v>64</v>
      </c>
      <c r="E263" s="791" t="s">
        <v>742</v>
      </c>
      <c r="F263" s="777">
        <v>82397</v>
      </c>
      <c r="G263" s="777">
        <v>95800</v>
      </c>
      <c r="H263" s="778">
        <v>80327</v>
      </c>
      <c r="I263" s="779"/>
      <c r="J263" s="791"/>
      <c r="K263" s="791"/>
      <c r="L263" s="791"/>
      <c r="M263" s="791"/>
      <c r="N263" s="792"/>
    </row>
    <row r="264" spans="1:14" ht="15">
      <c r="A264" s="748">
        <v>258</v>
      </c>
      <c r="B264" s="788"/>
      <c r="C264" s="789"/>
      <c r="D264" s="793" t="s">
        <v>288</v>
      </c>
      <c r="E264" s="794"/>
      <c r="F264" s="774"/>
      <c r="G264" s="774"/>
      <c r="H264" s="775"/>
      <c r="I264" s="776">
        <f aca="true" t="shared" si="6" ref="I264:I326">SUM(J264:N264)</f>
        <v>67500</v>
      </c>
      <c r="J264" s="557"/>
      <c r="K264" s="557"/>
      <c r="L264" s="557">
        <v>67500</v>
      </c>
      <c r="M264" s="557"/>
      <c r="N264" s="558"/>
    </row>
    <row r="265" spans="1:14" ht="15">
      <c r="A265" s="748">
        <v>259</v>
      </c>
      <c r="B265" s="788"/>
      <c r="C265" s="789"/>
      <c r="D265" s="790" t="s">
        <v>296</v>
      </c>
      <c r="E265" s="791"/>
      <c r="F265" s="777"/>
      <c r="G265" s="777"/>
      <c r="H265" s="778"/>
      <c r="I265" s="779">
        <f t="shared" si="6"/>
        <v>86658</v>
      </c>
      <c r="J265" s="199"/>
      <c r="K265" s="199"/>
      <c r="L265" s="199">
        <v>86658</v>
      </c>
      <c r="M265" s="199"/>
      <c r="N265" s="200"/>
    </row>
    <row r="266" spans="1:14" ht="15">
      <c r="A266" s="748">
        <v>260</v>
      </c>
      <c r="B266" s="780"/>
      <c r="C266" s="781"/>
      <c r="D266" s="782" t="s">
        <v>284</v>
      </c>
      <c r="E266" s="783"/>
      <c r="F266" s="784"/>
      <c r="G266" s="784"/>
      <c r="H266" s="785"/>
      <c r="I266" s="786">
        <f t="shared" si="6"/>
        <v>86305</v>
      </c>
      <c r="J266" s="784"/>
      <c r="K266" s="784"/>
      <c r="L266" s="784">
        <v>86305</v>
      </c>
      <c r="M266" s="784"/>
      <c r="N266" s="787"/>
    </row>
    <row r="267" spans="1:14" s="760" customFormat="1" ht="25.5" customHeight="1">
      <c r="A267" s="748">
        <v>261</v>
      </c>
      <c r="B267" s="788"/>
      <c r="C267" s="789">
        <v>52</v>
      </c>
      <c r="D267" s="790" t="s">
        <v>448</v>
      </c>
      <c r="E267" s="791" t="s">
        <v>742</v>
      </c>
      <c r="F267" s="777">
        <v>568965</v>
      </c>
      <c r="G267" s="777">
        <v>281589</v>
      </c>
      <c r="H267" s="778">
        <v>263651</v>
      </c>
      <c r="I267" s="779"/>
      <c r="J267" s="791"/>
      <c r="K267" s="791"/>
      <c r="L267" s="791"/>
      <c r="M267" s="791"/>
      <c r="N267" s="792"/>
    </row>
    <row r="268" spans="1:14" ht="15">
      <c r="A268" s="748">
        <v>262</v>
      </c>
      <c r="B268" s="788"/>
      <c r="C268" s="789"/>
      <c r="D268" s="793" t="s">
        <v>288</v>
      </c>
      <c r="E268" s="794"/>
      <c r="F268" s="774"/>
      <c r="G268" s="774"/>
      <c r="H268" s="775"/>
      <c r="I268" s="776">
        <f t="shared" si="6"/>
        <v>87500</v>
      </c>
      <c r="J268" s="557"/>
      <c r="K268" s="557"/>
      <c r="L268" s="557">
        <v>87500</v>
      </c>
      <c r="M268" s="557"/>
      <c r="N268" s="558"/>
    </row>
    <row r="269" spans="1:14" ht="15">
      <c r="A269" s="748">
        <v>263</v>
      </c>
      <c r="B269" s="788"/>
      <c r="C269" s="789"/>
      <c r="D269" s="790" t="s">
        <v>296</v>
      </c>
      <c r="E269" s="791"/>
      <c r="F269" s="777"/>
      <c r="G269" s="777"/>
      <c r="H269" s="778"/>
      <c r="I269" s="779">
        <f t="shared" si="6"/>
        <v>87500</v>
      </c>
      <c r="J269" s="199"/>
      <c r="K269" s="199"/>
      <c r="L269" s="199">
        <v>87500</v>
      </c>
      <c r="M269" s="199"/>
      <c r="N269" s="200"/>
    </row>
    <row r="270" spans="1:14" ht="15">
      <c r="A270" s="748">
        <v>264</v>
      </c>
      <c r="B270" s="780"/>
      <c r="C270" s="781"/>
      <c r="D270" s="782" t="s">
        <v>284</v>
      </c>
      <c r="E270" s="783"/>
      <c r="F270" s="784"/>
      <c r="G270" s="784"/>
      <c r="H270" s="785"/>
      <c r="I270" s="786">
        <f t="shared" si="6"/>
        <v>15074</v>
      </c>
      <c r="J270" s="784"/>
      <c r="K270" s="784"/>
      <c r="L270" s="784">
        <v>15074</v>
      </c>
      <c r="M270" s="784"/>
      <c r="N270" s="787"/>
    </row>
    <row r="271" spans="1:14" s="760" customFormat="1" ht="25.5" customHeight="1">
      <c r="A271" s="748">
        <v>265</v>
      </c>
      <c r="B271" s="788"/>
      <c r="C271" s="789">
        <v>53</v>
      </c>
      <c r="D271" s="790" t="s">
        <v>117</v>
      </c>
      <c r="E271" s="791" t="s">
        <v>742</v>
      </c>
      <c r="F271" s="777">
        <v>2044</v>
      </c>
      <c r="G271" s="777"/>
      <c r="H271" s="778">
        <v>2387</v>
      </c>
      <c r="I271" s="779"/>
      <c r="J271" s="791"/>
      <c r="K271" s="791"/>
      <c r="L271" s="791"/>
      <c r="M271" s="791"/>
      <c r="N271" s="792"/>
    </row>
    <row r="272" spans="1:14" ht="15">
      <c r="A272" s="748">
        <v>266</v>
      </c>
      <c r="B272" s="788"/>
      <c r="C272" s="789"/>
      <c r="D272" s="793" t="s">
        <v>288</v>
      </c>
      <c r="E272" s="794"/>
      <c r="F272" s="774"/>
      <c r="G272" s="774"/>
      <c r="H272" s="775"/>
      <c r="I272" s="776">
        <f t="shared" si="6"/>
        <v>3000</v>
      </c>
      <c r="J272" s="557">
        <v>1200</v>
      </c>
      <c r="K272" s="557">
        <v>324</v>
      </c>
      <c r="L272" s="557">
        <v>1476</v>
      </c>
      <c r="M272" s="557"/>
      <c r="N272" s="558"/>
    </row>
    <row r="273" spans="1:14" ht="15">
      <c r="A273" s="748">
        <v>267</v>
      </c>
      <c r="B273" s="788"/>
      <c r="C273" s="789"/>
      <c r="D273" s="790" t="s">
        <v>296</v>
      </c>
      <c r="E273" s="791"/>
      <c r="F273" s="777"/>
      <c r="G273" s="777"/>
      <c r="H273" s="778"/>
      <c r="I273" s="779">
        <f t="shared" si="6"/>
        <v>3000</v>
      </c>
      <c r="J273" s="199">
        <v>1200</v>
      </c>
      <c r="K273" s="199">
        <v>324</v>
      </c>
      <c r="L273" s="199">
        <v>1476</v>
      </c>
      <c r="M273" s="199"/>
      <c r="N273" s="200"/>
    </row>
    <row r="274" spans="1:14" ht="15">
      <c r="A274" s="748">
        <v>268</v>
      </c>
      <c r="B274" s="780"/>
      <c r="C274" s="781"/>
      <c r="D274" s="782" t="s">
        <v>284</v>
      </c>
      <c r="E274" s="783"/>
      <c r="F274" s="784"/>
      <c r="G274" s="784"/>
      <c r="H274" s="785"/>
      <c r="I274" s="786">
        <f t="shared" si="6"/>
        <v>957</v>
      </c>
      <c r="J274" s="784">
        <v>61</v>
      </c>
      <c r="K274" s="784">
        <v>16</v>
      </c>
      <c r="L274" s="784">
        <v>880</v>
      </c>
      <c r="M274" s="784"/>
      <c r="N274" s="787"/>
    </row>
    <row r="275" spans="1:14" s="760" customFormat="1" ht="25.5" customHeight="1">
      <c r="A275" s="748">
        <v>269</v>
      </c>
      <c r="B275" s="788"/>
      <c r="C275" s="789">
        <v>54</v>
      </c>
      <c r="D275" s="790" t="s">
        <v>275</v>
      </c>
      <c r="E275" s="791" t="s">
        <v>742</v>
      </c>
      <c r="F275" s="777">
        <v>2247</v>
      </c>
      <c r="G275" s="777">
        <v>1200</v>
      </c>
      <c r="H275" s="778">
        <v>1200</v>
      </c>
      <c r="I275" s="779"/>
      <c r="J275" s="791"/>
      <c r="K275" s="791"/>
      <c r="L275" s="791"/>
      <c r="M275" s="791"/>
      <c r="N275" s="792"/>
    </row>
    <row r="276" spans="1:14" ht="15">
      <c r="A276" s="748">
        <v>270</v>
      </c>
      <c r="B276" s="788"/>
      <c r="C276" s="789"/>
      <c r="D276" s="793" t="s">
        <v>288</v>
      </c>
      <c r="E276" s="794"/>
      <c r="F276" s="774"/>
      <c r="G276" s="774"/>
      <c r="H276" s="775"/>
      <c r="I276" s="776">
        <f t="shared" si="6"/>
        <v>1200</v>
      </c>
      <c r="J276" s="557"/>
      <c r="K276" s="557"/>
      <c r="L276" s="557"/>
      <c r="M276" s="557"/>
      <c r="N276" s="558">
        <v>1200</v>
      </c>
    </row>
    <row r="277" spans="1:14" ht="15">
      <c r="A277" s="748">
        <v>271</v>
      </c>
      <c r="B277" s="788"/>
      <c r="C277" s="789"/>
      <c r="D277" s="790" t="s">
        <v>296</v>
      </c>
      <c r="E277" s="791"/>
      <c r="F277" s="777"/>
      <c r="G277" s="777"/>
      <c r="H277" s="778"/>
      <c r="I277" s="779">
        <f t="shared" si="6"/>
        <v>1200</v>
      </c>
      <c r="J277" s="199"/>
      <c r="K277" s="199"/>
      <c r="L277" s="199"/>
      <c r="M277" s="199"/>
      <c r="N277" s="200">
        <v>1200</v>
      </c>
    </row>
    <row r="278" spans="1:14" ht="15">
      <c r="A278" s="748">
        <v>272</v>
      </c>
      <c r="B278" s="780"/>
      <c r="C278" s="781"/>
      <c r="D278" s="782" t="s">
        <v>284</v>
      </c>
      <c r="E278" s="783"/>
      <c r="F278" s="784"/>
      <c r="G278" s="784"/>
      <c r="H278" s="785"/>
      <c r="I278" s="786">
        <f t="shared" si="6"/>
        <v>0</v>
      </c>
      <c r="J278" s="784"/>
      <c r="K278" s="784"/>
      <c r="L278" s="784"/>
      <c r="M278" s="784"/>
      <c r="N278" s="787"/>
    </row>
    <row r="279" spans="1:14" s="760" customFormat="1" ht="25.5" customHeight="1">
      <c r="A279" s="748">
        <v>273</v>
      </c>
      <c r="B279" s="788"/>
      <c r="C279" s="789">
        <v>55</v>
      </c>
      <c r="D279" s="790" t="s">
        <v>206</v>
      </c>
      <c r="E279" s="791" t="s">
        <v>804</v>
      </c>
      <c r="F279" s="777"/>
      <c r="G279" s="777">
        <v>22860</v>
      </c>
      <c r="H279" s="778">
        <v>20955</v>
      </c>
      <c r="I279" s="779"/>
      <c r="J279" s="791"/>
      <c r="K279" s="791"/>
      <c r="L279" s="791"/>
      <c r="M279" s="791"/>
      <c r="N279" s="792"/>
    </row>
    <row r="280" spans="1:14" ht="15">
      <c r="A280" s="748">
        <v>274</v>
      </c>
      <c r="B280" s="788"/>
      <c r="C280" s="789"/>
      <c r="D280" s="793" t="s">
        <v>288</v>
      </c>
      <c r="E280" s="794"/>
      <c r="F280" s="774"/>
      <c r="G280" s="774"/>
      <c r="H280" s="775"/>
      <c r="I280" s="776">
        <f t="shared" si="6"/>
        <v>22860</v>
      </c>
      <c r="J280" s="557"/>
      <c r="K280" s="557"/>
      <c r="L280" s="557">
        <v>22860</v>
      </c>
      <c r="M280" s="557"/>
      <c r="N280" s="558"/>
    </row>
    <row r="281" spans="1:14" ht="15">
      <c r="A281" s="748">
        <v>275</v>
      </c>
      <c r="B281" s="788"/>
      <c r="C281" s="789"/>
      <c r="D281" s="790" t="s">
        <v>296</v>
      </c>
      <c r="E281" s="791"/>
      <c r="F281" s="777"/>
      <c r="G281" s="777"/>
      <c r="H281" s="778"/>
      <c r="I281" s="779">
        <f t="shared" si="6"/>
        <v>24765</v>
      </c>
      <c r="J281" s="199"/>
      <c r="K281" s="199"/>
      <c r="L281" s="199">
        <v>24765</v>
      </c>
      <c r="M281" s="199"/>
      <c r="N281" s="200"/>
    </row>
    <row r="282" spans="1:14" ht="15">
      <c r="A282" s="748">
        <v>276</v>
      </c>
      <c r="B282" s="780"/>
      <c r="C282" s="781"/>
      <c r="D282" s="782" t="s">
        <v>284</v>
      </c>
      <c r="E282" s="783"/>
      <c r="F282" s="784"/>
      <c r="G282" s="784"/>
      <c r="H282" s="785"/>
      <c r="I282" s="786">
        <f t="shared" si="6"/>
        <v>0</v>
      </c>
      <c r="J282" s="784"/>
      <c r="K282" s="784"/>
      <c r="L282" s="784"/>
      <c r="M282" s="784"/>
      <c r="N282" s="787"/>
    </row>
    <row r="283" spans="1:14" s="760" customFormat="1" ht="25.5" customHeight="1">
      <c r="A283" s="748">
        <v>277</v>
      </c>
      <c r="B283" s="788"/>
      <c r="C283" s="789">
        <v>56</v>
      </c>
      <c r="D283" s="790" t="s">
        <v>81</v>
      </c>
      <c r="E283" s="791" t="s">
        <v>804</v>
      </c>
      <c r="F283" s="777"/>
      <c r="G283" s="777">
        <v>230897</v>
      </c>
      <c r="H283" s="778">
        <v>222353</v>
      </c>
      <c r="I283" s="779"/>
      <c r="J283" s="791"/>
      <c r="K283" s="791"/>
      <c r="L283" s="791"/>
      <c r="M283" s="791"/>
      <c r="N283" s="792"/>
    </row>
    <row r="284" spans="1:14" ht="15">
      <c r="A284" s="748">
        <v>278</v>
      </c>
      <c r="B284" s="788"/>
      <c r="C284" s="789"/>
      <c r="D284" s="793" t="s">
        <v>288</v>
      </c>
      <c r="E284" s="794"/>
      <c r="F284" s="774"/>
      <c r="G284" s="774"/>
      <c r="H284" s="775"/>
      <c r="I284" s="776">
        <f t="shared" si="6"/>
        <v>289200</v>
      </c>
      <c r="J284" s="557"/>
      <c r="K284" s="557"/>
      <c r="L284" s="557">
        <v>289200</v>
      </c>
      <c r="M284" s="557"/>
      <c r="N284" s="558"/>
    </row>
    <row r="285" spans="1:14" ht="15">
      <c r="A285" s="748">
        <v>279</v>
      </c>
      <c r="B285" s="788"/>
      <c r="C285" s="789"/>
      <c r="D285" s="790" t="s">
        <v>296</v>
      </c>
      <c r="E285" s="791"/>
      <c r="F285" s="777"/>
      <c r="G285" s="777"/>
      <c r="H285" s="778"/>
      <c r="I285" s="779">
        <f t="shared" si="6"/>
        <v>297744</v>
      </c>
      <c r="J285" s="199"/>
      <c r="K285" s="199"/>
      <c r="L285" s="199">
        <v>297744</v>
      </c>
      <c r="M285" s="199"/>
      <c r="N285" s="200"/>
    </row>
    <row r="286" spans="1:14" ht="15">
      <c r="A286" s="748">
        <v>280</v>
      </c>
      <c r="B286" s="780"/>
      <c r="C286" s="781"/>
      <c r="D286" s="782" t="s">
        <v>284</v>
      </c>
      <c r="E286" s="783"/>
      <c r="F286" s="784"/>
      <c r="G286" s="784"/>
      <c r="H286" s="785"/>
      <c r="I286" s="786">
        <f t="shared" si="6"/>
        <v>120532</v>
      </c>
      <c r="J286" s="784"/>
      <c r="K286" s="784"/>
      <c r="L286" s="784">
        <v>120532</v>
      </c>
      <c r="M286" s="784"/>
      <c r="N286" s="787"/>
    </row>
    <row r="287" spans="1:14" s="760" customFormat="1" ht="25.5" customHeight="1">
      <c r="A287" s="748">
        <v>281</v>
      </c>
      <c r="B287" s="788"/>
      <c r="C287" s="789">
        <v>57</v>
      </c>
      <c r="D287" s="790" t="s">
        <v>710</v>
      </c>
      <c r="E287" s="791" t="s">
        <v>804</v>
      </c>
      <c r="F287" s="777"/>
      <c r="G287" s="777">
        <v>500000</v>
      </c>
      <c r="H287" s="778">
        <f>686819-273</f>
        <v>686546</v>
      </c>
      <c r="I287" s="779"/>
      <c r="J287" s="791"/>
      <c r="K287" s="791"/>
      <c r="L287" s="791"/>
      <c r="M287" s="791"/>
      <c r="N287" s="792"/>
    </row>
    <row r="288" spans="1:14" ht="15">
      <c r="A288" s="748">
        <v>282</v>
      </c>
      <c r="B288" s="788"/>
      <c r="C288" s="789"/>
      <c r="D288" s="793" t="s">
        <v>288</v>
      </c>
      <c r="E288" s="794"/>
      <c r="F288" s="774"/>
      <c r="G288" s="774"/>
      <c r="H288" s="775"/>
      <c r="I288" s="776">
        <f t="shared" si="6"/>
        <v>550000</v>
      </c>
      <c r="J288" s="557"/>
      <c r="K288" s="557"/>
      <c r="L288" s="557">
        <v>550000</v>
      </c>
      <c r="M288" s="557"/>
      <c r="N288" s="558"/>
    </row>
    <row r="289" spans="1:14" ht="15">
      <c r="A289" s="748">
        <v>283</v>
      </c>
      <c r="B289" s="788"/>
      <c r="C289" s="789"/>
      <c r="D289" s="790" t="s">
        <v>296</v>
      </c>
      <c r="E289" s="791"/>
      <c r="F289" s="777"/>
      <c r="G289" s="777"/>
      <c r="H289" s="778"/>
      <c r="I289" s="779">
        <f t="shared" si="6"/>
        <v>550000</v>
      </c>
      <c r="J289" s="199"/>
      <c r="K289" s="199"/>
      <c r="L289" s="199">
        <v>550000</v>
      </c>
      <c r="M289" s="199"/>
      <c r="N289" s="200"/>
    </row>
    <row r="290" spans="1:14" ht="15">
      <c r="A290" s="748">
        <v>284</v>
      </c>
      <c r="B290" s="780"/>
      <c r="C290" s="781"/>
      <c r="D290" s="782" t="s">
        <v>284</v>
      </c>
      <c r="E290" s="783"/>
      <c r="F290" s="784"/>
      <c r="G290" s="784"/>
      <c r="H290" s="785"/>
      <c r="I290" s="786">
        <f t="shared" si="6"/>
        <v>335383</v>
      </c>
      <c r="J290" s="784"/>
      <c r="K290" s="784"/>
      <c r="L290" s="784">
        <v>335383</v>
      </c>
      <c r="M290" s="784"/>
      <c r="N290" s="787"/>
    </row>
    <row r="291" spans="1:14" s="760" customFormat="1" ht="25.5" customHeight="1">
      <c r="A291" s="748">
        <v>285</v>
      </c>
      <c r="B291" s="788"/>
      <c r="C291" s="789">
        <v>58</v>
      </c>
      <c r="D291" s="790" t="s">
        <v>207</v>
      </c>
      <c r="E291" s="791" t="s">
        <v>804</v>
      </c>
      <c r="F291" s="777"/>
      <c r="G291" s="777">
        <v>18500</v>
      </c>
      <c r="H291" s="778">
        <v>18144</v>
      </c>
      <c r="I291" s="779"/>
      <c r="J291" s="791"/>
      <c r="K291" s="791"/>
      <c r="L291" s="791"/>
      <c r="M291" s="791"/>
      <c r="N291" s="792"/>
    </row>
    <row r="292" spans="1:14" ht="15">
      <c r="A292" s="748">
        <v>286</v>
      </c>
      <c r="B292" s="788"/>
      <c r="C292" s="789"/>
      <c r="D292" s="793" t="s">
        <v>288</v>
      </c>
      <c r="E292" s="794"/>
      <c r="F292" s="774"/>
      <c r="G292" s="774"/>
      <c r="H292" s="775"/>
      <c r="I292" s="776">
        <f t="shared" si="6"/>
        <v>19200</v>
      </c>
      <c r="J292" s="557"/>
      <c r="K292" s="557"/>
      <c r="L292" s="557">
        <v>19200</v>
      </c>
      <c r="M292" s="557"/>
      <c r="N292" s="558"/>
    </row>
    <row r="293" spans="1:14" ht="15">
      <c r="A293" s="748">
        <v>287</v>
      </c>
      <c r="B293" s="788"/>
      <c r="C293" s="789"/>
      <c r="D293" s="790" t="s">
        <v>296</v>
      </c>
      <c r="E293" s="791"/>
      <c r="F293" s="777"/>
      <c r="G293" s="777"/>
      <c r="H293" s="778"/>
      <c r="I293" s="779">
        <f t="shared" si="6"/>
        <v>19145</v>
      </c>
      <c r="J293" s="199"/>
      <c r="K293" s="199"/>
      <c r="L293" s="199">
        <v>19145</v>
      </c>
      <c r="M293" s="199"/>
      <c r="N293" s="200"/>
    </row>
    <row r="294" spans="1:14" ht="15">
      <c r="A294" s="748">
        <v>288</v>
      </c>
      <c r="B294" s="780"/>
      <c r="C294" s="781"/>
      <c r="D294" s="782" t="s">
        <v>284</v>
      </c>
      <c r="E294" s="783"/>
      <c r="F294" s="784"/>
      <c r="G294" s="784"/>
      <c r="H294" s="785"/>
      <c r="I294" s="786">
        <f t="shared" si="6"/>
        <v>8553</v>
      </c>
      <c r="J294" s="784"/>
      <c r="K294" s="784"/>
      <c r="L294" s="784">
        <v>8553</v>
      </c>
      <c r="M294" s="784"/>
      <c r="N294" s="787"/>
    </row>
    <row r="295" spans="1:14" s="760" customFormat="1" ht="25.5" customHeight="1">
      <c r="A295" s="748">
        <v>289</v>
      </c>
      <c r="B295" s="788"/>
      <c r="C295" s="789">
        <v>59</v>
      </c>
      <c r="D295" s="790" t="s">
        <v>418</v>
      </c>
      <c r="E295" s="791" t="s">
        <v>804</v>
      </c>
      <c r="F295" s="777">
        <v>20000</v>
      </c>
      <c r="G295" s="777">
        <v>20000</v>
      </c>
      <c r="H295" s="778">
        <v>20000</v>
      </c>
      <c r="I295" s="779"/>
      <c r="J295" s="791"/>
      <c r="K295" s="791"/>
      <c r="L295" s="791"/>
      <c r="M295" s="791"/>
      <c r="N295" s="792"/>
    </row>
    <row r="296" spans="1:14" ht="15">
      <c r="A296" s="748">
        <v>290</v>
      </c>
      <c r="B296" s="788"/>
      <c r="C296" s="789"/>
      <c r="D296" s="793" t="s">
        <v>288</v>
      </c>
      <c r="E296" s="794"/>
      <c r="F296" s="774"/>
      <c r="G296" s="774"/>
      <c r="H296" s="775"/>
      <c r="I296" s="776">
        <f t="shared" si="6"/>
        <v>23000</v>
      </c>
      <c r="J296" s="557"/>
      <c r="K296" s="557"/>
      <c r="L296" s="557">
        <v>23000</v>
      </c>
      <c r="M296" s="557"/>
      <c r="N296" s="558"/>
    </row>
    <row r="297" spans="1:14" ht="15">
      <c r="A297" s="748">
        <v>291</v>
      </c>
      <c r="B297" s="788"/>
      <c r="C297" s="789"/>
      <c r="D297" s="790" t="s">
        <v>296</v>
      </c>
      <c r="E297" s="791"/>
      <c r="F297" s="777"/>
      <c r="G297" s="777"/>
      <c r="H297" s="778"/>
      <c r="I297" s="779">
        <f t="shared" si="6"/>
        <v>23000</v>
      </c>
      <c r="J297" s="199"/>
      <c r="K297" s="199"/>
      <c r="L297" s="199"/>
      <c r="M297" s="199"/>
      <c r="N297" s="200">
        <v>23000</v>
      </c>
    </row>
    <row r="298" spans="1:14" ht="15">
      <c r="A298" s="748">
        <v>292</v>
      </c>
      <c r="B298" s="780"/>
      <c r="C298" s="781"/>
      <c r="D298" s="782" t="s">
        <v>284</v>
      </c>
      <c r="E298" s="783"/>
      <c r="F298" s="784"/>
      <c r="G298" s="784"/>
      <c r="H298" s="785"/>
      <c r="I298" s="786">
        <f t="shared" si="6"/>
        <v>9424</v>
      </c>
      <c r="J298" s="784"/>
      <c r="K298" s="784"/>
      <c r="L298" s="784"/>
      <c r="M298" s="784"/>
      <c r="N298" s="787">
        <v>9424</v>
      </c>
    </row>
    <row r="299" spans="1:14" s="760" customFormat="1" ht="25.5" customHeight="1">
      <c r="A299" s="748">
        <v>293</v>
      </c>
      <c r="B299" s="788"/>
      <c r="C299" s="789">
        <v>60</v>
      </c>
      <c r="D299" s="790" t="s">
        <v>711</v>
      </c>
      <c r="E299" s="791" t="s">
        <v>804</v>
      </c>
      <c r="F299" s="777"/>
      <c r="G299" s="777"/>
      <c r="H299" s="778"/>
      <c r="I299" s="779"/>
      <c r="J299" s="791"/>
      <c r="K299" s="791"/>
      <c r="L299" s="791"/>
      <c r="M299" s="791"/>
      <c r="N299" s="792"/>
    </row>
    <row r="300" spans="1:14" ht="15">
      <c r="A300" s="748">
        <v>294</v>
      </c>
      <c r="B300" s="788"/>
      <c r="C300" s="789"/>
      <c r="D300" s="793" t="s">
        <v>288</v>
      </c>
      <c r="E300" s="794"/>
      <c r="F300" s="774"/>
      <c r="G300" s="774"/>
      <c r="H300" s="775"/>
      <c r="I300" s="776">
        <f t="shared" si="6"/>
        <v>50000</v>
      </c>
      <c r="J300" s="557"/>
      <c r="K300" s="557"/>
      <c r="L300" s="557"/>
      <c r="M300" s="557"/>
      <c r="N300" s="558">
        <v>50000</v>
      </c>
    </row>
    <row r="301" spans="1:14" ht="15">
      <c r="A301" s="748">
        <v>295</v>
      </c>
      <c r="B301" s="788"/>
      <c r="C301" s="789"/>
      <c r="D301" s="790" t="s">
        <v>296</v>
      </c>
      <c r="E301" s="791"/>
      <c r="F301" s="777"/>
      <c r="G301" s="777"/>
      <c r="H301" s="778"/>
      <c r="I301" s="779">
        <f t="shared" si="6"/>
        <v>50000</v>
      </c>
      <c r="J301" s="199"/>
      <c r="K301" s="199"/>
      <c r="L301" s="199"/>
      <c r="M301" s="199"/>
      <c r="N301" s="200">
        <v>50000</v>
      </c>
    </row>
    <row r="302" spans="1:14" ht="15">
      <c r="A302" s="748">
        <v>296</v>
      </c>
      <c r="B302" s="780"/>
      <c r="C302" s="781"/>
      <c r="D302" s="782" t="s">
        <v>284</v>
      </c>
      <c r="E302" s="783"/>
      <c r="F302" s="784"/>
      <c r="G302" s="784"/>
      <c r="H302" s="785"/>
      <c r="I302" s="786">
        <f t="shared" si="6"/>
        <v>0</v>
      </c>
      <c r="J302" s="784"/>
      <c r="K302" s="784"/>
      <c r="L302" s="784"/>
      <c r="M302" s="784"/>
      <c r="N302" s="787"/>
    </row>
    <row r="303" spans="1:14" s="760" customFormat="1" ht="25.5" customHeight="1">
      <c r="A303" s="748">
        <v>297</v>
      </c>
      <c r="B303" s="788"/>
      <c r="C303" s="789">
        <v>61</v>
      </c>
      <c r="D303" s="790" t="s">
        <v>712</v>
      </c>
      <c r="E303" s="791" t="s">
        <v>804</v>
      </c>
      <c r="F303" s="777"/>
      <c r="G303" s="777">
        <v>250000</v>
      </c>
      <c r="H303" s="778">
        <v>291122</v>
      </c>
      <c r="I303" s="779"/>
      <c r="J303" s="791"/>
      <c r="K303" s="791"/>
      <c r="L303" s="791"/>
      <c r="M303" s="791"/>
      <c r="N303" s="792"/>
    </row>
    <row r="304" spans="1:14" ht="15">
      <c r="A304" s="748">
        <v>298</v>
      </c>
      <c r="B304" s="788"/>
      <c r="C304" s="789"/>
      <c r="D304" s="793" t="s">
        <v>288</v>
      </c>
      <c r="E304" s="794"/>
      <c r="F304" s="774"/>
      <c r="G304" s="774"/>
      <c r="H304" s="775"/>
      <c r="I304" s="776">
        <f t="shared" si="6"/>
        <v>250000</v>
      </c>
      <c r="J304" s="557"/>
      <c r="K304" s="557"/>
      <c r="L304" s="557">
        <v>250000</v>
      </c>
      <c r="M304" s="557"/>
      <c r="N304" s="558"/>
    </row>
    <row r="305" spans="1:14" ht="15">
      <c r="A305" s="748">
        <v>299</v>
      </c>
      <c r="B305" s="788"/>
      <c r="C305" s="789"/>
      <c r="D305" s="790" t="s">
        <v>296</v>
      </c>
      <c r="E305" s="791"/>
      <c r="F305" s="777"/>
      <c r="G305" s="777"/>
      <c r="H305" s="778"/>
      <c r="I305" s="779">
        <f t="shared" si="6"/>
        <v>295085</v>
      </c>
      <c r="J305" s="199"/>
      <c r="K305" s="199"/>
      <c r="L305" s="199">
        <v>245085</v>
      </c>
      <c r="M305" s="199"/>
      <c r="N305" s="200">
        <v>50000</v>
      </c>
    </row>
    <row r="306" spans="1:14" ht="15">
      <c r="A306" s="748">
        <v>300</v>
      </c>
      <c r="B306" s="780"/>
      <c r="C306" s="781"/>
      <c r="D306" s="782" t="s">
        <v>284</v>
      </c>
      <c r="E306" s="783"/>
      <c r="F306" s="784"/>
      <c r="G306" s="784"/>
      <c r="H306" s="785"/>
      <c r="I306" s="786">
        <f t="shared" si="6"/>
        <v>166241</v>
      </c>
      <c r="J306" s="784"/>
      <c r="K306" s="784"/>
      <c r="L306" s="784">
        <v>51334</v>
      </c>
      <c r="M306" s="784"/>
      <c r="N306" s="787">
        <v>114907</v>
      </c>
    </row>
    <row r="307" spans="1:14" s="760" customFormat="1" ht="25.5" customHeight="1">
      <c r="A307" s="748">
        <v>301</v>
      </c>
      <c r="B307" s="788"/>
      <c r="C307" s="789">
        <v>62</v>
      </c>
      <c r="D307" s="790" t="s">
        <v>227</v>
      </c>
      <c r="E307" s="791" t="s">
        <v>742</v>
      </c>
      <c r="F307" s="777">
        <v>41814</v>
      </c>
      <c r="G307" s="777">
        <v>24355</v>
      </c>
      <c r="H307" s="778">
        <v>24355</v>
      </c>
      <c r="I307" s="779"/>
      <c r="J307" s="791"/>
      <c r="K307" s="791"/>
      <c r="L307" s="791"/>
      <c r="M307" s="791"/>
      <c r="N307" s="792"/>
    </row>
    <row r="308" spans="1:14" ht="15">
      <c r="A308" s="748">
        <v>302</v>
      </c>
      <c r="B308" s="788"/>
      <c r="C308" s="789"/>
      <c r="D308" s="793" t="s">
        <v>288</v>
      </c>
      <c r="E308" s="794"/>
      <c r="F308" s="774"/>
      <c r="G308" s="774"/>
      <c r="H308" s="775"/>
      <c r="I308" s="776">
        <f t="shared" si="6"/>
        <v>26055</v>
      </c>
      <c r="J308" s="557"/>
      <c r="K308" s="557"/>
      <c r="L308" s="557">
        <v>26055</v>
      </c>
      <c r="M308" s="557"/>
      <c r="N308" s="558"/>
    </row>
    <row r="309" spans="1:14" ht="15">
      <c r="A309" s="748">
        <v>303</v>
      </c>
      <c r="B309" s="788"/>
      <c r="C309" s="789"/>
      <c r="D309" s="790" t="s">
        <v>296</v>
      </c>
      <c r="E309" s="791"/>
      <c r="F309" s="777"/>
      <c r="G309" s="777"/>
      <c r="H309" s="778"/>
      <c r="I309" s="779">
        <f t="shared" si="6"/>
        <v>26055</v>
      </c>
      <c r="J309" s="199"/>
      <c r="K309" s="199"/>
      <c r="L309" s="199"/>
      <c r="M309" s="199"/>
      <c r="N309" s="200">
        <v>26055</v>
      </c>
    </row>
    <row r="310" spans="1:14" ht="15">
      <c r="A310" s="748">
        <v>304</v>
      </c>
      <c r="B310" s="780"/>
      <c r="C310" s="781"/>
      <c r="D310" s="782" t="s">
        <v>284</v>
      </c>
      <c r="E310" s="783"/>
      <c r="F310" s="784"/>
      <c r="G310" s="784"/>
      <c r="H310" s="785"/>
      <c r="I310" s="786">
        <f t="shared" si="6"/>
        <v>17455</v>
      </c>
      <c r="J310" s="784"/>
      <c r="K310" s="784"/>
      <c r="L310" s="784"/>
      <c r="M310" s="784"/>
      <c r="N310" s="787">
        <v>17455</v>
      </c>
    </row>
    <row r="311" spans="1:14" s="760" customFormat="1" ht="25.5" customHeight="1">
      <c r="A311" s="748">
        <v>305</v>
      </c>
      <c r="B311" s="788"/>
      <c r="C311" s="789">
        <v>63</v>
      </c>
      <c r="D311" s="790" t="s">
        <v>125</v>
      </c>
      <c r="E311" s="791" t="s">
        <v>742</v>
      </c>
      <c r="F311" s="777">
        <v>50000</v>
      </c>
      <c r="G311" s="777">
        <v>45000</v>
      </c>
      <c r="H311" s="778">
        <v>45000</v>
      </c>
      <c r="I311" s="779"/>
      <c r="J311" s="791"/>
      <c r="K311" s="791"/>
      <c r="L311" s="791"/>
      <c r="M311" s="791"/>
      <c r="N311" s="792"/>
    </row>
    <row r="312" spans="1:14" ht="15">
      <c r="A312" s="748">
        <v>306</v>
      </c>
      <c r="B312" s="788"/>
      <c r="C312" s="789"/>
      <c r="D312" s="793" t="s">
        <v>288</v>
      </c>
      <c r="E312" s="794"/>
      <c r="F312" s="774"/>
      <c r="G312" s="774"/>
      <c r="H312" s="775"/>
      <c r="I312" s="776">
        <f t="shared" si="6"/>
        <v>50000</v>
      </c>
      <c r="J312" s="557"/>
      <c r="K312" s="557"/>
      <c r="L312" s="557">
        <v>50000</v>
      </c>
      <c r="M312" s="557"/>
      <c r="N312" s="558"/>
    </row>
    <row r="313" spans="1:14" ht="15">
      <c r="A313" s="748">
        <v>307</v>
      </c>
      <c r="B313" s="788"/>
      <c r="C313" s="789"/>
      <c r="D313" s="790" t="s">
        <v>296</v>
      </c>
      <c r="E313" s="791"/>
      <c r="F313" s="777"/>
      <c r="G313" s="777"/>
      <c r="H313" s="778"/>
      <c r="I313" s="779">
        <f t="shared" si="6"/>
        <v>50000</v>
      </c>
      <c r="J313" s="199"/>
      <c r="K313" s="199"/>
      <c r="L313" s="199"/>
      <c r="M313" s="199"/>
      <c r="N313" s="200">
        <v>50000</v>
      </c>
    </row>
    <row r="314" spans="1:14" ht="15">
      <c r="A314" s="748">
        <v>308</v>
      </c>
      <c r="B314" s="780"/>
      <c r="C314" s="781"/>
      <c r="D314" s="782" t="s">
        <v>284</v>
      </c>
      <c r="E314" s="783"/>
      <c r="F314" s="784"/>
      <c r="G314" s="784"/>
      <c r="H314" s="785"/>
      <c r="I314" s="786">
        <f t="shared" si="6"/>
        <v>20833</v>
      </c>
      <c r="J314" s="784"/>
      <c r="K314" s="784"/>
      <c r="L314" s="784"/>
      <c r="M314" s="784"/>
      <c r="N314" s="787">
        <v>20833</v>
      </c>
    </row>
    <row r="315" spans="1:14" s="760" customFormat="1" ht="25.5" customHeight="1">
      <c r="A315" s="748">
        <v>309</v>
      </c>
      <c r="B315" s="788"/>
      <c r="C315" s="789">
        <v>64</v>
      </c>
      <c r="D315" s="790" t="s">
        <v>179</v>
      </c>
      <c r="E315" s="791" t="s">
        <v>742</v>
      </c>
      <c r="F315" s="777"/>
      <c r="G315" s="777"/>
      <c r="H315" s="778"/>
      <c r="I315" s="779"/>
      <c r="J315" s="791"/>
      <c r="K315" s="791"/>
      <c r="L315" s="791"/>
      <c r="M315" s="791"/>
      <c r="N315" s="792"/>
    </row>
    <row r="316" spans="1:14" ht="15">
      <c r="A316" s="748">
        <v>310</v>
      </c>
      <c r="B316" s="788"/>
      <c r="C316" s="789"/>
      <c r="D316" s="793" t="s">
        <v>288</v>
      </c>
      <c r="E316" s="794"/>
      <c r="F316" s="774"/>
      <c r="G316" s="774"/>
      <c r="H316" s="775"/>
      <c r="I316" s="776">
        <f t="shared" si="6"/>
        <v>13900</v>
      </c>
      <c r="J316" s="557"/>
      <c r="K316" s="557"/>
      <c r="L316" s="557">
        <v>13900</v>
      </c>
      <c r="M316" s="557"/>
      <c r="N316" s="558"/>
    </row>
    <row r="317" spans="1:14" ht="15">
      <c r="A317" s="748">
        <v>311</v>
      </c>
      <c r="B317" s="788"/>
      <c r="C317" s="789"/>
      <c r="D317" s="790" t="s">
        <v>296</v>
      </c>
      <c r="E317" s="791"/>
      <c r="F317" s="777"/>
      <c r="G317" s="777"/>
      <c r="H317" s="778"/>
      <c r="I317" s="779">
        <f t="shared" si="6"/>
        <v>0</v>
      </c>
      <c r="J317" s="199"/>
      <c r="K317" s="199"/>
      <c r="L317" s="199"/>
      <c r="M317" s="199"/>
      <c r="N317" s="200"/>
    </row>
    <row r="318" spans="1:14" ht="15">
      <c r="A318" s="748">
        <v>312</v>
      </c>
      <c r="B318" s="780"/>
      <c r="C318" s="781"/>
      <c r="D318" s="782" t="s">
        <v>284</v>
      </c>
      <c r="E318" s="783"/>
      <c r="F318" s="784"/>
      <c r="G318" s="784"/>
      <c r="H318" s="785"/>
      <c r="I318" s="786">
        <f t="shared" si="6"/>
        <v>0</v>
      </c>
      <c r="J318" s="784"/>
      <c r="K318" s="784"/>
      <c r="L318" s="784"/>
      <c r="M318" s="784"/>
      <c r="N318" s="787"/>
    </row>
    <row r="319" spans="1:14" s="760" customFormat="1" ht="25.5" customHeight="1">
      <c r="A319" s="748">
        <v>313</v>
      </c>
      <c r="B319" s="788"/>
      <c r="C319" s="789">
        <v>65</v>
      </c>
      <c r="D319" s="790" t="s">
        <v>54</v>
      </c>
      <c r="E319" s="791" t="s">
        <v>742</v>
      </c>
      <c r="F319" s="777">
        <v>71400</v>
      </c>
      <c r="G319" s="777">
        <v>60000</v>
      </c>
      <c r="H319" s="778">
        <v>60000</v>
      </c>
      <c r="I319" s="779"/>
      <c r="J319" s="791"/>
      <c r="K319" s="791"/>
      <c r="L319" s="791"/>
      <c r="M319" s="791"/>
      <c r="N319" s="792"/>
    </row>
    <row r="320" spans="1:14" ht="15">
      <c r="A320" s="748">
        <v>314</v>
      </c>
      <c r="B320" s="788"/>
      <c r="C320" s="789"/>
      <c r="D320" s="793" t="s">
        <v>288</v>
      </c>
      <c r="E320" s="794"/>
      <c r="F320" s="774"/>
      <c r="G320" s="774"/>
      <c r="H320" s="775"/>
      <c r="I320" s="776">
        <f t="shared" si="6"/>
        <v>85000</v>
      </c>
      <c r="J320" s="557"/>
      <c r="K320" s="557"/>
      <c r="L320" s="557">
        <v>85000</v>
      </c>
      <c r="M320" s="557"/>
      <c r="N320" s="558"/>
    </row>
    <row r="321" spans="1:14" ht="15">
      <c r="A321" s="748">
        <v>315</v>
      </c>
      <c r="B321" s="788"/>
      <c r="C321" s="789"/>
      <c r="D321" s="790" t="s">
        <v>296</v>
      </c>
      <c r="E321" s="791"/>
      <c r="F321" s="777"/>
      <c r="G321" s="777"/>
      <c r="H321" s="778"/>
      <c r="I321" s="779">
        <f t="shared" si="6"/>
        <v>85000</v>
      </c>
      <c r="J321" s="199"/>
      <c r="K321" s="199"/>
      <c r="L321" s="199"/>
      <c r="M321" s="199"/>
      <c r="N321" s="200">
        <v>85000</v>
      </c>
    </row>
    <row r="322" spans="1:14" ht="15">
      <c r="A322" s="748">
        <v>316</v>
      </c>
      <c r="B322" s="780"/>
      <c r="C322" s="781"/>
      <c r="D322" s="782" t="s">
        <v>284</v>
      </c>
      <c r="E322" s="783"/>
      <c r="F322" s="784"/>
      <c r="G322" s="784"/>
      <c r="H322" s="785"/>
      <c r="I322" s="786">
        <f t="shared" si="6"/>
        <v>59500</v>
      </c>
      <c r="J322" s="784"/>
      <c r="K322" s="784"/>
      <c r="L322" s="784"/>
      <c r="M322" s="784"/>
      <c r="N322" s="787">
        <v>59500</v>
      </c>
    </row>
    <row r="323" spans="1:14" s="760" customFormat="1" ht="25.5" customHeight="1">
      <c r="A323" s="748">
        <v>317</v>
      </c>
      <c r="B323" s="788"/>
      <c r="C323" s="789">
        <v>66</v>
      </c>
      <c r="D323" s="790" t="s">
        <v>211</v>
      </c>
      <c r="E323" s="791" t="s">
        <v>742</v>
      </c>
      <c r="F323" s="777">
        <v>19950</v>
      </c>
      <c r="G323" s="777">
        <v>8000</v>
      </c>
      <c r="H323" s="778">
        <v>4957</v>
      </c>
      <c r="I323" s="779"/>
      <c r="J323" s="791"/>
      <c r="K323" s="791"/>
      <c r="L323" s="791"/>
      <c r="M323" s="791"/>
      <c r="N323" s="792"/>
    </row>
    <row r="324" spans="1:14" ht="15">
      <c r="A324" s="748">
        <v>318</v>
      </c>
      <c r="B324" s="788"/>
      <c r="C324" s="789"/>
      <c r="D324" s="793" t="s">
        <v>288</v>
      </c>
      <c r="E324" s="794"/>
      <c r="F324" s="774"/>
      <c r="G324" s="774"/>
      <c r="H324" s="775"/>
      <c r="I324" s="776">
        <f t="shared" si="6"/>
        <v>17500</v>
      </c>
      <c r="J324" s="557"/>
      <c r="K324" s="557"/>
      <c r="L324" s="557">
        <v>17500</v>
      </c>
      <c r="M324" s="557"/>
      <c r="N324" s="558"/>
    </row>
    <row r="325" spans="1:14" ht="15">
      <c r="A325" s="748">
        <v>319</v>
      </c>
      <c r="B325" s="788"/>
      <c r="C325" s="789"/>
      <c r="D325" s="790" t="s">
        <v>296</v>
      </c>
      <c r="E325" s="791"/>
      <c r="F325" s="777"/>
      <c r="G325" s="777"/>
      <c r="H325" s="778"/>
      <c r="I325" s="779">
        <f t="shared" si="6"/>
        <v>17500</v>
      </c>
      <c r="J325" s="199"/>
      <c r="K325" s="199"/>
      <c r="L325" s="199">
        <v>17500</v>
      </c>
      <c r="M325" s="199"/>
      <c r="N325" s="200"/>
    </row>
    <row r="326" spans="1:14" ht="15">
      <c r="A326" s="748">
        <v>320</v>
      </c>
      <c r="B326" s="780"/>
      <c r="C326" s="781"/>
      <c r="D326" s="782" t="s">
        <v>284</v>
      </c>
      <c r="E326" s="783"/>
      <c r="F326" s="784"/>
      <c r="G326" s="784"/>
      <c r="H326" s="785"/>
      <c r="I326" s="786">
        <f t="shared" si="6"/>
        <v>10</v>
      </c>
      <c r="J326" s="784"/>
      <c r="K326" s="784"/>
      <c r="L326" s="784">
        <v>10</v>
      </c>
      <c r="M326" s="784"/>
      <c r="N326" s="787"/>
    </row>
    <row r="327" spans="1:14" s="760" customFormat="1" ht="25.5" customHeight="1">
      <c r="A327" s="748">
        <v>321</v>
      </c>
      <c r="B327" s="788"/>
      <c r="C327" s="789">
        <v>67</v>
      </c>
      <c r="D327" s="790" t="s">
        <v>213</v>
      </c>
      <c r="E327" s="791" t="s">
        <v>742</v>
      </c>
      <c r="F327" s="777"/>
      <c r="G327" s="777">
        <v>14000</v>
      </c>
      <c r="H327" s="778">
        <v>12573</v>
      </c>
      <c r="I327" s="779"/>
      <c r="J327" s="791"/>
      <c r="K327" s="791"/>
      <c r="L327" s="791"/>
      <c r="M327" s="791"/>
      <c r="N327" s="792"/>
    </row>
    <row r="328" spans="1:14" ht="15">
      <c r="A328" s="748">
        <v>322</v>
      </c>
      <c r="B328" s="788"/>
      <c r="C328" s="789"/>
      <c r="D328" s="793" t="s">
        <v>288</v>
      </c>
      <c r="E328" s="794"/>
      <c r="F328" s="774"/>
      <c r="G328" s="774"/>
      <c r="H328" s="775"/>
      <c r="I328" s="776">
        <f aca="true" t="shared" si="7" ref="I328:I385">SUM(J328:N328)</f>
        <v>14000</v>
      </c>
      <c r="J328" s="557"/>
      <c r="K328" s="557"/>
      <c r="L328" s="557">
        <v>14000</v>
      </c>
      <c r="M328" s="557"/>
      <c r="N328" s="558"/>
    </row>
    <row r="329" spans="1:14" ht="15">
      <c r="A329" s="748">
        <v>323</v>
      </c>
      <c r="B329" s="788"/>
      <c r="C329" s="789"/>
      <c r="D329" s="790" t="s">
        <v>296</v>
      </c>
      <c r="E329" s="791"/>
      <c r="F329" s="777"/>
      <c r="G329" s="777"/>
      <c r="H329" s="778"/>
      <c r="I329" s="779">
        <f t="shared" si="7"/>
        <v>14000</v>
      </c>
      <c r="J329" s="199"/>
      <c r="K329" s="199"/>
      <c r="L329" s="199">
        <v>14000</v>
      </c>
      <c r="M329" s="199"/>
      <c r="N329" s="200"/>
    </row>
    <row r="330" spans="1:14" ht="15">
      <c r="A330" s="748">
        <v>324</v>
      </c>
      <c r="B330" s="780"/>
      <c r="C330" s="781"/>
      <c r="D330" s="782" t="s">
        <v>284</v>
      </c>
      <c r="E330" s="783"/>
      <c r="F330" s="784"/>
      <c r="G330" s="784"/>
      <c r="H330" s="785"/>
      <c r="I330" s="786">
        <f t="shared" si="7"/>
        <v>7218</v>
      </c>
      <c r="J330" s="784"/>
      <c r="K330" s="784"/>
      <c r="L330" s="784">
        <v>7218</v>
      </c>
      <c r="M330" s="784"/>
      <c r="N330" s="787"/>
    </row>
    <row r="331" spans="1:14" s="760" customFormat="1" ht="25.5" customHeight="1">
      <c r="A331" s="748">
        <v>325</v>
      </c>
      <c r="B331" s="788"/>
      <c r="C331" s="789">
        <v>68</v>
      </c>
      <c r="D331" s="790" t="s">
        <v>278</v>
      </c>
      <c r="E331" s="791" t="s">
        <v>742</v>
      </c>
      <c r="F331" s="777">
        <v>70146</v>
      </c>
      <c r="G331" s="777">
        <v>33400</v>
      </c>
      <c r="H331" s="778">
        <v>33263</v>
      </c>
      <c r="I331" s="779"/>
      <c r="J331" s="791"/>
      <c r="K331" s="791"/>
      <c r="L331" s="791"/>
      <c r="M331" s="791"/>
      <c r="N331" s="792"/>
    </row>
    <row r="332" spans="1:14" ht="15">
      <c r="A332" s="748">
        <v>326</v>
      </c>
      <c r="B332" s="788"/>
      <c r="C332" s="789"/>
      <c r="D332" s="793" t="s">
        <v>288</v>
      </c>
      <c r="E332" s="794"/>
      <c r="F332" s="774"/>
      <c r="G332" s="774"/>
      <c r="H332" s="775"/>
      <c r="I332" s="776">
        <f t="shared" si="7"/>
        <v>34200</v>
      </c>
      <c r="J332" s="557"/>
      <c r="K332" s="557"/>
      <c r="L332" s="557">
        <v>34200</v>
      </c>
      <c r="M332" s="557"/>
      <c r="N332" s="558"/>
    </row>
    <row r="333" spans="1:14" ht="15">
      <c r="A333" s="748">
        <v>327</v>
      </c>
      <c r="B333" s="788"/>
      <c r="C333" s="789"/>
      <c r="D333" s="790" t="s">
        <v>296</v>
      </c>
      <c r="E333" s="791"/>
      <c r="F333" s="777"/>
      <c r="G333" s="777"/>
      <c r="H333" s="778"/>
      <c r="I333" s="779">
        <f t="shared" si="7"/>
        <v>34200</v>
      </c>
      <c r="J333" s="199"/>
      <c r="K333" s="199"/>
      <c r="L333" s="199">
        <v>34200</v>
      </c>
      <c r="M333" s="199"/>
      <c r="N333" s="200"/>
    </row>
    <row r="334" spans="1:14" ht="15">
      <c r="A334" s="748">
        <v>328</v>
      </c>
      <c r="B334" s="780"/>
      <c r="C334" s="781"/>
      <c r="D334" s="782" t="s">
        <v>284</v>
      </c>
      <c r="E334" s="783"/>
      <c r="F334" s="784"/>
      <c r="G334" s="784"/>
      <c r="H334" s="785"/>
      <c r="I334" s="786">
        <f t="shared" si="7"/>
        <v>17041</v>
      </c>
      <c r="J334" s="784"/>
      <c r="K334" s="784"/>
      <c r="L334" s="784">
        <v>17041</v>
      </c>
      <c r="M334" s="784"/>
      <c r="N334" s="787"/>
    </row>
    <row r="335" spans="1:14" s="760" customFormat="1" ht="25.5" customHeight="1">
      <c r="A335" s="748">
        <v>329</v>
      </c>
      <c r="B335" s="788"/>
      <c r="C335" s="789">
        <v>69</v>
      </c>
      <c r="D335" s="790" t="s">
        <v>420</v>
      </c>
      <c r="E335" s="791" t="s">
        <v>742</v>
      </c>
      <c r="F335" s="777"/>
      <c r="G335" s="777"/>
      <c r="H335" s="778"/>
      <c r="I335" s="779"/>
      <c r="J335" s="791"/>
      <c r="K335" s="791"/>
      <c r="L335" s="791"/>
      <c r="M335" s="791"/>
      <c r="N335" s="792"/>
    </row>
    <row r="336" spans="1:14" ht="15">
      <c r="A336" s="748">
        <v>330</v>
      </c>
      <c r="B336" s="788"/>
      <c r="C336" s="789"/>
      <c r="D336" s="793" t="s">
        <v>288</v>
      </c>
      <c r="E336" s="794"/>
      <c r="F336" s="774"/>
      <c r="G336" s="774"/>
      <c r="H336" s="775"/>
      <c r="I336" s="776">
        <f t="shared" si="7"/>
        <v>38100</v>
      </c>
      <c r="J336" s="557"/>
      <c r="K336" s="557"/>
      <c r="L336" s="557">
        <v>38100</v>
      </c>
      <c r="M336" s="557"/>
      <c r="N336" s="558"/>
    </row>
    <row r="337" spans="1:14" ht="15">
      <c r="A337" s="748">
        <v>331</v>
      </c>
      <c r="B337" s="788"/>
      <c r="C337" s="789"/>
      <c r="D337" s="790" t="s">
        <v>296</v>
      </c>
      <c r="E337" s="791"/>
      <c r="F337" s="777"/>
      <c r="G337" s="777"/>
      <c r="H337" s="778"/>
      <c r="I337" s="779">
        <f t="shared" si="7"/>
        <v>38100</v>
      </c>
      <c r="J337" s="199"/>
      <c r="K337" s="199"/>
      <c r="L337" s="199">
        <v>38100</v>
      </c>
      <c r="M337" s="199"/>
      <c r="N337" s="200"/>
    </row>
    <row r="338" spans="1:14" ht="15">
      <c r="A338" s="748">
        <v>332</v>
      </c>
      <c r="B338" s="780"/>
      <c r="C338" s="781"/>
      <c r="D338" s="782" t="s">
        <v>284</v>
      </c>
      <c r="E338" s="783"/>
      <c r="F338" s="784"/>
      <c r="G338" s="784"/>
      <c r="H338" s="785"/>
      <c r="I338" s="786">
        <f t="shared" si="7"/>
        <v>22225</v>
      </c>
      <c r="J338" s="784"/>
      <c r="K338" s="784"/>
      <c r="L338" s="784">
        <v>22225</v>
      </c>
      <c r="M338" s="784"/>
      <c r="N338" s="787"/>
    </row>
    <row r="339" spans="1:14" s="760" customFormat="1" ht="25.5" customHeight="1">
      <c r="A339" s="748">
        <v>333</v>
      </c>
      <c r="B339" s="788"/>
      <c r="C339" s="789">
        <v>70</v>
      </c>
      <c r="D339" s="790" t="s">
        <v>55</v>
      </c>
      <c r="E339" s="791" t="s">
        <v>742</v>
      </c>
      <c r="F339" s="777">
        <v>32000</v>
      </c>
      <c r="G339" s="777">
        <v>34750</v>
      </c>
      <c r="H339" s="778">
        <v>34750</v>
      </c>
      <c r="I339" s="779"/>
      <c r="J339" s="791"/>
      <c r="K339" s="791"/>
      <c r="L339" s="791"/>
      <c r="M339" s="791"/>
      <c r="N339" s="792"/>
    </row>
    <row r="340" spans="1:14" ht="15">
      <c r="A340" s="748">
        <v>334</v>
      </c>
      <c r="B340" s="788"/>
      <c r="C340" s="789"/>
      <c r="D340" s="793" t="s">
        <v>288</v>
      </c>
      <c r="E340" s="794"/>
      <c r="F340" s="774"/>
      <c r="G340" s="774"/>
      <c r="H340" s="775"/>
      <c r="I340" s="776">
        <f t="shared" si="7"/>
        <v>38848</v>
      </c>
      <c r="J340" s="557"/>
      <c r="K340" s="557"/>
      <c r="L340" s="557">
        <v>38848</v>
      </c>
      <c r="M340" s="557"/>
      <c r="N340" s="558"/>
    </row>
    <row r="341" spans="1:14" ht="15">
      <c r="A341" s="748">
        <v>335</v>
      </c>
      <c r="B341" s="788"/>
      <c r="C341" s="789"/>
      <c r="D341" s="790" t="s">
        <v>296</v>
      </c>
      <c r="E341" s="791"/>
      <c r="F341" s="777"/>
      <c r="G341" s="777"/>
      <c r="H341" s="778"/>
      <c r="I341" s="779">
        <f t="shared" si="7"/>
        <v>38848</v>
      </c>
      <c r="J341" s="199"/>
      <c r="K341" s="199"/>
      <c r="L341" s="199">
        <v>38848</v>
      </c>
      <c r="M341" s="199"/>
      <c r="N341" s="200"/>
    </row>
    <row r="342" spans="1:14" ht="15">
      <c r="A342" s="748">
        <v>336</v>
      </c>
      <c r="B342" s="780"/>
      <c r="C342" s="781"/>
      <c r="D342" s="782" t="s">
        <v>284</v>
      </c>
      <c r="E342" s="783"/>
      <c r="F342" s="784"/>
      <c r="G342" s="784"/>
      <c r="H342" s="785"/>
      <c r="I342" s="786">
        <f t="shared" si="7"/>
        <v>21037</v>
      </c>
      <c r="J342" s="784"/>
      <c r="K342" s="784"/>
      <c r="L342" s="784">
        <v>21037</v>
      </c>
      <c r="M342" s="784"/>
      <c r="N342" s="787"/>
    </row>
    <row r="343" spans="1:14" s="760" customFormat="1" ht="25.5" customHeight="1">
      <c r="A343" s="748">
        <v>337</v>
      </c>
      <c r="B343" s="788"/>
      <c r="C343" s="789">
        <v>71</v>
      </c>
      <c r="D343" s="790" t="s">
        <v>180</v>
      </c>
      <c r="E343" s="791" t="s">
        <v>742</v>
      </c>
      <c r="F343" s="777"/>
      <c r="G343" s="777"/>
      <c r="H343" s="778"/>
      <c r="I343" s="779"/>
      <c r="J343" s="791"/>
      <c r="K343" s="791"/>
      <c r="L343" s="791"/>
      <c r="M343" s="791"/>
      <c r="N343" s="792"/>
    </row>
    <row r="344" spans="1:14" ht="15">
      <c r="A344" s="748">
        <v>338</v>
      </c>
      <c r="B344" s="788"/>
      <c r="C344" s="789"/>
      <c r="D344" s="793" t="s">
        <v>288</v>
      </c>
      <c r="E344" s="794"/>
      <c r="F344" s="774"/>
      <c r="G344" s="774"/>
      <c r="H344" s="775"/>
      <c r="I344" s="776">
        <f t="shared" si="7"/>
        <v>1500</v>
      </c>
      <c r="J344" s="557"/>
      <c r="K344" s="557"/>
      <c r="L344" s="557">
        <v>1500</v>
      </c>
      <c r="M344" s="557"/>
      <c r="N344" s="558"/>
    </row>
    <row r="345" spans="1:14" ht="15">
      <c r="A345" s="748">
        <v>339</v>
      </c>
      <c r="B345" s="788"/>
      <c r="C345" s="789"/>
      <c r="D345" s="790" t="s">
        <v>296</v>
      </c>
      <c r="E345" s="791"/>
      <c r="F345" s="777"/>
      <c r="G345" s="777"/>
      <c r="H345" s="778"/>
      <c r="I345" s="779">
        <f t="shared" si="7"/>
        <v>1500</v>
      </c>
      <c r="J345" s="199"/>
      <c r="K345" s="199"/>
      <c r="L345" s="199">
        <v>1500</v>
      </c>
      <c r="M345" s="199"/>
      <c r="N345" s="200"/>
    </row>
    <row r="346" spans="1:14" ht="15">
      <c r="A346" s="748">
        <v>340</v>
      </c>
      <c r="B346" s="780"/>
      <c r="C346" s="781"/>
      <c r="D346" s="782" t="s">
        <v>284</v>
      </c>
      <c r="E346" s="783"/>
      <c r="F346" s="784"/>
      <c r="G346" s="784"/>
      <c r="H346" s="785"/>
      <c r="I346" s="786">
        <f t="shared" si="7"/>
        <v>0</v>
      </c>
      <c r="J346" s="784"/>
      <c r="K346" s="784"/>
      <c r="L346" s="784"/>
      <c r="M346" s="784"/>
      <c r="N346" s="787"/>
    </row>
    <row r="347" spans="1:14" s="760" customFormat="1" ht="25.5" customHeight="1">
      <c r="A347" s="748">
        <v>341</v>
      </c>
      <c r="B347" s="788"/>
      <c r="C347" s="789">
        <v>72</v>
      </c>
      <c r="D347" s="790" t="s">
        <v>181</v>
      </c>
      <c r="E347" s="791" t="s">
        <v>742</v>
      </c>
      <c r="F347" s="777"/>
      <c r="G347" s="777"/>
      <c r="H347" s="778"/>
      <c r="I347" s="779"/>
      <c r="J347" s="791"/>
      <c r="K347" s="791"/>
      <c r="L347" s="791"/>
      <c r="M347" s="791"/>
      <c r="N347" s="792"/>
    </row>
    <row r="348" spans="1:14" ht="15">
      <c r="A348" s="748">
        <v>342</v>
      </c>
      <c r="B348" s="788"/>
      <c r="C348" s="789"/>
      <c r="D348" s="793" t="s">
        <v>288</v>
      </c>
      <c r="E348" s="794"/>
      <c r="F348" s="774"/>
      <c r="G348" s="774"/>
      <c r="H348" s="775"/>
      <c r="I348" s="776">
        <f t="shared" si="7"/>
        <v>12300</v>
      </c>
      <c r="J348" s="557"/>
      <c r="K348" s="557"/>
      <c r="L348" s="557">
        <v>12300</v>
      </c>
      <c r="M348" s="557"/>
      <c r="N348" s="558"/>
    </row>
    <row r="349" spans="1:14" ht="15">
      <c r="A349" s="748">
        <v>343</v>
      </c>
      <c r="B349" s="788"/>
      <c r="C349" s="789"/>
      <c r="D349" s="790" t="s">
        <v>296</v>
      </c>
      <c r="E349" s="791"/>
      <c r="F349" s="777"/>
      <c r="G349" s="777"/>
      <c r="H349" s="778"/>
      <c r="I349" s="779">
        <f t="shared" si="7"/>
        <v>12700</v>
      </c>
      <c r="J349" s="199"/>
      <c r="K349" s="199"/>
      <c r="L349" s="199">
        <v>12700</v>
      </c>
      <c r="M349" s="199"/>
      <c r="N349" s="200"/>
    </row>
    <row r="350" spans="1:14" ht="15">
      <c r="A350" s="748">
        <v>344</v>
      </c>
      <c r="B350" s="780"/>
      <c r="C350" s="781"/>
      <c r="D350" s="782" t="s">
        <v>284</v>
      </c>
      <c r="E350" s="783"/>
      <c r="F350" s="784"/>
      <c r="G350" s="784"/>
      <c r="H350" s="785"/>
      <c r="I350" s="786">
        <f t="shared" si="7"/>
        <v>6550</v>
      </c>
      <c r="J350" s="784"/>
      <c r="K350" s="784"/>
      <c r="L350" s="784">
        <v>6550</v>
      </c>
      <c r="M350" s="784"/>
      <c r="N350" s="787"/>
    </row>
    <row r="351" spans="1:14" s="760" customFormat="1" ht="25.5" customHeight="1">
      <c r="A351" s="748">
        <v>345</v>
      </c>
      <c r="B351" s="788"/>
      <c r="C351" s="789">
        <v>73</v>
      </c>
      <c r="D351" s="790" t="s">
        <v>164</v>
      </c>
      <c r="E351" s="791" t="s">
        <v>742</v>
      </c>
      <c r="F351" s="777"/>
      <c r="G351" s="777"/>
      <c r="H351" s="778"/>
      <c r="I351" s="779"/>
      <c r="J351" s="791"/>
      <c r="K351" s="791"/>
      <c r="L351" s="791"/>
      <c r="M351" s="791"/>
      <c r="N351" s="792"/>
    </row>
    <row r="352" spans="1:14" ht="15">
      <c r="A352" s="748">
        <v>346</v>
      </c>
      <c r="B352" s="788"/>
      <c r="C352" s="789"/>
      <c r="D352" s="793" t="s">
        <v>288</v>
      </c>
      <c r="E352" s="794"/>
      <c r="F352" s="774"/>
      <c r="G352" s="774"/>
      <c r="H352" s="775"/>
      <c r="I352" s="776">
        <f t="shared" si="7"/>
        <v>400</v>
      </c>
      <c r="J352" s="557"/>
      <c r="K352" s="557"/>
      <c r="L352" s="557">
        <v>400</v>
      </c>
      <c r="M352" s="557"/>
      <c r="N352" s="558"/>
    </row>
    <row r="353" spans="1:14" ht="15">
      <c r="A353" s="748">
        <v>347</v>
      </c>
      <c r="B353" s="788"/>
      <c r="C353" s="789"/>
      <c r="D353" s="790" t="s">
        <v>296</v>
      </c>
      <c r="E353" s="791"/>
      <c r="F353" s="777"/>
      <c r="G353" s="777"/>
      <c r="H353" s="778"/>
      <c r="I353" s="779">
        <f t="shared" si="7"/>
        <v>400</v>
      </c>
      <c r="J353" s="199"/>
      <c r="K353" s="199"/>
      <c r="L353" s="199">
        <v>400</v>
      </c>
      <c r="M353" s="199"/>
      <c r="N353" s="200"/>
    </row>
    <row r="354" spans="1:14" ht="15">
      <c r="A354" s="748">
        <v>348</v>
      </c>
      <c r="B354" s="780"/>
      <c r="C354" s="781"/>
      <c r="D354" s="782" t="s">
        <v>284</v>
      </c>
      <c r="E354" s="783"/>
      <c r="F354" s="784"/>
      <c r="G354" s="784"/>
      <c r="H354" s="785"/>
      <c r="I354" s="786">
        <f t="shared" si="7"/>
        <v>13</v>
      </c>
      <c r="J354" s="784"/>
      <c r="K354" s="784"/>
      <c r="L354" s="784">
        <v>13</v>
      </c>
      <c r="M354" s="784"/>
      <c r="N354" s="787"/>
    </row>
    <row r="355" spans="1:14" ht="30.75">
      <c r="A355" s="761">
        <v>349</v>
      </c>
      <c r="B355" s="819"/>
      <c r="C355" s="820">
        <v>74</v>
      </c>
      <c r="D355" s="821" t="s">
        <v>77</v>
      </c>
      <c r="E355" s="791" t="s">
        <v>742</v>
      </c>
      <c r="F355" s="777"/>
      <c r="G355" s="777"/>
      <c r="H355" s="778"/>
      <c r="I355" s="779"/>
      <c r="J355" s="791"/>
      <c r="K355" s="791"/>
      <c r="L355" s="791"/>
      <c r="M355" s="791"/>
      <c r="N355" s="792"/>
    </row>
    <row r="356" spans="1:14" ht="15">
      <c r="A356" s="748">
        <v>350</v>
      </c>
      <c r="B356" s="788"/>
      <c r="C356" s="789"/>
      <c r="D356" s="793" t="s">
        <v>288</v>
      </c>
      <c r="E356" s="794"/>
      <c r="F356" s="774"/>
      <c r="G356" s="774"/>
      <c r="H356" s="775"/>
      <c r="I356" s="776">
        <f t="shared" si="7"/>
        <v>1000</v>
      </c>
      <c r="J356" s="557"/>
      <c r="K356" s="557"/>
      <c r="L356" s="557">
        <v>1000</v>
      </c>
      <c r="M356" s="557"/>
      <c r="N356" s="558"/>
    </row>
    <row r="357" spans="1:14" ht="15">
      <c r="A357" s="748">
        <v>351</v>
      </c>
      <c r="B357" s="788"/>
      <c r="C357" s="789"/>
      <c r="D357" s="790" t="s">
        <v>296</v>
      </c>
      <c r="E357" s="791"/>
      <c r="F357" s="777"/>
      <c r="G357" s="777"/>
      <c r="H357" s="778"/>
      <c r="I357" s="779">
        <f t="shared" si="7"/>
        <v>1000</v>
      </c>
      <c r="J357" s="199"/>
      <c r="K357" s="199"/>
      <c r="L357" s="199">
        <v>1000</v>
      </c>
      <c r="M357" s="199"/>
      <c r="N357" s="200"/>
    </row>
    <row r="358" spans="1:14" ht="15">
      <c r="A358" s="748">
        <v>352</v>
      </c>
      <c r="B358" s="780"/>
      <c r="C358" s="781"/>
      <c r="D358" s="782" t="s">
        <v>284</v>
      </c>
      <c r="E358" s="783"/>
      <c r="F358" s="784"/>
      <c r="G358" s="784"/>
      <c r="H358" s="785"/>
      <c r="I358" s="786">
        <f t="shared" si="7"/>
        <v>0</v>
      </c>
      <c r="J358" s="784"/>
      <c r="K358" s="784"/>
      <c r="L358" s="784"/>
      <c r="M358" s="784"/>
      <c r="N358" s="787"/>
    </row>
    <row r="359" spans="1:14" s="760" customFormat="1" ht="25.5" customHeight="1">
      <c r="A359" s="748">
        <v>353</v>
      </c>
      <c r="B359" s="788"/>
      <c r="C359" s="789">
        <v>75</v>
      </c>
      <c r="D359" s="790" t="s">
        <v>721</v>
      </c>
      <c r="E359" s="791" t="s">
        <v>742</v>
      </c>
      <c r="F359" s="777"/>
      <c r="G359" s="777"/>
      <c r="H359" s="778"/>
      <c r="I359" s="779"/>
      <c r="J359" s="791"/>
      <c r="K359" s="791"/>
      <c r="L359" s="791"/>
      <c r="M359" s="791"/>
      <c r="N359" s="792"/>
    </row>
    <row r="360" spans="1:14" ht="15">
      <c r="A360" s="748">
        <v>354</v>
      </c>
      <c r="B360" s="788"/>
      <c r="C360" s="789"/>
      <c r="D360" s="793" t="s">
        <v>288</v>
      </c>
      <c r="E360" s="794"/>
      <c r="F360" s="774"/>
      <c r="G360" s="774"/>
      <c r="H360" s="775"/>
      <c r="I360" s="776">
        <f t="shared" si="7"/>
        <v>1000</v>
      </c>
      <c r="J360" s="557"/>
      <c r="K360" s="557"/>
      <c r="L360" s="557">
        <v>1000</v>
      </c>
      <c r="M360" s="557"/>
      <c r="N360" s="558"/>
    </row>
    <row r="361" spans="1:14" ht="15">
      <c r="A361" s="748">
        <v>355</v>
      </c>
      <c r="B361" s="788"/>
      <c r="C361" s="789"/>
      <c r="D361" s="790" t="s">
        <v>296</v>
      </c>
      <c r="E361" s="791"/>
      <c r="F361" s="777"/>
      <c r="G361" s="777"/>
      <c r="H361" s="778"/>
      <c r="I361" s="779">
        <f t="shared" si="7"/>
        <v>1000</v>
      </c>
      <c r="J361" s="199"/>
      <c r="K361" s="199"/>
      <c r="L361" s="199">
        <v>1000</v>
      </c>
      <c r="M361" s="199"/>
      <c r="N361" s="200"/>
    </row>
    <row r="362" spans="1:14" ht="15">
      <c r="A362" s="748">
        <v>356</v>
      </c>
      <c r="B362" s="780"/>
      <c r="C362" s="781"/>
      <c r="D362" s="782" t="s">
        <v>284</v>
      </c>
      <c r="E362" s="783"/>
      <c r="F362" s="784"/>
      <c r="G362" s="784"/>
      <c r="H362" s="785"/>
      <c r="I362" s="786">
        <f t="shared" si="7"/>
        <v>0</v>
      </c>
      <c r="J362" s="784"/>
      <c r="K362" s="784"/>
      <c r="L362" s="784"/>
      <c r="M362" s="784"/>
      <c r="N362" s="787"/>
    </row>
    <row r="363" spans="1:14" s="760" customFormat="1" ht="25.5" customHeight="1">
      <c r="A363" s="748">
        <v>357</v>
      </c>
      <c r="B363" s="788"/>
      <c r="C363" s="789">
        <v>76</v>
      </c>
      <c r="D363" s="790" t="s">
        <v>135</v>
      </c>
      <c r="E363" s="791" t="s">
        <v>804</v>
      </c>
      <c r="F363" s="777">
        <v>43</v>
      </c>
      <c r="G363" s="777">
        <v>1700</v>
      </c>
      <c r="H363" s="778">
        <v>46</v>
      </c>
      <c r="I363" s="779"/>
      <c r="J363" s="791"/>
      <c r="K363" s="791"/>
      <c r="L363" s="791"/>
      <c r="M363" s="791"/>
      <c r="N363" s="792"/>
    </row>
    <row r="364" spans="1:14" ht="15">
      <c r="A364" s="748">
        <v>358</v>
      </c>
      <c r="B364" s="788"/>
      <c r="C364" s="789"/>
      <c r="D364" s="793" t="s">
        <v>288</v>
      </c>
      <c r="E364" s="794"/>
      <c r="F364" s="774"/>
      <c r="G364" s="774"/>
      <c r="H364" s="775"/>
      <c r="I364" s="776">
        <f t="shared" si="7"/>
        <v>1700</v>
      </c>
      <c r="J364" s="557"/>
      <c r="K364" s="557"/>
      <c r="L364" s="557">
        <v>1700</v>
      </c>
      <c r="M364" s="557"/>
      <c r="N364" s="558"/>
    </row>
    <row r="365" spans="1:14" ht="15">
      <c r="A365" s="748">
        <v>359</v>
      </c>
      <c r="B365" s="788"/>
      <c r="C365" s="789"/>
      <c r="D365" s="790" t="s">
        <v>296</v>
      </c>
      <c r="E365" s="791"/>
      <c r="F365" s="777"/>
      <c r="G365" s="777"/>
      <c r="H365" s="778"/>
      <c r="I365" s="779">
        <f t="shared" si="7"/>
        <v>1700</v>
      </c>
      <c r="J365" s="199"/>
      <c r="K365" s="199"/>
      <c r="L365" s="199">
        <v>1700</v>
      </c>
      <c r="M365" s="199"/>
      <c r="N365" s="200"/>
    </row>
    <row r="366" spans="1:14" ht="15">
      <c r="A366" s="748">
        <v>360</v>
      </c>
      <c r="B366" s="780"/>
      <c r="C366" s="781"/>
      <c r="D366" s="782" t="s">
        <v>284</v>
      </c>
      <c r="E366" s="783"/>
      <c r="F366" s="784"/>
      <c r="G366" s="784"/>
      <c r="H366" s="785"/>
      <c r="I366" s="786">
        <f t="shared" si="7"/>
        <v>0</v>
      </c>
      <c r="J366" s="784"/>
      <c r="K366" s="784"/>
      <c r="L366" s="784"/>
      <c r="M366" s="784"/>
      <c r="N366" s="787"/>
    </row>
    <row r="367" spans="1:14" s="760" customFormat="1" ht="27.75" customHeight="1">
      <c r="A367" s="748">
        <v>361</v>
      </c>
      <c r="B367" s="788"/>
      <c r="C367" s="789">
        <v>77</v>
      </c>
      <c r="D367" s="790" t="s">
        <v>126</v>
      </c>
      <c r="E367" s="791" t="s">
        <v>804</v>
      </c>
      <c r="F367" s="777">
        <v>6988</v>
      </c>
      <c r="G367" s="777">
        <v>5800</v>
      </c>
      <c r="H367" s="778">
        <v>843</v>
      </c>
      <c r="I367" s="779"/>
      <c r="J367" s="791"/>
      <c r="K367" s="791"/>
      <c r="L367" s="791"/>
      <c r="M367" s="791"/>
      <c r="N367" s="792"/>
    </row>
    <row r="368" spans="1:14" ht="15">
      <c r="A368" s="748">
        <v>362</v>
      </c>
      <c r="B368" s="788"/>
      <c r="C368" s="789"/>
      <c r="D368" s="793" t="s">
        <v>288</v>
      </c>
      <c r="E368" s="794"/>
      <c r="F368" s="774"/>
      <c r="G368" s="774"/>
      <c r="H368" s="775"/>
      <c r="I368" s="776">
        <f t="shared" si="7"/>
        <v>4800</v>
      </c>
      <c r="J368" s="557">
        <v>300</v>
      </c>
      <c r="K368" s="557">
        <v>100</v>
      </c>
      <c r="L368" s="557">
        <v>4400</v>
      </c>
      <c r="M368" s="557"/>
      <c r="N368" s="558"/>
    </row>
    <row r="369" spans="1:14" ht="15">
      <c r="A369" s="748">
        <v>363</v>
      </c>
      <c r="B369" s="788"/>
      <c r="C369" s="789"/>
      <c r="D369" s="790" t="s">
        <v>296</v>
      </c>
      <c r="E369" s="791"/>
      <c r="F369" s="777"/>
      <c r="G369" s="777"/>
      <c r="H369" s="778"/>
      <c r="I369" s="779">
        <f t="shared" si="7"/>
        <v>4800</v>
      </c>
      <c r="J369" s="199">
        <v>300</v>
      </c>
      <c r="K369" s="199">
        <v>100</v>
      </c>
      <c r="L369" s="199">
        <v>4400</v>
      </c>
      <c r="M369" s="199"/>
      <c r="N369" s="200"/>
    </row>
    <row r="370" spans="1:14" ht="15">
      <c r="A370" s="748">
        <v>364</v>
      </c>
      <c r="B370" s="780"/>
      <c r="C370" s="781"/>
      <c r="D370" s="782" t="s">
        <v>284</v>
      </c>
      <c r="E370" s="783"/>
      <c r="F370" s="784"/>
      <c r="G370" s="784"/>
      <c r="H370" s="785"/>
      <c r="I370" s="786">
        <f t="shared" si="7"/>
        <v>24</v>
      </c>
      <c r="J370" s="784"/>
      <c r="K370" s="784">
        <v>4</v>
      </c>
      <c r="L370" s="784">
        <v>20</v>
      </c>
      <c r="M370" s="784"/>
      <c r="N370" s="787"/>
    </row>
    <row r="371" spans="1:14" s="760" customFormat="1" ht="27.75" customHeight="1">
      <c r="A371" s="748">
        <v>365</v>
      </c>
      <c r="B371" s="788"/>
      <c r="C371" s="789">
        <v>78</v>
      </c>
      <c r="D371" s="790" t="s">
        <v>47</v>
      </c>
      <c r="E371" s="791" t="s">
        <v>804</v>
      </c>
      <c r="F371" s="777">
        <v>104605</v>
      </c>
      <c r="G371" s="777">
        <v>115000</v>
      </c>
      <c r="H371" s="778">
        <v>88514</v>
      </c>
      <c r="I371" s="779"/>
      <c r="J371" s="791"/>
      <c r="K371" s="791"/>
      <c r="L371" s="791"/>
      <c r="M371" s="791"/>
      <c r="N371" s="792"/>
    </row>
    <row r="372" spans="1:14" ht="15">
      <c r="A372" s="748">
        <v>366</v>
      </c>
      <c r="B372" s="788"/>
      <c r="C372" s="789"/>
      <c r="D372" s="793" t="s">
        <v>288</v>
      </c>
      <c r="E372" s="794"/>
      <c r="F372" s="774"/>
      <c r="G372" s="774"/>
      <c r="H372" s="775"/>
      <c r="I372" s="776">
        <f t="shared" si="7"/>
        <v>148000</v>
      </c>
      <c r="J372" s="557"/>
      <c r="K372" s="557"/>
      <c r="L372" s="557">
        <v>148000</v>
      </c>
      <c r="M372" s="557"/>
      <c r="N372" s="558"/>
    </row>
    <row r="373" spans="1:14" ht="15">
      <c r="A373" s="748">
        <v>367</v>
      </c>
      <c r="B373" s="788"/>
      <c r="C373" s="789"/>
      <c r="D373" s="790" t="s">
        <v>296</v>
      </c>
      <c r="E373" s="791"/>
      <c r="F373" s="777"/>
      <c r="G373" s="777"/>
      <c r="H373" s="778"/>
      <c r="I373" s="779">
        <f t="shared" si="7"/>
        <v>184969</v>
      </c>
      <c r="J373" s="199"/>
      <c r="K373" s="199"/>
      <c r="L373" s="199">
        <v>184969</v>
      </c>
      <c r="M373" s="199"/>
      <c r="N373" s="200"/>
    </row>
    <row r="374" spans="1:14" ht="15">
      <c r="A374" s="748">
        <v>368</v>
      </c>
      <c r="B374" s="780"/>
      <c r="C374" s="781"/>
      <c r="D374" s="782" t="s">
        <v>284</v>
      </c>
      <c r="E374" s="783"/>
      <c r="F374" s="784"/>
      <c r="G374" s="784"/>
      <c r="H374" s="785"/>
      <c r="I374" s="786">
        <f t="shared" si="7"/>
        <v>61132</v>
      </c>
      <c r="J374" s="784"/>
      <c r="K374" s="784"/>
      <c r="L374" s="784">
        <v>61132</v>
      </c>
      <c r="M374" s="784"/>
      <c r="N374" s="787"/>
    </row>
    <row r="375" spans="1:14" s="760" customFormat="1" ht="27.75" customHeight="1">
      <c r="A375" s="748">
        <v>369</v>
      </c>
      <c r="B375" s="788"/>
      <c r="C375" s="789">
        <v>79</v>
      </c>
      <c r="D375" s="790" t="s">
        <v>419</v>
      </c>
      <c r="E375" s="791" t="s">
        <v>804</v>
      </c>
      <c r="F375" s="777">
        <v>227503</v>
      </c>
      <c r="G375" s="777">
        <v>250000</v>
      </c>
      <c r="H375" s="778">
        <f>253303-1483</f>
        <v>251820</v>
      </c>
      <c r="I375" s="779"/>
      <c r="J375" s="791"/>
      <c r="K375" s="791"/>
      <c r="L375" s="791"/>
      <c r="M375" s="791"/>
      <c r="N375" s="792"/>
    </row>
    <row r="376" spans="1:14" ht="15">
      <c r="A376" s="748">
        <v>370</v>
      </c>
      <c r="B376" s="788"/>
      <c r="C376" s="789"/>
      <c r="D376" s="793" t="s">
        <v>288</v>
      </c>
      <c r="E376" s="794"/>
      <c r="F376" s="774"/>
      <c r="G376" s="774"/>
      <c r="H376" s="775"/>
      <c r="I376" s="776">
        <f t="shared" si="7"/>
        <v>278000</v>
      </c>
      <c r="J376" s="557"/>
      <c r="K376" s="557"/>
      <c r="L376" s="557">
        <v>278000</v>
      </c>
      <c r="M376" s="557"/>
      <c r="N376" s="558"/>
    </row>
    <row r="377" spans="1:14" ht="15">
      <c r="A377" s="748">
        <v>371</v>
      </c>
      <c r="B377" s="788"/>
      <c r="C377" s="789"/>
      <c r="D377" s="790" t="s">
        <v>296</v>
      </c>
      <c r="E377" s="791"/>
      <c r="F377" s="777"/>
      <c r="G377" s="777"/>
      <c r="H377" s="778"/>
      <c r="I377" s="779">
        <f t="shared" si="7"/>
        <v>293257</v>
      </c>
      <c r="J377" s="199"/>
      <c r="K377" s="199"/>
      <c r="L377" s="199">
        <v>293257</v>
      </c>
      <c r="M377" s="199"/>
      <c r="N377" s="200"/>
    </row>
    <row r="378" spans="1:14" ht="15">
      <c r="A378" s="748">
        <v>372</v>
      </c>
      <c r="B378" s="780"/>
      <c r="C378" s="781"/>
      <c r="D378" s="782" t="s">
        <v>284</v>
      </c>
      <c r="E378" s="783"/>
      <c r="F378" s="784"/>
      <c r="G378" s="784"/>
      <c r="H378" s="785"/>
      <c r="I378" s="786">
        <f>SUM(J378:N378)</f>
        <v>126300</v>
      </c>
      <c r="J378" s="784"/>
      <c r="K378" s="784"/>
      <c r="L378" s="784">
        <v>126300</v>
      </c>
      <c r="M378" s="784"/>
      <c r="N378" s="787"/>
    </row>
    <row r="379" spans="1:14" s="760" customFormat="1" ht="27.75" customHeight="1">
      <c r="A379" s="748">
        <v>373</v>
      </c>
      <c r="B379" s="788"/>
      <c r="C379" s="789">
        <v>80</v>
      </c>
      <c r="D379" s="790" t="s">
        <v>127</v>
      </c>
      <c r="E379" s="791" t="s">
        <v>804</v>
      </c>
      <c r="F379" s="777">
        <v>36680</v>
      </c>
      <c r="G379" s="777">
        <v>40000</v>
      </c>
      <c r="H379" s="778">
        <v>39200</v>
      </c>
      <c r="I379" s="779"/>
      <c r="J379" s="791"/>
      <c r="K379" s="791"/>
      <c r="L379" s="791"/>
      <c r="M379" s="791"/>
      <c r="N379" s="792"/>
    </row>
    <row r="380" spans="1:14" ht="15">
      <c r="A380" s="748">
        <v>374</v>
      </c>
      <c r="B380" s="788"/>
      <c r="C380" s="789"/>
      <c r="D380" s="793" t="s">
        <v>288</v>
      </c>
      <c r="E380" s="794"/>
      <c r="F380" s="774"/>
      <c r="G380" s="774"/>
      <c r="H380" s="775"/>
      <c r="I380" s="776">
        <f t="shared" si="7"/>
        <v>50000</v>
      </c>
      <c r="J380" s="557"/>
      <c r="K380" s="557"/>
      <c r="L380" s="557">
        <v>50000</v>
      </c>
      <c r="M380" s="557"/>
      <c r="N380" s="558"/>
    </row>
    <row r="381" spans="1:14" ht="15">
      <c r="A381" s="748">
        <v>375</v>
      </c>
      <c r="B381" s="788"/>
      <c r="C381" s="789"/>
      <c r="D381" s="790" t="s">
        <v>296</v>
      </c>
      <c r="E381" s="791"/>
      <c r="F381" s="777"/>
      <c r="G381" s="777"/>
      <c r="H381" s="778"/>
      <c r="I381" s="779">
        <f t="shared" si="7"/>
        <v>51900</v>
      </c>
      <c r="J381" s="199"/>
      <c r="K381" s="199"/>
      <c r="L381" s="199">
        <v>51900</v>
      </c>
      <c r="M381" s="199"/>
      <c r="N381" s="200"/>
    </row>
    <row r="382" spans="1:14" ht="15">
      <c r="A382" s="748">
        <v>376</v>
      </c>
      <c r="B382" s="780"/>
      <c r="C382" s="781"/>
      <c r="D382" s="782" t="s">
        <v>284</v>
      </c>
      <c r="E382" s="783"/>
      <c r="F382" s="784"/>
      <c r="G382" s="784"/>
      <c r="H382" s="785"/>
      <c r="I382" s="786">
        <f t="shared" si="7"/>
        <v>23360</v>
      </c>
      <c r="J382" s="784"/>
      <c r="K382" s="784"/>
      <c r="L382" s="784">
        <v>23360</v>
      </c>
      <c r="M382" s="784"/>
      <c r="N382" s="787"/>
    </row>
    <row r="383" spans="1:14" s="760" customFormat="1" ht="27.75" customHeight="1">
      <c r="A383" s="748">
        <v>377</v>
      </c>
      <c r="B383" s="788"/>
      <c r="C383" s="789">
        <v>81</v>
      </c>
      <c r="D383" s="790" t="s">
        <v>128</v>
      </c>
      <c r="E383" s="791" t="s">
        <v>804</v>
      </c>
      <c r="F383" s="777">
        <v>242142</v>
      </c>
      <c r="G383" s="777">
        <v>260000</v>
      </c>
      <c r="H383" s="778">
        <v>261079</v>
      </c>
      <c r="I383" s="779"/>
      <c r="J383" s="791"/>
      <c r="K383" s="791"/>
      <c r="L383" s="791"/>
      <c r="M383" s="791"/>
      <c r="N383" s="792"/>
    </row>
    <row r="384" spans="1:14" ht="15">
      <c r="A384" s="748">
        <v>378</v>
      </c>
      <c r="B384" s="788"/>
      <c r="C384" s="789"/>
      <c r="D384" s="793" t="s">
        <v>288</v>
      </c>
      <c r="E384" s="794"/>
      <c r="F384" s="774"/>
      <c r="G384" s="774"/>
      <c r="H384" s="775"/>
      <c r="I384" s="776">
        <f t="shared" si="7"/>
        <v>300000</v>
      </c>
      <c r="J384" s="557"/>
      <c r="K384" s="557"/>
      <c r="L384" s="557">
        <v>300000</v>
      </c>
      <c r="M384" s="557"/>
      <c r="N384" s="558"/>
    </row>
    <row r="385" spans="1:14" ht="15">
      <c r="A385" s="748">
        <v>379</v>
      </c>
      <c r="B385" s="788"/>
      <c r="C385" s="789"/>
      <c r="D385" s="790" t="s">
        <v>296</v>
      </c>
      <c r="E385" s="791"/>
      <c r="F385" s="777"/>
      <c r="G385" s="777"/>
      <c r="H385" s="778"/>
      <c r="I385" s="779">
        <f t="shared" si="7"/>
        <v>326454</v>
      </c>
      <c r="J385" s="199"/>
      <c r="K385" s="199"/>
      <c r="L385" s="199">
        <v>326454</v>
      </c>
      <c r="M385" s="199"/>
      <c r="N385" s="200"/>
    </row>
    <row r="386" spans="1:14" ht="15">
      <c r="A386" s="748">
        <v>380</v>
      </c>
      <c r="B386" s="780"/>
      <c r="C386" s="781"/>
      <c r="D386" s="782" t="s">
        <v>284</v>
      </c>
      <c r="E386" s="783"/>
      <c r="F386" s="784"/>
      <c r="G386" s="784"/>
      <c r="H386" s="785"/>
      <c r="I386" s="786">
        <f>SUM(J386:N386)</f>
        <v>135031</v>
      </c>
      <c r="J386" s="784"/>
      <c r="K386" s="784"/>
      <c r="L386" s="784">
        <v>135031</v>
      </c>
      <c r="M386" s="784"/>
      <c r="N386" s="787"/>
    </row>
    <row r="387" spans="1:14" s="760" customFormat="1" ht="27.75" customHeight="1">
      <c r="A387" s="748">
        <v>381</v>
      </c>
      <c r="B387" s="788"/>
      <c r="C387" s="789">
        <v>82</v>
      </c>
      <c r="D387" s="790" t="s">
        <v>33</v>
      </c>
      <c r="E387" s="791" t="s">
        <v>804</v>
      </c>
      <c r="F387" s="777"/>
      <c r="G387" s="777"/>
      <c r="H387" s="778"/>
      <c r="I387" s="779"/>
      <c r="J387" s="791"/>
      <c r="K387" s="791"/>
      <c r="L387" s="791"/>
      <c r="M387" s="791"/>
      <c r="N387" s="792"/>
    </row>
    <row r="388" spans="1:14" ht="15">
      <c r="A388" s="748">
        <v>382</v>
      </c>
      <c r="B388" s="788"/>
      <c r="C388" s="789"/>
      <c r="D388" s="793" t="s">
        <v>288</v>
      </c>
      <c r="E388" s="794"/>
      <c r="F388" s="774"/>
      <c r="G388" s="774"/>
      <c r="H388" s="775"/>
      <c r="I388" s="776">
        <f aca="true" t="shared" si="8" ref="I388:I452">SUM(J388:N388)</f>
        <v>30000</v>
      </c>
      <c r="J388" s="557"/>
      <c r="K388" s="557"/>
      <c r="L388" s="557">
        <v>30000</v>
      </c>
      <c r="M388" s="557"/>
      <c r="N388" s="558"/>
    </row>
    <row r="389" spans="1:14" ht="15">
      <c r="A389" s="748">
        <v>383</v>
      </c>
      <c r="B389" s="788"/>
      <c r="C389" s="789"/>
      <c r="D389" s="790" t="s">
        <v>296</v>
      </c>
      <c r="E389" s="791"/>
      <c r="F389" s="777"/>
      <c r="G389" s="777"/>
      <c r="H389" s="778"/>
      <c r="I389" s="779">
        <f t="shared" si="8"/>
        <v>0</v>
      </c>
      <c r="J389" s="199"/>
      <c r="K389" s="199"/>
      <c r="L389" s="199"/>
      <c r="M389" s="199"/>
      <c r="N389" s="200"/>
    </row>
    <row r="390" spans="1:14" ht="18" customHeight="1">
      <c r="A390" s="748">
        <v>384</v>
      </c>
      <c r="B390" s="780"/>
      <c r="C390" s="781"/>
      <c r="D390" s="782" t="s">
        <v>284</v>
      </c>
      <c r="E390" s="783"/>
      <c r="F390" s="784"/>
      <c r="G390" s="784"/>
      <c r="H390" s="785"/>
      <c r="I390" s="786">
        <f t="shared" si="8"/>
        <v>0</v>
      </c>
      <c r="J390" s="784"/>
      <c r="K390" s="784"/>
      <c r="L390" s="784"/>
      <c r="M390" s="784"/>
      <c r="N390" s="787"/>
    </row>
    <row r="391" spans="1:14" s="760" customFormat="1" ht="27.75" customHeight="1">
      <c r="A391" s="748">
        <v>385</v>
      </c>
      <c r="B391" s="788"/>
      <c r="C391" s="789">
        <v>83</v>
      </c>
      <c r="D391" s="790" t="s">
        <v>309</v>
      </c>
      <c r="E391" s="791" t="s">
        <v>742</v>
      </c>
      <c r="F391" s="777"/>
      <c r="G391" s="777"/>
      <c r="H391" s="778"/>
      <c r="I391" s="779"/>
      <c r="J391" s="791"/>
      <c r="K391" s="791"/>
      <c r="L391" s="791"/>
      <c r="M391" s="791"/>
      <c r="N391" s="792"/>
    </row>
    <row r="392" spans="1:14" ht="15">
      <c r="A392" s="748">
        <v>386</v>
      </c>
      <c r="B392" s="788"/>
      <c r="C392" s="789"/>
      <c r="D392" s="790" t="s">
        <v>296</v>
      </c>
      <c r="E392" s="791"/>
      <c r="F392" s="777"/>
      <c r="G392" s="777"/>
      <c r="H392" s="778"/>
      <c r="I392" s="779">
        <f>SUM(J392:N392)</f>
        <v>30000</v>
      </c>
      <c r="J392" s="199"/>
      <c r="K392" s="199"/>
      <c r="L392" s="199">
        <v>30000</v>
      </c>
      <c r="M392" s="199"/>
      <c r="N392" s="200"/>
    </row>
    <row r="393" spans="1:14" ht="15">
      <c r="A393" s="748">
        <v>387</v>
      </c>
      <c r="B393" s="780"/>
      <c r="C393" s="781"/>
      <c r="D393" s="782" t="s">
        <v>284</v>
      </c>
      <c r="E393" s="783"/>
      <c r="F393" s="784"/>
      <c r="G393" s="784"/>
      <c r="H393" s="785"/>
      <c r="I393" s="786">
        <f>SUM(J393:N393)</f>
        <v>0</v>
      </c>
      <c r="J393" s="784"/>
      <c r="K393" s="784"/>
      <c r="L393" s="784"/>
      <c r="M393" s="784"/>
      <c r="N393" s="787"/>
    </row>
    <row r="394" spans="1:14" s="760" customFormat="1" ht="27.75" customHeight="1">
      <c r="A394" s="748">
        <v>388</v>
      </c>
      <c r="B394" s="788"/>
      <c r="C394" s="789">
        <v>84</v>
      </c>
      <c r="D394" s="790" t="s">
        <v>34</v>
      </c>
      <c r="E394" s="791" t="s">
        <v>804</v>
      </c>
      <c r="F394" s="777"/>
      <c r="G394" s="777"/>
      <c r="H394" s="778"/>
      <c r="I394" s="779"/>
      <c r="J394" s="791"/>
      <c r="K394" s="791"/>
      <c r="L394" s="791"/>
      <c r="M394" s="791"/>
      <c r="N394" s="792"/>
    </row>
    <row r="395" spans="1:14" ht="15">
      <c r="A395" s="748">
        <v>389</v>
      </c>
      <c r="B395" s="788"/>
      <c r="C395" s="789"/>
      <c r="D395" s="793" t="s">
        <v>288</v>
      </c>
      <c r="E395" s="794"/>
      <c r="F395" s="774"/>
      <c r="G395" s="774"/>
      <c r="H395" s="775"/>
      <c r="I395" s="776">
        <f t="shared" si="8"/>
        <v>1000</v>
      </c>
      <c r="J395" s="557"/>
      <c r="K395" s="557"/>
      <c r="L395" s="557">
        <v>1000</v>
      </c>
      <c r="M395" s="557"/>
      <c r="N395" s="558"/>
    </row>
    <row r="396" spans="1:14" ht="15">
      <c r="A396" s="748">
        <v>390</v>
      </c>
      <c r="B396" s="788"/>
      <c r="C396" s="789"/>
      <c r="D396" s="790" t="s">
        <v>296</v>
      </c>
      <c r="E396" s="791"/>
      <c r="F396" s="777"/>
      <c r="G396" s="777"/>
      <c r="H396" s="778"/>
      <c r="I396" s="779">
        <f t="shared" si="8"/>
        <v>1000</v>
      </c>
      <c r="J396" s="199"/>
      <c r="K396" s="199"/>
      <c r="L396" s="199">
        <v>1000</v>
      </c>
      <c r="M396" s="199"/>
      <c r="N396" s="200"/>
    </row>
    <row r="397" spans="1:14" ht="15">
      <c r="A397" s="748">
        <v>391</v>
      </c>
      <c r="B397" s="780"/>
      <c r="C397" s="781"/>
      <c r="D397" s="782" t="s">
        <v>284</v>
      </c>
      <c r="E397" s="783"/>
      <c r="F397" s="784"/>
      <c r="G397" s="784"/>
      <c r="H397" s="785"/>
      <c r="I397" s="786">
        <f t="shared" si="8"/>
        <v>0</v>
      </c>
      <c r="J397" s="784"/>
      <c r="K397" s="784"/>
      <c r="L397" s="784"/>
      <c r="M397" s="784"/>
      <c r="N397" s="787"/>
    </row>
    <row r="398" spans="1:14" s="760" customFormat="1" ht="27.75" customHeight="1">
      <c r="A398" s="748">
        <v>392</v>
      </c>
      <c r="B398" s="788"/>
      <c r="C398" s="789">
        <v>85</v>
      </c>
      <c r="D398" s="790" t="s">
        <v>769</v>
      </c>
      <c r="E398" s="791" t="s">
        <v>804</v>
      </c>
      <c r="F398" s="777"/>
      <c r="G398" s="777"/>
      <c r="H398" s="778"/>
      <c r="I398" s="779"/>
      <c r="J398" s="791"/>
      <c r="K398" s="791"/>
      <c r="L398" s="791"/>
      <c r="M398" s="791"/>
      <c r="N398" s="792"/>
    </row>
    <row r="399" spans="1:14" ht="15">
      <c r="A399" s="748">
        <v>393</v>
      </c>
      <c r="B399" s="788"/>
      <c r="C399" s="789"/>
      <c r="D399" s="793" t="s">
        <v>288</v>
      </c>
      <c r="E399" s="794"/>
      <c r="F399" s="774"/>
      <c r="G399" s="774"/>
      <c r="H399" s="775"/>
      <c r="I399" s="776">
        <f t="shared" si="8"/>
        <v>5000</v>
      </c>
      <c r="J399" s="557"/>
      <c r="K399" s="557"/>
      <c r="L399" s="557">
        <v>5000</v>
      </c>
      <c r="M399" s="557"/>
      <c r="N399" s="558"/>
    </row>
    <row r="400" spans="1:14" ht="15">
      <c r="A400" s="748">
        <v>394</v>
      </c>
      <c r="B400" s="788"/>
      <c r="C400" s="789"/>
      <c r="D400" s="790" t="s">
        <v>296</v>
      </c>
      <c r="E400" s="791"/>
      <c r="F400" s="777"/>
      <c r="G400" s="777"/>
      <c r="H400" s="778"/>
      <c r="I400" s="779">
        <f t="shared" si="8"/>
        <v>5000</v>
      </c>
      <c r="J400" s="199"/>
      <c r="K400" s="199"/>
      <c r="L400" s="199">
        <v>5000</v>
      </c>
      <c r="M400" s="199"/>
      <c r="N400" s="200"/>
    </row>
    <row r="401" spans="1:14" ht="15">
      <c r="A401" s="748">
        <v>395</v>
      </c>
      <c r="B401" s="780"/>
      <c r="C401" s="781"/>
      <c r="D401" s="782" t="s">
        <v>284</v>
      </c>
      <c r="E401" s="783"/>
      <c r="F401" s="784"/>
      <c r="G401" s="784"/>
      <c r="H401" s="785"/>
      <c r="I401" s="786">
        <f t="shared" si="8"/>
        <v>196</v>
      </c>
      <c r="J401" s="784"/>
      <c r="K401" s="784"/>
      <c r="L401" s="784">
        <v>196</v>
      </c>
      <c r="M401" s="784"/>
      <c r="N401" s="787"/>
    </row>
    <row r="402" spans="1:14" s="760" customFormat="1" ht="27.75" customHeight="1">
      <c r="A402" s="748">
        <v>396</v>
      </c>
      <c r="B402" s="788"/>
      <c r="C402" s="789">
        <v>86</v>
      </c>
      <c r="D402" s="790" t="s">
        <v>129</v>
      </c>
      <c r="E402" s="791" t="s">
        <v>804</v>
      </c>
      <c r="F402" s="777">
        <v>12929</v>
      </c>
      <c r="G402" s="777">
        <v>13000</v>
      </c>
      <c r="H402" s="778">
        <f>10735-343</f>
        <v>10392</v>
      </c>
      <c r="I402" s="779"/>
      <c r="J402" s="791"/>
      <c r="K402" s="791"/>
      <c r="L402" s="791"/>
      <c r="M402" s="791"/>
      <c r="N402" s="792"/>
    </row>
    <row r="403" spans="1:14" ht="15">
      <c r="A403" s="748">
        <v>397</v>
      </c>
      <c r="B403" s="788"/>
      <c r="C403" s="789"/>
      <c r="D403" s="793" t="s">
        <v>288</v>
      </c>
      <c r="E403" s="794"/>
      <c r="F403" s="774"/>
      <c r="G403" s="774"/>
      <c r="H403" s="775"/>
      <c r="I403" s="776">
        <f t="shared" si="8"/>
        <v>13000</v>
      </c>
      <c r="J403" s="557"/>
      <c r="K403" s="557"/>
      <c r="L403" s="557">
        <v>12000</v>
      </c>
      <c r="M403" s="557"/>
      <c r="N403" s="558">
        <v>1000</v>
      </c>
    </row>
    <row r="404" spans="1:14" ht="15">
      <c r="A404" s="748">
        <v>398</v>
      </c>
      <c r="B404" s="788"/>
      <c r="C404" s="789"/>
      <c r="D404" s="790" t="s">
        <v>296</v>
      </c>
      <c r="E404" s="791"/>
      <c r="F404" s="777"/>
      <c r="G404" s="777"/>
      <c r="H404" s="778"/>
      <c r="I404" s="779">
        <f t="shared" si="8"/>
        <v>19713</v>
      </c>
      <c r="J404" s="199">
        <v>270</v>
      </c>
      <c r="K404" s="199">
        <v>100</v>
      </c>
      <c r="L404" s="199">
        <v>18343</v>
      </c>
      <c r="M404" s="199"/>
      <c r="N404" s="200">
        <v>1000</v>
      </c>
    </row>
    <row r="405" spans="1:14" ht="15">
      <c r="A405" s="748">
        <v>399</v>
      </c>
      <c r="B405" s="780"/>
      <c r="C405" s="781"/>
      <c r="D405" s="782" t="s">
        <v>284</v>
      </c>
      <c r="E405" s="783"/>
      <c r="F405" s="784"/>
      <c r="G405" s="784"/>
      <c r="H405" s="785"/>
      <c r="I405" s="786">
        <f>SUM(J405:N405)</f>
        <v>5572</v>
      </c>
      <c r="J405" s="784">
        <v>270</v>
      </c>
      <c r="K405" s="784">
        <v>66</v>
      </c>
      <c r="L405" s="784">
        <v>5236</v>
      </c>
      <c r="M405" s="784"/>
      <c r="N405" s="787"/>
    </row>
    <row r="406" spans="1:14" s="760" customFormat="1" ht="25.5" customHeight="1">
      <c r="A406" s="748">
        <v>400</v>
      </c>
      <c r="B406" s="788"/>
      <c r="C406" s="789">
        <v>87</v>
      </c>
      <c r="D406" s="790" t="s">
        <v>131</v>
      </c>
      <c r="E406" s="791" t="s">
        <v>804</v>
      </c>
      <c r="F406" s="777">
        <v>172385</v>
      </c>
      <c r="G406" s="777">
        <v>138000</v>
      </c>
      <c r="H406" s="778">
        <v>89927</v>
      </c>
      <c r="I406" s="779"/>
      <c r="J406" s="791"/>
      <c r="K406" s="791"/>
      <c r="L406" s="791"/>
      <c r="M406" s="791"/>
      <c r="N406" s="792"/>
    </row>
    <row r="407" spans="1:14" ht="15">
      <c r="A407" s="748">
        <v>401</v>
      </c>
      <c r="B407" s="788"/>
      <c r="C407" s="789"/>
      <c r="D407" s="793" t="s">
        <v>288</v>
      </c>
      <c r="E407" s="794"/>
      <c r="F407" s="774"/>
      <c r="G407" s="774"/>
      <c r="H407" s="775"/>
      <c r="I407" s="776">
        <f t="shared" si="8"/>
        <v>120000</v>
      </c>
      <c r="J407" s="557"/>
      <c r="K407" s="557"/>
      <c r="L407" s="557">
        <v>120000</v>
      </c>
      <c r="M407" s="557"/>
      <c r="N407" s="558"/>
    </row>
    <row r="408" spans="1:14" ht="15">
      <c r="A408" s="748">
        <v>402</v>
      </c>
      <c r="B408" s="788"/>
      <c r="C408" s="789"/>
      <c r="D408" s="790" t="s">
        <v>296</v>
      </c>
      <c r="E408" s="791"/>
      <c r="F408" s="777"/>
      <c r="G408" s="777"/>
      <c r="H408" s="778"/>
      <c r="I408" s="779">
        <f t="shared" si="8"/>
        <v>168073</v>
      </c>
      <c r="J408" s="199"/>
      <c r="K408" s="199"/>
      <c r="L408" s="199">
        <v>168073</v>
      </c>
      <c r="M408" s="199"/>
      <c r="N408" s="200"/>
    </row>
    <row r="409" spans="1:14" ht="15">
      <c r="A409" s="748">
        <v>403</v>
      </c>
      <c r="B409" s="780"/>
      <c r="C409" s="781"/>
      <c r="D409" s="782" t="s">
        <v>284</v>
      </c>
      <c r="E409" s="783"/>
      <c r="F409" s="784"/>
      <c r="G409" s="784"/>
      <c r="H409" s="785"/>
      <c r="I409" s="786">
        <f t="shared" si="8"/>
        <v>28618</v>
      </c>
      <c r="J409" s="784"/>
      <c r="K409" s="784"/>
      <c r="L409" s="784">
        <v>28618</v>
      </c>
      <c r="M409" s="784"/>
      <c r="N409" s="787"/>
    </row>
    <row r="410" spans="1:14" s="760" customFormat="1" ht="25.5" customHeight="1">
      <c r="A410" s="748">
        <v>404</v>
      </c>
      <c r="B410" s="788"/>
      <c r="C410" s="789">
        <v>88</v>
      </c>
      <c r="D410" s="790" t="s">
        <v>132</v>
      </c>
      <c r="E410" s="791" t="s">
        <v>742</v>
      </c>
      <c r="F410" s="777">
        <v>5310</v>
      </c>
      <c r="G410" s="777">
        <v>5025</v>
      </c>
      <c r="H410" s="778">
        <v>5139</v>
      </c>
      <c r="I410" s="779"/>
      <c r="J410" s="791"/>
      <c r="K410" s="791"/>
      <c r="L410" s="791"/>
      <c r="M410" s="791"/>
      <c r="N410" s="792"/>
    </row>
    <row r="411" spans="1:14" ht="15">
      <c r="A411" s="748">
        <v>405</v>
      </c>
      <c r="B411" s="788"/>
      <c r="C411" s="789"/>
      <c r="D411" s="793" t="s">
        <v>288</v>
      </c>
      <c r="E411" s="794"/>
      <c r="F411" s="774"/>
      <c r="G411" s="774"/>
      <c r="H411" s="775"/>
      <c r="I411" s="776">
        <f t="shared" si="8"/>
        <v>5856</v>
      </c>
      <c r="J411" s="557"/>
      <c r="K411" s="557"/>
      <c r="L411" s="557">
        <v>5856</v>
      </c>
      <c r="M411" s="557"/>
      <c r="N411" s="558"/>
    </row>
    <row r="412" spans="1:14" ht="15">
      <c r="A412" s="748">
        <v>406</v>
      </c>
      <c r="B412" s="788"/>
      <c r="C412" s="789"/>
      <c r="D412" s="790" t="s">
        <v>296</v>
      </c>
      <c r="E412" s="791"/>
      <c r="F412" s="777"/>
      <c r="G412" s="777"/>
      <c r="H412" s="778"/>
      <c r="I412" s="779">
        <f t="shared" si="8"/>
        <v>5856</v>
      </c>
      <c r="J412" s="199"/>
      <c r="K412" s="199"/>
      <c r="L412" s="199">
        <v>5856</v>
      </c>
      <c r="M412" s="199"/>
      <c r="N412" s="200"/>
    </row>
    <row r="413" spans="1:14" ht="15">
      <c r="A413" s="748">
        <v>407</v>
      </c>
      <c r="B413" s="780"/>
      <c r="C413" s="781"/>
      <c r="D413" s="782" t="s">
        <v>284</v>
      </c>
      <c r="E413" s="783"/>
      <c r="F413" s="784"/>
      <c r="G413" s="784"/>
      <c r="H413" s="785"/>
      <c r="I413" s="786">
        <f t="shared" si="8"/>
        <v>2605</v>
      </c>
      <c r="J413" s="784"/>
      <c r="K413" s="784"/>
      <c r="L413" s="784">
        <v>2605</v>
      </c>
      <c r="M413" s="784"/>
      <c r="N413" s="787"/>
    </row>
    <row r="414" spans="1:14" s="760" customFormat="1" ht="25.5" customHeight="1">
      <c r="A414" s="748">
        <v>408</v>
      </c>
      <c r="B414" s="788"/>
      <c r="C414" s="789">
        <v>89</v>
      </c>
      <c r="D414" s="790" t="s">
        <v>133</v>
      </c>
      <c r="E414" s="791" t="s">
        <v>804</v>
      </c>
      <c r="F414" s="777">
        <v>3459</v>
      </c>
      <c r="G414" s="777">
        <v>5000</v>
      </c>
      <c r="H414" s="778">
        <v>3439</v>
      </c>
      <c r="I414" s="779"/>
      <c r="J414" s="791"/>
      <c r="K414" s="791"/>
      <c r="L414" s="791"/>
      <c r="M414" s="791"/>
      <c r="N414" s="792"/>
    </row>
    <row r="415" spans="1:14" ht="15">
      <c r="A415" s="748">
        <v>409</v>
      </c>
      <c r="B415" s="788"/>
      <c r="C415" s="789"/>
      <c r="D415" s="793" t="s">
        <v>288</v>
      </c>
      <c r="E415" s="794"/>
      <c r="F415" s="774"/>
      <c r="G415" s="774"/>
      <c r="H415" s="775"/>
      <c r="I415" s="776">
        <f t="shared" si="8"/>
        <v>5000</v>
      </c>
      <c r="J415" s="557"/>
      <c r="K415" s="557"/>
      <c r="L415" s="557">
        <v>5000</v>
      </c>
      <c r="M415" s="557"/>
      <c r="N415" s="558"/>
    </row>
    <row r="416" spans="1:14" ht="15">
      <c r="A416" s="748">
        <v>410</v>
      </c>
      <c r="B416" s="788"/>
      <c r="C416" s="789"/>
      <c r="D416" s="790" t="s">
        <v>296</v>
      </c>
      <c r="E416" s="791"/>
      <c r="F416" s="777"/>
      <c r="G416" s="777"/>
      <c r="H416" s="778"/>
      <c r="I416" s="779">
        <f t="shared" si="8"/>
        <v>5561</v>
      </c>
      <c r="J416" s="199"/>
      <c r="K416" s="199"/>
      <c r="L416" s="199">
        <v>5561</v>
      </c>
      <c r="M416" s="199"/>
      <c r="N416" s="200"/>
    </row>
    <row r="417" spans="1:14" ht="15">
      <c r="A417" s="748">
        <v>411</v>
      </c>
      <c r="B417" s="780"/>
      <c r="C417" s="781"/>
      <c r="D417" s="782" t="s">
        <v>284</v>
      </c>
      <c r="E417" s="783"/>
      <c r="F417" s="784"/>
      <c r="G417" s="784"/>
      <c r="H417" s="785"/>
      <c r="I417" s="786">
        <f t="shared" si="8"/>
        <v>1791</v>
      </c>
      <c r="J417" s="784"/>
      <c r="K417" s="784"/>
      <c r="L417" s="784">
        <v>1791</v>
      </c>
      <c r="M417" s="784"/>
      <c r="N417" s="787"/>
    </row>
    <row r="418" spans="1:14" s="760" customFormat="1" ht="25.5" customHeight="1">
      <c r="A418" s="748">
        <v>412</v>
      </c>
      <c r="B418" s="788"/>
      <c r="C418" s="789">
        <v>90</v>
      </c>
      <c r="D418" s="790" t="s">
        <v>204</v>
      </c>
      <c r="E418" s="791" t="s">
        <v>804</v>
      </c>
      <c r="F418" s="777">
        <v>7585</v>
      </c>
      <c r="G418" s="777">
        <v>4000</v>
      </c>
      <c r="H418" s="778">
        <v>2622</v>
      </c>
      <c r="I418" s="779"/>
      <c r="J418" s="791"/>
      <c r="K418" s="791"/>
      <c r="L418" s="791"/>
      <c r="M418" s="791"/>
      <c r="N418" s="792"/>
    </row>
    <row r="419" spans="1:14" ht="15">
      <c r="A419" s="748">
        <v>413</v>
      </c>
      <c r="B419" s="788"/>
      <c r="C419" s="789"/>
      <c r="D419" s="793" t="s">
        <v>288</v>
      </c>
      <c r="E419" s="794"/>
      <c r="F419" s="774"/>
      <c r="G419" s="774"/>
      <c r="H419" s="775"/>
      <c r="I419" s="776">
        <f t="shared" si="8"/>
        <v>6000</v>
      </c>
      <c r="J419" s="557"/>
      <c r="K419" s="557"/>
      <c r="L419" s="557">
        <v>6000</v>
      </c>
      <c r="M419" s="557"/>
      <c r="N419" s="558"/>
    </row>
    <row r="420" spans="1:14" ht="15">
      <c r="A420" s="748">
        <v>414</v>
      </c>
      <c r="B420" s="788"/>
      <c r="C420" s="789"/>
      <c r="D420" s="790" t="s">
        <v>296</v>
      </c>
      <c r="E420" s="791"/>
      <c r="F420" s="777"/>
      <c r="G420" s="777"/>
      <c r="H420" s="778"/>
      <c r="I420" s="779">
        <f t="shared" si="8"/>
        <v>7379</v>
      </c>
      <c r="J420" s="199"/>
      <c r="K420" s="199"/>
      <c r="L420" s="199">
        <v>7379</v>
      </c>
      <c r="M420" s="199"/>
      <c r="N420" s="200"/>
    </row>
    <row r="421" spans="1:14" ht="15">
      <c r="A421" s="748">
        <v>415</v>
      </c>
      <c r="B421" s="780"/>
      <c r="C421" s="781"/>
      <c r="D421" s="782" t="s">
        <v>284</v>
      </c>
      <c r="E421" s="783"/>
      <c r="F421" s="784"/>
      <c r="G421" s="784"/>
      <c r="H421" s="785"/>
      <c r="I421" s="786">
        <f t="shared" si="8"/>
        <v>1302</v>
      </c>
      <c r="J421" s="784"/>
      <c r="K421" s="784"/>
      <c r="L421" s="784">
        <v>1302</v>
      </c>
      <c r="M421" s="784"/>
      <c r="N421" s="787"/>
    </row>
    <row r="422" spans="1:14" s="760" customFormat="1" ht="25.5" customHeight="1">
      <c r="A422" s="748">
        <v>416</v>
      </c>
      <c r="B422" s="788"/>
      <c r="C422" s="789">
        <v>91</v>
      </c>
      <c r="D422" s="790" t="s">
        <v>205</v>
      </c>
      <c r="E422" s="791" t="s">
        <v>804</v>
      </c>
      <c r="F422" s="777"/>
      <c r="G422" s="777">
        <v>1000</v>
      </c>
      <c r="H422" s="778">
        <v>448</v>
      </c>
      <c r="I422" s="779"/>
      <c r="J422" s="791"/>
      <c r="K422" s="791"/>
      <c r="L422" s="791"/>
      <c r="M422" s="791"/>
      <c r="N422" s="792"/>
    </row>
    <row r="423" spans="1:14" ht="15">
      <c r="A423" s="748">
        <v>417</v>
      </c>
      <c r="B423" s="788"/>
      <c r="C423" s="789"/>
      <c r="D423" s="793" t="s">
        <v>288</v>
      </c>
      <c r="E423" s="794"/>
      <c r="F423" s="774"/>
      <c r="G423" s="774"/>
      <c r="H423" s="775"/>
      <c r="I423" s="776">
        <f t="shared" si="8"/>
        <v>2000</v>
      </c>
      <c r="J423" s="557"/>
      <c r="K423" s="557"/>
      <c r="L423" s="557">
        <v>2000</v>
      </c>
      <c r="M423" s="557"/>
      <c r="N423" s="558"/>
    </row>
    <row r="424" spans="1:14" ht="15">
      <c r="A424" s="748">
        <v>418</v>
      </c>
      <c r="B424" s="788"/>
      <c r="C424" s="789"/>
      <c r="D424" s="790" t="s">
        <v>296</v>
      </c>
      <c r="E424" s="791"/>
      <c r="F424" s="777"/>
      <c r="G424" s="777"/>
      <c r="H424" s="778"/>
      <c r="I424" s="779">
        <f t="shared" si="8"/>
        <v>2000</v>
      </c>
      <c r="J424" s="199"/>
      <c r="K424" s="199"/>
      <c r="L424" s="199">
        <v>2000</v>
      </c>
      <c r="M424" s="199"/>
      <c r="N424" s="200"/>
    </row>
    <row r="425" spans="1:14" ht="15">
      <c r="A425" s="748">
        <v>419</v>
      </c>
      <c r="B425" s="780"/>
      <c r="C425" s="781"/>
      <c r="D425" s="782" t="s">
        <v>284</v>
      </c>
      <c r="E425" s="783"/>
      <c r="F425" s="784"/>
      <c r="G425" s="784"/>
      <c r="H425" s="785"/>
      <c r="I425" s="786">
        <f t="shared" si="8"/>
        <v>0</v>
      </c>
      <c r="J425" s="784"/>
      <c r="K425" s="784"/>
      <c r="L425" s="784"/>
      <c r="M425" s="784"/>
      <c r="N425" s="787"/>
    </row>
    <row r="426" spans="1:14" s="760" customFormat="1" ht="25.5" customHeight="1">
      <c r="A426" s="748">
        <v>420</v>
      </c>
      <c r="B426" s="788"/>
      <c r="C426" s="789">
        <v>92</v>
      </c>
      <c r="D426" s="790" t="s">
        <v>208</v>
      </c>
      <c r="E426" s="791" t="s">
        <v>804</v>
      </c>
      <c r="F426" s="777">
        <v>63054</v>
      </c>
      <c r="G426" s="777">
        <v>38000</v>
      </c>
      <c r="H426" s="778">
        <v>25288</v>
      </c>
      <c r="I426" s="779"/>
      <c r="J426" s="791"/>
      <c r="K426" s="791"/>
      <c r="L426" s="791"/>
      <c r="M426" s="791"/>
      <c r="N426" s="792"/>
    </row>
    <row r="427" spans="1:14" ht="15">
      <c r="A427" s="748">
        <v>421</v>
      </c>
      <c r="B427" s="788"/>
      <c r="C427" s="789"/>
      <c r="D427" s="793" t="s">
        <v>288</v>
      </c>
      <c r="E427" s="794"/>
      <c r="F427" s="774"/>
      <c r="G427" s="774"/>
      <c r="H427" s="775"/>
      <c r="I427" s="776">
        <f t="shared" si="8"/>
        <v>32500</v>
      </c>
      <c r="J427" s="557"/>
      <c r="K427" s="557"/>
      <c r="L427" s="557">
        <v>32500</v>
      </c>
      <c r="M427" s="557"/>
      <c r="N427" s="558"/>
    </row>
    <row r="428" spans="1:14" ht="15">
      <c r="A428" s="748">
        <v>422</v>
      </c>
      <c r="B428" s="788"/>
      <c r="C428" s="789"/>
      <c r="D428" s="790" t="s">
        <v>296</v>
      </c>
      <c r="E428" s="791"/>
      <c r="F428" s="777"/>
      <c r="G428" s="777"/>
      <c r="H428" s="778"/>
      <c r="I428" s="779">
        <f t="shared" si="8"/>
        <v>33422</v>
      </c>
      <c r="J428" s="199"/>
      <c r="K428" s="199"/>
      <c r="L428" s="199">
        <v>33422</v>
      </c>
      <c r="M428" s="199"/>
      <c r="N428" s="200"/>
    </row>
    <row r="429" spans="1:14" ht="15">
      <c r="A429" s="748">
        <v>423</v>
      </c>
      <c r="B429" s="780"/>
      <c r="C429" s="781"/>
      <c r="D429" s="782" t="s">
        <v>284</v>
      </c>
      <c r="E429" s="783"/>
      <c r="F429" s="784"/>
      <c r="G429" s="784"/>
      <c r="H429" s="785"/>
      <c r="I429" s="786">
        <f t="shared" si="8"/>
        <v>14896</v>
      </c>
      <c r="J429" s="784"/>
      <c r="K429" s="784"/>
      <c r="L429" s="784">
        <v>14762</v>
      </c>
      <c r="M429" s="784"/>
      <c r="N429" s="787">
        <v>134</v>
      </c>
    </row>
    <row r="430" spans="1:14" s="760" customFormat="1" ht="25.5" customHeight="1">
      <c r="A430" s="748">
        <v>424</v>
      </c>
      <c r="B430" s="788"/>
      <c r="C430" s="789">
        <v>93</v>
      </c>
      <c r="D430" s="790" t="s">
        <v>444</v>
      </c>
      <c r="E430" s="791" t="s">
        <v>804</v>
      </c>
      <c r="F430" s="777">
        <v>36898</v>
      </c>
      <c r="G430" s="777">
        <v>38000</v>
      </c>
      <c r="H430" s="778">
        <v>38863</v>
      </c>
      <c r="I430" s="779"/>
      <c r="J430" s="791"/>
      <c r="K430" s="791"/>
      <c r="L430" s="791"/>
      <c r="M430" s="791"/>
      <c r="N430" s="792"/>
    </row>
    <row r="431" spans="1:14" ht="15">
      <c r="A431" s="748">
        <v>425</v>
      </c>
      <c r="B431" s="788"/>
      <c r="C431" s="789"/>
      <c r="D431" s="793" t="s">
        <v>288</v>
      </c>
      <c r="E431" s="794"/>
      <c r="F431" s="774"/>
      <c r="G431" s="774"/>
      <c r="H431" s="775"/>
      <c r="I431" s="776">
        <f t="shared" si="8"/>
        <v>43500</v>
      </c>
      <c r="J431" s="557"/>
      <c r="K431" s="557"/>
      <c r="L431" s="557">
        <v>43500</v>
      </c>
      <c r="M431" s="557"/>
      <c r="N431" s="558"/>
    </row>
    <row r="432" spans="1:14" ht="15">
      <c r="A432" s="748">
        <v>426</v>
      </c>
      <c r="B432" s="788"/>
      <c r="C432" s="789"/>
      <c r="D432" s="790" t="s">
        <v>296</v>
      </c>
      <c r="E432" s="791"/>
      <c r="F432" s="777"/>
      <c r="G432" s="777"/>
      <c r="H432" s="778"/>
      <c r="I432" s="779">
        <f t="shared" si="8"/>
        <v>45500</v>
      </c>
      <c r="J432" s="199"/>
      <c r="K432" s="199"/>
      <c r="L432" s="199">
        <v>45500</v>
      </c>
      <c r="M432" s="199"/>
      <c r="N432" s="200"/>
    </row>
    <row r="433" spans="1:14" ht="15">
      <c r="A433" s="748">
        <v>427</v>
      </c>
      <c r="B433" s="780"/>
      <c r="C433" s="781"/>
      <c r="D433" s="782" t="s">
        <v>284</v>
      </c>
      <c r="E433" s="783"/>
      <c r="F433" s="784"/>
      <c r="G433" s="784"/>
      <c r="H433" s="785"/>
      <c r="I433" s="786">
        <f t="shared" si="8"/>
        <v>23500</v>
      </c>
      <c r="J433" s="784"/>
      <c r="K433" s="784"/>
      <c r="L433" s="784">
        <v>23500</v>
      </c>
      <c r="M433" s="784"/>
      <c r="N433" s="787"/>
    </row>
    <row r="434" spans="1:14" s="760" customFormat="1" ht="25.5" customHeight="1">
      <c r="A434" s="748">
        <v>428</v>
      </c>
      <c r="B434" s="788"/>
      <c r="C434" s="789">
        <v>94</v>
      </c>
      <c r="D434" s="790" t="s">
        <v>203</v>
      </c>
      <c r="E434" s="791" t="s">
        <v>804</v>
      </c>
      <c r="F434" s="777"/>
      <c r="G434" s="777">
        <v>15500</v>
      </c>
      <c r="H434" s="778">
        <v>4093</v>
      </c>
      <c r="I434" s="779"/>
      <c r="J434" s="791"/>
      <c r="K434" s="791"/>
      <c r="L434" s="791"/>
      <c r="M434" s="791"/>
      <c r="N434" s="792"/>
    </row>
    <row r="435" spans="1:14" ht="15">
      <c r="A435" s="748">
        <v>429</v>
      </c>
      <c r="B435" s="788"/>
      <c r="C435" s="789"/>
      <c r="D435" s="793" t="s">
        <v>288</v>
      </c>
      <c r="E435" s="794"/>
      <c r="F435" s="774"/>
      <c r="G435" s="774"/>
      <c r="H435" s="775"/>
      <c r="I435" s="776">
        <f t="shared" si="8"/>
        <v>16000</v>
      </c>
      <c r="J435" s="557"/>
      <c r="K435" s="557"/>
      <c r="L435" s="557">
        <v>16000</v>
      </c>
      <c r="M435" s="557"/>
      <c r="N435" s="558"/>
    </row>
    <row r="436" spans="1:14" ht="15">
      <c r="A436" s="748">
        <v>430</v>
      </c>
      <c r="B436" s="788"/>
      <c r="C436" s="789"/>
      <c r="D436" s="790" t="s">
        <v>296</v>
      </c>
      <c r="E436" s="791"/>
      <c r="F436" s="777"/>
      <c r="G436" s="777"/>
      <c r="H436" s="778"/>
      <c r="I436" s="779">
        <f t="shared" si="8"/>
        <v>27503</v>
      </c>
      <c r="J436" s="199"/>
      <c r="K436" s="199"/>
      <c r="L436" s="199">
        <v>27503</v>
      </c>
      <c r="M436" s="199"/>
      <c r="N436" s="200"/>
    </row>
    <row r="437" spans="1:14" ht="15">
      <c r="A437" s="748">
        <v>431</v>
      </c>
      <c r="B437" s="780"/>
      <c r="C437" s="781"/>
      <c r="D437" s="782" t="s">
        <v>284</v>
      </c>
      <c r="E437" s="783"/>
      <c r="F437" s="784"/>
      <c r="G437" s="784"/>
      <c r="H437" s="785"/>
      <c r="I437" s="786">
        <f t="shared" si="8"/>
        <v>17452</v>
      </c>
      <c r="J437" s="784"/>
      <c r="K437" s="784"/>
      <c r="L437" s="784">
        <v>17452</v>
      </c>
      <c r="M437" s="784"/>
      <c r="N437" s="787"/>
    </row>
    <row r="438" spans="1:14" s="760" customFormat="1" ht="25.5" customHeight="1">
      <c r="A438" s="748">
        <v>432</v>
      </c>
      <c r="B438" s="788"/>
      <c r="C438" s="789">
        <v>95</v>
      </c>
      <c r="D438" s="790" t="s">
        <v>48</v>
      </c>
      <c r="E438" s="791" t="s">
        <v>804</v>
      </c>
      <c r="F438" s="777">
        <v>1744</v>
      </c>
      <c r="G438" s="777">
        <v>500</v>
      </c>
      <c r="H438" s="778">
        <v>485</v>
      </c>
      <c r="I438" s="779"/>
      <c r="J438" s="791"/>
      <c r="K438" s="791"/>
      <c r="L438" s="791"/>
      <c r="M438" s="791"/>
      <c r="N438" s="792"/>
    </row>
    <row r="439" spans="1:14" ht="15">
      <c r="A439" s="748">
        <v>433</v>
      </c>
      <c r="B439" s="788"/>
      <c r="C439" s="789"/>
      <c r="D439" s="793" t="s">
        <v>288</v>
      </c>
      <c r="E439" s="794"/>
      <c r="F439" s="774"/>
      <c r="G439" s="774"/>
      <c r="H439" s="775"/>
      <c r="I439" s="776">
        <f t="shared" si="8"/>
        <v>1000</v>
      </c>
      <c r="J439" s="557"/>
      <c r="K439" s="557"/>
      <c r="L439" s="557">
        <v>1000</v>
      </c>
      <c r="M439" s="557"/>
      <c r="N439" s="558"/>
    </row>
    <row r="440" spans="1:14" ht="15">
      <c r="A440" s="748">
        <v>434</v>
      </c>
      <c r="B440" s="788"/>
      <c r="C440" s="789"/>
      <c r="D440" s="790" t="s">
        <v>296</v>
      </c>
      <c r="E440" s="791"/>
      <c r="F440" s="777"/>
      <c r="G440" s="777"/>
      <c r="H440" s="778"/>
      <c r="I440" s="779">
        <f t="shared" si="8"/>
        <v>1000</v>
      </c>
      <c r="J440" s="199"/>
      <c r="K440" s="199"/>
      <c r="L440" s="199">
        <v>1000</v>
      </c>
      <c r="M440" s="199"/>
      <c r="N440" s="200"/>
    </row>
    <row r="441" spans="1:14" ht="15">
      <c r="A441" s="748">
        <v>435</v>
      </c>
      <c r="B441" s="780"/>
      <c r="C441" s="781"/>
      <c r="D441" s="782" t="s">
        <v>284</v>
      </c>
      <c r="E441" s="783"/>
      <c r="F441" s="784"/>
      <c r="G441" s="784"/>
      <c r="H441" s="785"/>
      <c r="I441" s="786">
        <f t="shared" si="8"/>
        <v>72</v>
      </c>
      <c r="J441" s="784"/>
      <c r="K441" s="784"/>
      <c r="L441" s="784">
        <v>72</v>
      </c>
      <c r="M441" s="784"/>
      <c r="N441" s="787"/>
    </row>
    <row r="442" spans="1:14" s="760" customFormat="1" ht="25.5" customHeight="1">
      <c r="A442" s="748">
        <v>436</v>
      </c>
      <c r="B442" s="788"/>
      <c r="C442" s="789">
        <v>96</v>
      </c>
      <c r="D442" s="790" t="s">
        <v>130</v>
      </c>
      <c r="E442" s="791" t="s">
        <v>804</v>
      </c>
      <c r="F442" s="777">
        <v>519</v>
      </c>
      <c r="G442" s="777">
        <v>1950</v>
      </c>
      <c r="H442" s="778">
        <v>502</v>
      </c>
      <c r="I442" s="779"/>
      <c r="J442" s="791"/>
      <c r="K442" s="791"/>
      <c r="L442" s="791"/>
      <c r="M442" s="791"/>
      <c r="N442" s="792"/>
    </row>
    <row r="443" spans="1:14" ht="15">
      <c r="A443" s="748">
        <v>437</v>
      </c>
      <c r="B443" s="788"/>
      <c r="C443" s="789"/>
      <c r="D443" s="793" t="s">
        <v>288</v>
      </c>
      <c r="E443" s="794"/>
      <c r="F443" s="774"/>
      <c r="G443" s="774"/>
      <c r="H443" s="775"/>
      <c r="I443" s="776">
        <f t="shared" si="8"/>
        <v>1970</v>
      </c>
      <c r="J443" s="557"/>
      <c r="K443" s="557"/>
      <c r="L443" s="557">
        <v>1970</v>
      </c>
      <c r="M443" s="557"/>
      <c r="N443" s="558"/>
    </row>
    <row r="444" spans="1:14" ht="15">
      <c r="A444" s="748">
        <v>438</v>
      </c>
      <c r="B444" s="788"/>
      <c r="C444" s="789"/>
      <c r="D444" s="790" t="s">
        <v>296</v>
      </c>
      <c r="E444" s="791"/>
      <c r="F444" s="777"/>
      <c r="G444" s="777"/>
      <c r="H444" s="778"/>
      <c r="I444" s="779">
        <f t="shared" si="8"/>
        <v>1970</v>
      </c>
      <c r="J444" s="199"/>
      <c r="K444" s="199"/>
      <c r="L444" s="199">
        <v>1970</v>
      </c>
      <c r="M444" s="199"/>
      <c r="N444" s="200"/>
    </row>
    <row r="445" spans="1:14" ht="15">
      <c r="A445" s="748">
        <v>439</v>
      </c>
      <c r="B445" s="780"/>
      <c r="C445" s="781"/>
      <c r="D445" s="782" t="s">
        <v>284</v>
      </c>
      <c r="E445" s="783"/>
      <c r="F445" s="784"/>
      <c r="G445" s="784"/>
      <c r="H445" s="785"/>
      <c r="I445" s="786">
        <f t="shared" si="8"/>
        <v>250</v>
      </c>
      <c r="J445" s="784"/>
      <c r="K445" s="784"/>
      <c r="L445" s="784">
        <v>250</v>
      </c>
      <c r="M445" s="784"/>
      <c r="N445" s="787"/>
    </row>
    <row r="446" spans="1:14" s="760" customFormat="1" ht="25.5" customHeight="1">
      <c r="A446" s="748">
        <v>440</v>
      </c>
      <c r="B446" s="788"/>
      <c r="C446" s="789">
        <v>97</v>
      </c>
      <c r="D446" s="790" t="s">
        <v>310</v>
      </c>
      <c r="E446" s="791" t="s">
        <v>742</v>
      </c>
      <c r="F446" s="777"/>
      <c r="G446" s="777">
        <v>3286</v>
      </c>
      <c r="H446" s="778">
        <v>2659</v>
      </c>
      <c r="I446" s="779"/>
      <c r="J446" s="791"/>
      <c r="K446" s="791"/>
      <c r="L446" s="791"/>
      <c r="M446" s="791"/>
      <c r="N446" s="792"/>
    </row>
    <row r="447" spans="1:14" ht="15">
      <c r="A447" s="748">
        <v>441</v>
      </c>
      <c r="B447" s="788"/>
      <c r="C447" s="789"/>
      <c r="D447" s="793" t="s">
        <v>288</v>
      </c>
      <c r="E447" s="794"/>
      <c r="F447" s="774"/>
      <c r="G447" s="774"/>
      <c r="H447" s="775"/>
      <c r="I447" s="776">
        <f t="shared" si="8"/>
        <v>5356</v>
      </c>
      <c r="J447" s="557"/>
      <c r="K447" s="557"/>
      <c r="L447" s="557">
        <v>5356</v>
      </c>
      <c r="M447" s="557"/>
      <c r="N447" s="558"/>
    </row>
    <row r="448" spans="1:14" ht="15">
      <c r="A448" s="748">
        <v>442</v>
      </c>
      <c r="B448" s="788"/>
      <c r="C448" s="789"/>
      <c r="D448" s="790" t="s">
        <v>296</v>
      </c>
      <c r="E448" s="791"/>
      <c r="F448" s="777"/>
      <c r="G448" s="777"/>
      <c r="H448" s="778"/>
      <c r="I448" s="779">
        <f t="shared" si="8"/>
        <v>5771</v>
      </c>
      <c r="J448" s="199"/>
      <c r="K448" s="199"/>
      <c r="L448" s="199">
        <v>5771</v>
      </c>
      <c r="M448" s="199"/>
      <c r="N448" s="200"/>
    </row>
    <row r="449" spans="1:14" ht="15">
      <c r="A449" s="748">
        <v>443</v>
      </c>
      <c r="B449" s="780"/>
      <c r="C449" s="781"/>
      <c r="D449" s="782" t="s">
        <v>284</v>
      </c>
      <c r="E449" s="783"/>
      <c r="F449" s="784"/>
      <c r="G449" s="784"/>
      <c r="H449" s="785"/>
      <c r="I449" s="786">
        <f t="shared" si="8"/>
        <v>779</v>
      </c>
      <c r="J449" s="784"/>
      <c r="K449" s="784"/>
      <c r="L449" s="784">
        <v>779</v>
      </c>
      <c r="M449" s="784"/>
      <c r="N449" s="787"/>
    </row>
    <row r="450" spans="1:14" s="760" customFormat="1" ht="25.5" customHeight="1">
      <c r="A450" s="748">
        <v>444</v>
      </c>
      <c r="B450" s="788"/>
      <c r="C450" s="789">
        <v>98</v>
      </c>
      <c r="D450" s="790" t="s">
        <v>134</v>
      </c>
      <c r="E450" s="791" t="s">
        <v>742</v>
      </c>
      <c r="F450" s="777">
        <v>6278</v>
      </c>
      <c r="G450" s="777">
        <v>9000</v>
      </c>
      <c r="H450" s="778">
        <v>5904</v>
      </c>
      <c r="I450" s="779"/>
      <c r="J450" s="791"/>
      <c r="K450" s="791"/>
      <c r="L450" s="791"/>
      <c r="M450" s="791"/>
      <c r="N450" s="792"/>
    </row>
    <row r="451" spans="1:14" ht="15">
      <c r="A451" s="748">
        <v>445</v>
      </c>
      <c r="B451" s="788"/>
      <c r="C451" s="789"/>
      <c r="D451" s="793" t="s">
        <v>288</v>
      </c>
      <c r="E451" s="794"/>
      <c r="F451" s="774"/>
      <c r="G451" s="774"/>
      <c r="H451" s="775"/>
      <c r="I451" s="776">
        <f t="shared" si="8"/>
        <v>9000</v>
      </c>
      <c r="J451" s="557"/>
      <c r="K451" s="557"/>
      <c r="L451" s="557">
        <v>9000</v>
      </c>
      <c r="M451" s="557"/>
      <c r="N451" s="558"/>
    </row>
    <row r="452" spans="1:14" ht="15">
      <c r="A452" s="748">
        <v>446</v>
      </c>
      <c r="B452" s="788"/>
      <c r="C452" s="789"/>
      <c r="D452" s="790" t="s">
        <v>296</v>
      </c>
      <c r="E452" s="791"/>
      <c r="F452" s="777"/>
      <c r="G452" s="777"/>
      <c r="H452" s="778"/>
      <c r="I452" s="779">
        <f t="shared" si="8"/>
        <v>12096</v>
      </c>
      <c r="J452" s="199"/>
      <c r="K452" s="199"/>
      <c r="L452" s="199">
        <v>12096</v>
      </c>
      <c r="M452" s="199"/>
      <c r="N452" s="200"/>
    </row>
    <row r="453" spans="1:14" ht="15">
      <c r="A453" s="748">
        <v>447</v>
      </c>
      <c r="B453" s="780"/>
      <c r="C453" s="781"/>
      <c r="D453" s="782" t="s">
        <v>284</v>
      </c>
      <c r="E453" s="783"/>
      <c r="F453" s="784"/>
      <c r="G453" s="784"/>
      <c r="H453" s="785"/>
      <c r="I453" s="786">
        <f>SUM(J453:N453)</f>
        <v>3703</v>
      </c>
      <c r="J453" s="784"/>
      <c r="K453" s="784"/>
      <c r="L453" s="784">
        <v>3703</v>
      </c>
      <c r="M453" s="784"/>
      <c r="N453" s="787"/>
    </row>
    <row r="454" spans="1:14" s="760" customFormat="1" ht="25.5" customHeight="1">
      <c r="A454" s="748">
        <v>448</v>
      </c>
      <c r="B454" s="788"/>
      <c r="C454" s="789">
        <v>99</v>
      </c>
      <c r="D454" s="790" t="s">
        <v>210</v>
      </c>
      <c r="E454" s="791" t="s">
        <v>742</v>
      </c>
      <c r="F454" s="777"/>
      <c r="G454" s="777">
        <v>3000</v>
      </c>
      <c r="H454" s="778">
        <v>2010</v>
      </c>
      <c r="I454" s="779"/>
      <c r="J454" s="791"/>
      <c r="K454" s="791"/>
      <c r="L454" s="791"/>
      <c r="M454" s="791"/>
      <c r="N454" s="792"/>
    </row>
    <row r="455" spans="1:14" ht="15">
      <c r="A455" s="748">
        <v>449</v>
      </c>
      <c r="B455" s="788"/>
      <c r="C455" s="789"/>
      <c r="D455" s="793" t="s">
        <v>288</v>
      </c>
      <c r="E455" s="794"/>
      <c r="F455" s="774"/>
      <c r="G455" s="774"/>
      <c r="H455" s="775"/>
      <c r="I455" s="776">
        <f>SUM(J455:N455)</f>
        <v>3000</v>
      </c>
      <c r="J455" s="557"/>
      <c r="K455" s="557"/>
      <c r="L455" s="557"/>
      <c r="M455" s="557"/>
      <c r="N455" s="558">
        <v>3000</v>
      </c>
    </row>
    <row r="456" spans="1:14" ht="15">
      <c r="A456" s="748">
        <v>450</v>
      </c>
      <c r="B456" s="788"/>
      <c r="C456" s="789"/>
      <c r="D456" s="790" t="s">
        <v>296</v>
      </c>
      <c r="E456" s="791"/>
      <c r="F456" s="777"/>
      <c r="G456" s="777"/>
      <c r="H456" s="778"/>
      <c r="I456" s="779">
        <f>SUM(J456:N456)</f>
        <v>3000</v>
      </c>
      <c r="J456" s="199"/>
      <c r="K456" s="199"/>
      <c r="L456" s="199"/>
      <c r="M456" s="199"/>
      <c r="N456" s="200">
        <v>3000</v>
      </c>
    </row>
    <row r="457" spans="1:14" ht="15">
      <c r="A457" s="748">
        <v>451</v>
      </c>
      <c r="B457" s="780"/>
      <c r="C457" s="781"/>
      <c r="D457" s="782" t="s">
        <v>284</v>
      </c>
      <c r="E457" s="783"/>
      <c r="F457" s="784"/>
      <c r="G457" s="784"/>
      <c r="H457" s="785"/>
      <c r="I457" s="786">
        <f>SUM(J457:N457)</f>
        <v>1190</v>
      </c>
      <c r="J457" s="784"/>
      <c r="K457" s="784"/>
      <c r="L457" s="784"/>
      <c r="M457" s="784"/>
      <c r="N457" s="787">
        <v>1190</v>
      </c>
    </row>
    <row r="458" spans="1:14" s="760" customFormat="1" ht="25.5" customHeight="1">
      <c r="A458" s="748">
        <v>452</v>
      </c>
      <c r="B458" s="788"/>
      <c r="C458" s="789">
        <v>100</v>
      </c>
      <c r="D458" s="790" t="s">
        <v>311</v>
      </c>
      <c r="E458" s="791" t="s">
        <v>804</v>
      </c>
      <c r="F458" s="777"/>
      <c r="G458" s="777"/>
      <c r="H458" s="778"/>
      <c r="I458" s="779"/>
      <c r="J458" s="791"/>
      <c r="K458" s="791"/>
      <c r="L458" s="791"/>
      <c r="M458" s="791"/>
      <c r="N458" s="792"/>
    </row>
    <row r="459" spans="1:14" ht="15">
      <c r="A459" s="748">
        <v>453</v>
      </c>
      <c r="B459" s="788"/>
      <c r="C459" s="789"/>
      <c r="D459" s="790" t="s">
        <v>296</v>
      </c>
      <c r="E459" s="791"/>
      <c r="F459" s="777"/>
      <c r="G459" s="777"/>
      <c r="H459" s="778"/>
      <c r="I459" s="779">
        <f>SUM(J459:N459)</f>
        <v>6600</v>
      </c>
      <c r="J459" s="199"/>
      <c r="K459" s="199"/>
      <c r="L459" s="199">
        <v>6600</v>
      </c>
      <c r="M459" s="199"/>
      <c r="N459" s="200"/>
    </row>
    <row r="460" spans="1:14" ht="15">
      <c r="A460" s="748">
        <v>454</v>
      </c>
      <c r="B460" s="780"/>
      <c r="C460" s="781"/>
      <c r="D460" s="782" t="s">
        <v>284</v>
      </c>
      <c r="E460" s="783"/>
      <c r="F460" s="784"/>
      <c r="G460" s="784"/>
      <c r="H460" s="785"/>
      <c r="I460" s="786">
        <f>SUM(J460:N460)</f>
        <v>3937</v>
      </c>
      <c r="J460" s="784"/>
      <c r="K460" s="784"/>
      <c r="L460" s="784">
        <v>3937</v>
      </c>
      <c r="M460" s="784"/>
      <c r="N460" s="787"/>
    </row>
    <row r="461" spans="1:14" s="760" customFormat="1" ht="25.5" customHeight="1">
      <c r="A461" s="748">
        <v>455</v>
      </c>
      <c r="B461" s="788"/>
      <c r="C461" s="789">
        <v>101</v>
      </c>
      <c r="D461" s="790" t="s">
        <v>49</v>
      </c>
      <c r="E461" s="791" t="s">
        <v>804</v>
      </c>
      <c r="F461" s="777">
        <f>SUM(F465:F481)</f>
        <v>3250</v>
      </c>
      <c r="G461" s="777">
        <f>SUM(G465:G481)</f>
        <v>3250</v>
      </c>
      <c r="H461" s="778">
        <f>SUM(H465:H481)</f>
        <v>3250</v>
      </c>
      <c r="I461" s="779"/>
      <c r="J461" s="791"/>
      <c r="K461" s="791"/>
      <c r="L461" s="791"/>
      <c r="M461" s="791"/>
      <c r="N461" s="792"/>
    </row>
    <row r="462" spans="1:14" ht="15">
      <c r="A462" s="748">
        <v>456</v>
      </c>
      <c r="B462" s="788"/>
      <c r="C462" s="789"/>
      <c r="D462" s="793" t="s">
        <v>288</v>
      </c>
      <c r="E462" s="794"/>
      <c r="F462" s="774"/>
      <c r="G462" s="774"/>
      <c r="H462" s="775"/>
      <c r="I462" s="776">
        <f>SUM(J462:N462)</f>
        <v>3250</v>
      </c>
      <c r="J462" s="774">
        <f aca="true" t="shared" si="9" ref="J462:N463">SUM(J466,J470,J474,J478,J482)</f>
        <v>0</v>
      </c>
      <c r="K462" s="774">
        <f t="shared" si="9"/>
        <v>0</v>
      </c>
      <c r="L462" s="774">
        <f t="shared" si="9"/>
        <v>0</v>
      </c>
      <c r="M462" s="774">
        <f t="shared" si="9"/>
        <v>0</v>
      </c>
      <c r="N462" s="795">
        <f t="shared" si="9"/>
        <v>3250</v>
      </c>
    </row>
    <row r="463" spans="1:14" ht="15">
      <c r="A463" s="748">
        <v>457</v>
      </c>
      <c r="B463" s="788"/>
      <c r="C463" s="789"/>
      <c r="D463" s="790" t="s">
        <v>296</v>
      </c>
      <c r="E463" s="791"/>
      <c r="F463" s="777"/>
      <c r="G463" s="777"/>
      <c r="H463" s="778"/>
      <c r="I463" s="779">
        <f>SUM(J463:N463)</f>
        <v>3250</v>
      </c>
      <c r="J463" s="777">
        <f t="shared" si="9"/>
        <v>0</v>
      </c>
      <c r="K463" s="777">
        <f t="shared" si="9"/>
        <v>0</v>
      </c>
      <c r="L463" s="777">
        <f t="shared" si="9"/>
        <v>0</v>
      </c>
      <c r="M463" s="777">
        <f t="shared" si="9"/>
        <v>0</v>
      </c>
      <c r="N463" s="796">
        <f t="shared" si="9"/>
        <v>3250</v>
      </c>
    </row>
    <row r="464" spans="1:14" ht="15">
      <c r="A464" s="748">
        <v>458</v>
      </c>
      <c r="B464" s="780"/>
      <c r="C464" s="781"/>
      <c r="D464" s="782" t="s">
        <v>284</v>
      </c>
      <c r="E464" s="783"/>
      <c r="F464" s="784"/>
      <c r="G464" s="784"/>
      <c r="H464" s="785"/>
      <c r="I464" s="786">
        <f>SUM(J464:N464)</f>
        <v>1625</v>
      </c>
      <c r="J464" s="784">
        <f>SUM(J484,J480,J476,J472,J468)</f>
        <v>0</v>
      </c>
      <c r="K464" s="784">
        <f>SUM(K484,K480,K476,K472,K468)</f>
        <v>0</v>
      </c>
      <c r="L464" s="784">
        <f>SUM(L484,L480,L476,L472,L468)</f>
        <v>0</v>
      </c>
      <c r="M464" s="784">
        <f>SUM(M484,M480,M476,M472,M468)</f>
        <v>0</v>
      </c>
      <c r="N464" s="787">
        <f>SUM(N484,N480,N476,N472,N468)</f>
        <v>1625</v>
      </c>
    </row>
    <row r="465" spans="1:14" ht="15">
      <c r="A465" s="748">
        <v>459</v>
      </c>
      <c r="B465" s="822"/>
      <c r="C465" s="789"/>
      <c r="D465" s="823" t="s">
        <v>224</v>
      </c>
      <c r="E465" s="798"/>
      <c r="F465" s="799">
        <v>650</v>
      </c>
      <c r="G465" s="799">
        <v>650</v>
      </c>
      <c r="H465" s="800">
        <v>650</v>
      </c>
      <c r="I465" s="801"/>
      <c r="J465" s="559"/>
      <c r="K465" s="559"/>
      <c r="L465" s="559"/>
      <c r="M465" s="559"/>
      <c r="N465" s="560"/>
    </row>
    <row r="466" spans="1:14" ht="15">
      <c r="A466" s="748">
        <v>460</v>
      </c>
      <c r="B466" s="788"/>
      <c r="C466" s="789"/>
      <c r="D466" s="824" t="s">
        <v>288</v>
      </c>
      <c r="E466" s="803"/>
      <c r="F466" s="804"/>
      <c r="G466" s="804"/>
      <c r="H466" s="805"/>
      <c r="I466" s="806">
        <f>SUM(J466:N466)</f>
        <v>650</v>
      </c>
      <c r="J466" s="561"/>
      <c r="K466" s="561"/>
      <c r="L466" s="561"/>
      <c r="M466" s="561"/>
      <c r="N466" s="562">
        <v>650</v>
      </c>
    </row>
    <row r="467" spans="1:14" ht="15">
      <c r="A467" s="748">
        <v>461</v>
      </c>
      <c r="B467" s="788"/>
      <c r="C467" s="789"/>
      <c r="D467" s="825" t="s">
        <v>296</v>
      </c>
      <c r="E467" s="798"/>
      <c r="F467" s="799"/>
      <c r="G467" s="799"/>
      <c r="H467" s="800"/>
      <c r="I467" s="801">
        <f>SUM(J467:N467)</f>
        <v>650</v>
      </c>
      <c r="J467" s="559"/>
      <c r="K467" s="559"/>
      <c r="L467" s="559"/>
      <c r="M467" s="559"/>
      <c r="N467" s="560">
        <v>650</v>
      </c>
    </row>
    <row r="468" spans="1:14" ht="15">
      <c r="A468" s="748">
        <v>462</v>
      </c>
      <c r="B468" s="780"/>
      <c r="C468" s="781"/>
      <c r="D468" s="826" t="s">
        <v>284</v>
      </c>
      <c r="E468" s="809"/>
      <c r="F468" s="810"/>
      <c r="G468" s="810"/>
      <c r="H468" s="811"/>
      <c r="I468" s="812">
        <f>SUM(J468:N468)</f>
        <v>325</v>
      </c>
      <c r="J468" s="810"/>
      <c r="K468" s="810"/>
      <c r="L468" s="810"/>
      <c r="M468" s="810"/>
      <c r="N468" s="813">
        <v>325</v>
      </c>
    </row>
    <row r="469" spans="1:14" ht="15">
      <c r="A469" s="748">
        <v>463</v>
      </c>
      <c r="B469" s="822"/>
      <c r="C469" s="789"/>
      <c r="D469" s="823" t="s">
        <v>50</v>
      </c>
      <c r="E469" s="798"/>
      <c r="F469" s="799">
        <v>650</v>
      </c>
      <c r="G469" s="799">
        <v>650</v>
      </c>
      <c r="H469" s="800">
        <v>650</v>
      </c>
      <c r="I469" s="801"/>
      <c r="J469" s="559"/>
      <c r="K469" s="559"/>
      <c r="L469" s="559"/>
      <c r="M469" s="559"/>
      <c r="N469" s="560"/>
    </row>
    <row r="470" spans="1:14" ht="15">
      <c r="A470" s="748">
        <v>464</v>
      </c>
      <c r="B470" s="788"/>
      <c r="C470" s="789"/>
      <c r="D470" s="824" t="s">
        <v>288</v>
      </c>
      <c r="E470" s="803"/>
      <c r="F470" s="804"/>
      <c r="G470" s="804"/>
      <c r="H470" s="805"/>
      <c r="I470" s="806">
        <f>SUM(J470:N470)</f>
        <v>650</v>
      </c>
      <c r="J470" s="561"/>
      <c r="K470" s="561"/>
      <c r="L470" s="561"/>
      <c r="M470" s="561"/>
      <c r="N470" s="562">
        <v>650</v>
      </c>
    </row>
    <row r="471" spans="1:14" ht="15">
      <c r="A471" s="748">
        <v>465</v>
      </c>
      <c r="B471" s="788"/>
      <c r="C471" s="789"/>
      <c r="D471" s="825" t="s">
        <v>296</v>
      </c>
      <c r="E471" s="798"/>
      <c r="F471" s="799"/>
      <c r="G471" s="799"/>
      <c r="H471" s="800"/>
      <c r="I471" s="801">
        <f>SUM(J471:N471)</f>
        <v>650</v>
      </c>
      <c r="J471" s="559"/>
      <c r="K471" s="559"/>
      <c r="L471" s="559"/>
      <c r="M471" s="559"/>
      <c r="N471" s="560">
        <v>650</v>
      </c>
    </row>
    <row r="472" spans="1:14" ht="15">
      <c r="A472" s="748">
        <v>466</v>
      </c>
      <c r="B472" s="780"/>
      <c r="C472" s="781"/>
      <c r="D472" s="826" t="s">
        <v>284</v>
      </c>
      <c r="E472" s="809"/>
      <c r="F472" s="810"/>
      <c r="G472" s="810"/>
      <c r="H472" s="811"/>
      <c r="I472" s="812">
        <f>SUM(J472:N472)</f>
        <v>325</v>
      </c>
      <c r="J472" s="810"/>
      <c r="K472" s="810"/>
      <c r="L472" s="810"/>
      <c r="M472" s="810"/>
      <c r="N472" s="813">
        <v>325</v>
      </c>
    </row>
    <row r="473" spans="1:14" ht="15">
      <c r="A473" s="748">
        <v>467</v>
      </c>
      <c r="B473" s="822"/>
      <c r="C473" s="789"/>
      <c r="D473" s="823" t="s">
        <v>51</v>
      </c>
      <c r="E473" s="798"/>
      <c r="F473" s="799">
        <v>650</v>
      </c>
      <c r="G473" s="799">
        <v>650</v>
      </c>
      <c r="H473" s="800">
        <v>650</v>
      </c>
      <c r="I473" s="801"/>
      <c r="J473" s="559"/>
      <c r="K473" s="559"/>
      <c r="L473" s="559"/>
      <c r="M473" s="559"/>
      <c r="N473" s="560"/>
    </row>
    <row r="474" spans="1:14" ht="15">
      <c r="A474" s="748">
        <v>468</v>
      </c>
      <c r="B474" s="788"/>
      <c r="C474" s="789"/>
      <c r="D474" s="824" t="s">
        <v>288</v>
      </c>
      <c r="E474" s="803"/>
      <c r="F474" s="804"/>
      <c r="G474" s="804"/>
      <c r="H474" s="805"/>
      <c r="I474" s="806">
        <f>SUM(J474:N474)</f>
        <v>650</v>
      </c>
      <c r="J474" s="561"/>
      <c r="K474" s="561"/>
      <c r="L474" s="561"/>
      <c r="M474" s="561"/>
      <c r="N474" s="562">
        <v>650</v>
      </c>
    </row>
    <row r="475" spans="1:14" ht="15">
      <c r="A475" s="748">
        <v>469</v>
      </c>
      <c r="B475" s="788"/>
      <c r="C475" s="789"/>
      <c r="D475" s="825" t="s">
        <v>296</v>
      </c>
      <c r="E475" s="798"/>
      <c r="F475" s="799"/>
      <c r="G475" s="799"/>
      <c r="H475" s="800"/>
      <c r="I475" s="801">
        <f>SUM(J475:N475)</f>
        <v>650</v>
      </c>
      <c r="J475" s="559"/>
      <c r="K475" s="559"/>
      <c r="L475" s="559"/>
      <c r="M475" s="559"/>
      <c r="N475" s="560">
        <v>650</v>
      </c>
    </row>
    <row r="476" spans="1:14" ht="15">
      <c r="A476" s="748">
        <v>470</v>
      </c>
      <c r="B476" s="780"/>
      <c r="C476" s="781"/>
      <c r="D476" s="826" t="s">
        <v>284</v>
      </c>
      <c r="E476" s="809"/>
      <c r="F476" s="810"/>
      <c r="G476" s="810"/>
      <c r="H476" s="811"/>
      <c r="I476" s="812">
        <f>SUM(J476:N476)</f>
        <v>325</v>
      </c>
      <c r="J476" s="810"/>
      <c r="K476" s="810"/>
      <c r="L476" s="810"/>
      <c r="M476" s="810"/>
      <c r="N476" s="813">
        <v>325</v>
      </c>
    </row>
    <row r="477" spans="1:14" ht="15">
      <c r="A477" s="748">
        <v>471</v>
      </c>
      <c r="B477" s="822"/>
      <c r="C477" s="789"/>
      <c r="D477" s="823" t="s">
        <v>52</v>
      </c>
      <c r="E477" s="798"/>
      <c r="F477" s="799">
        <v>650</v>
      </c>
      <c r="G477" s="799">
        <v>650</v>
      </c>
      <c r="H477" s="800">
        <v>650</v>
      </c>
      <c r="I477" s="801"/>
      <c r="J477" s="559"/>
      <c r="K477" s="559"/>
      <c r="L477" s="559"/>
      <c r="M477" s="559"/>
      <c r="N477" s="560"/>
    </row>
    <row r="478" spans="1:14" ht="15">
      <c r="A478" s="748">
        <v>472</v>
      </c>
      <c r="B478" s="788"/>
      <c r="C478" s="789"/>
      <c r="D478" s="824" t="s">
        <v>288</v>
      </c>
      <c r="E478" s="803"/>
      <c r="F478" s="804"/>
      <c r="G478" s="804"/>
      <c r="H478" s="805"/>
      <c r="I478" s="806">
        <f>SUM(J478:N478)</f>
        <v>650</v>
      </c>
      <c r="J478" s="561"/>
      <c r="K478" s="561"/>
      <c r="L478" s="561"/>
      <c r="M478" s="561"/>
      <c r="N478" s="562">
        <v>650</v>
      </c>
    </row>
    <row r="479" spans="1:14" ht="15">
      <c r="A479" s="748">
        <v>473</v>
      </c>
      <c r="B479" s="788"/>
      <c r="C479" s="789"/>
      <c r="D479" s="825" t="s">
        <v>296</v>
      </c>
      <c r="E479" s="798"/>
      <c r="F479" s="799"/>
      <c r="G479" s="799"/>
      <c r="H479" s="800"/>
      <c r="I479" s="801">
        <f>SUM(J479:N479)</f>
        <v>650</v>
      </c>
      <c r="J479" s="559"/>
      <c r="K479" s="559"/>
      <c r="L479" s="559"/>
      <c r="M479" s="559"/>
      <c r="N479" s="560">
        <v>650</v>
      </c>
    </row>
    <row r="480" spans="1:14" ht="15">
      <c r="A480" s="748">
        <v>474</v>
      </c>
      <c r="B480" s="780"/>
      <c r="C480" s="781"/>
      <c r="D480" s="826" t="s">
        <v>284</v>
      </c>
      <c r="E480" s="809"/>
      <c r="F480" s="810"/>
      <c r="G480" s="810"/>
      <c r="H480" s="811"/>
      <c r="I480" s="812">
        <f>SUM(J480:N480)</f>
        <v>325</v>
      </c>
      <c r="J480" s="810"/>
      <c r="K480" s="810"/>
      <c r="L480" s="810"/>
      <c r="M480" s="810"/>
      <c r="N480" s="813">
        <v>325</v>
      </c>
    </row>
    <row r="481" spans="1:14" ht="15">
      <c r="A481" s="748">
        <v>475</v>
      </c>
      <c r="B481" s="822"/>
      <c r="C481" s="789"/>
      <c r="D481" s="823" t="s">
        <v>53</v>
      </c>
      <c r="E481" s="798"/>
      <c r="F481" s="799">
        <v>650</v>
      </c>
      <c r="G481" s="799">
        <v>650</v>
      </c>
      <c r="H481" s="800">
        <v>650</v>
      </c>
      <c r="I481" s="801"/>
      <c r="J481" s="559"/>
      <c r="K481" s="559"/>
      <c r="L481" s="559"/>
      <c r="M481" s="559"/>
      <c r="N481" s="560"/>
    </row>
    <row r="482" spans="1:14" ht="15">
      <c r="A482" s="748">
        <v>476</v>
      </c>
      <c r="B482" s="788"/>
      <c r="C482" s="789"/>
      <c r="D482" s="824" t="s">
        <v>288</v>
      </c>
      <c r="E482" s="803"/>
      <c r="F482" s="804"/>
      <c r="G482" s="804"/>
      <c r="H482" s="805"/>
      <c r="I482" s="806">
        <f>SUM(J482:N482)</f>
        <v>650</v>
      </c>
      <c r="J482" s="561"/>
      <c r="K482" s="561"/>
      <c r="L482" s="561"/>
      <c r="M482" s="561"/>
      <c r="N482" s="562">
        <v>650</v>
      </c>
    </row>
    <row r="483" spans="1:14" ht="15">
      <c r="A483" s="748">
        <v>477</v>
      </c>
      <c r="B483" s="788"/>
      <c r="C483" s="789"/>
      <c r="D483" s="825" t="s">
        <v>296</v>
      </c>
      <c r="E483" s="798"/>
      <c r="F483" s="799"/>
      <c r="G483" s="799"/>
      <c r="H483" s="800"/>
      <c r="I483" s="801">
        <f>SUM(J483:N483)</f>
        <v>650</v>
      </c>
      <c r="J483" s="559"/>
      <c r="K483" s="559"/>
      <c r="L483" s="559"/>
      <c r="M483" s="559"/>
      <c r="N483" s="560">
        <v>650</v>
      </c>
    </row>
    <row r="484" spans="1:14" ht="15">
      <c r="A484" s="748">
        <v>478</v>
      </c>
      <c r="B484" s="780"/>
      <c r="C484" s="781"/>
      <c r="D484" s="826" t="s">
        <v>284</v>
      </c>
      <c r="E484" s="809"/>
      <c r="F484" s="810"/>
      <c r="G484" s="810"/>
      <c r="H484" s="811"/>
      <c r="I484" s="812">
        <f>SUM(J484:N484)</f>
        <v>325</v>
      </c>
      <c r="J484" s="810"/>
      <c r="K484" s="810"/>
      <c r="L484" s="810"/>
      <c r="M484" s="810"/>
      <c r="N484" s="813">
        <v>325</v>
      </c>
    </row>
    <row r="485" spans="1:14" s="760" customFormat="1" ht="25.5" customHeight="1">
      <c r="A485" s="748">
        <v>479</v>
      </c>
      <c r="B485" s="788"/>
      <c r="C485" s="789">
        <v>102</v>
      </c>
      <c r="D485" s="790" t="s">
        <v>215</v>
      </c>
      <c r="E485" s="791" t="s">
        <v>742</v>
      </c>
      <c r="F485" s="777"/>
      <c r="G485" s="777">
        <v>4747</v>
      </c>
      <c r="H485" s="778"/>
      <c r="I485" s="779"/>
      <c r="J485" s="791"/>
      <c r="K485" s="791"/>
      <c r="L485" s="791"/>
      <c r="M485" s="791"/>
      <c r="N485" s="792"/>
    </row>
    <row r="486" spans="1:14" ht="15">
      <c r="A486" s="748">
        <v>480</v>
      </c>
      <c r="B486" s="788"/>
      <c r="C486" s="789"/>
      <c r="D486" s="793" t="s">
        <v>288</v>
      </c>
      <c r="E486" s="794"/>
      <c r="F486" s="774"/>
      <c r="G486" s="774"/>
      <c r="H486" s="775"/>
      <c r="I486" s="776">
        <f>SUM(J486:N486)</f>
        <v>4747</v>
      </c>
      <c r="J486" s="557"/>
      <c r="K486" s="557"/>
      <c r="L486" s="557">
        <v>4747</v>
      </c>
      <c r="M486" s="557"/>
      <c r="N486" s="558"/>
    </row>
    <row r="487" spans="1:14" ht="15">
      <c r="A487" s="748">
        <v>481</v>
      </c>
      <c r="B487" s="788"/>
      <c r="C487" s="789"/>
      <c r="D487" s="790" t="s">
        <v>296</v>
      </c>
      <c r="E487" s="791"/>
      <c r="F487" s="777"/>
      <c r="G487" s="777"/>
      <c r="H487" s="778"/>
      <c r="I487" s="779">
        <f>SUM(J487:N487)</f>
        <v>0</v>
      </c>
      <c r="J487" s="199"/>
      <c r="K487" s="199"/>
      <c r="L487" s="199">
        <v>0</v>
      </c>
      <c r="M487" s="199"/>
      <c r="N487" s="200"/>
    </row>
    <row r="488" spans="1:14" ht="15">
      <c r="A488" s="748">
        <v>482</v>
      </c>
      <c r="B488" s="780"/>
      <c r="C488" s="781"/>
      <c r="D488" s="782" t="s">
        <v>284</v>
      </c>
      <c r="E488" s="783"/>
      <c r="F488" s="784"/>
      <c r="G488" s="784"/>
      <c r="H488" s="785"/>
      <c r="I488" s="786">
        <f>SUM(J488:N488)</f>
        <v>0</v>
      </c>
      <c r="J488" s="784"/>
      <c r="K488" s="784"/>
      <c r="L488" s="784"/>
      <c r="M488" s="784"/>
      <c r="N488" s="787"/>
    </row>
    <row r="489" spans="1:14" ht="30.75">
      <c r="A489" s="761">
        <v>483</v>
      </c>
      <c r="B489" s="819"/>
      <c r="C489" s="820">
        <v>103</v>
      </c>
      <c r="D489" s="821" t="s">
        <v>216</v>
      </c>
      <c r="E489" s="791" t="s">
        <v>742</v>
      </c>
      <c r="F489" s="777"/>
      <c r="G489" s="777">
        <v>40680</v>
      </c>
      <c r="H489" s="778"/>
      <c r="I489" s="779"/>
      <c r="J489" s="791"/>
      <c r="K489" s="791"/>
      <c r="L489" s="791"/>
      <c r="M489" s="791"/>
      <c r="N489" s="792"/>
    </row>
    <row r="490" spans="1:14" ht="15">
      <c r="A490" s="748">
        <v>484</v>
      </c>
      <c r="B490" s="788"/>
      <c r="C490" s="789"/>
      <c r="D490" s="793" t="s">
        <v>288</v>
      </c>
      <c r="E490" s="794"/>
      <c r="F490" s="774"/>
      <c r="G490" s="774"/>
      <c r="H490" s="775"/>
      <c r="I490" s="776">
        <f>SUM(J490:N490)</f>
        <v>16410</v>
      </c>
      <c r="J490" s="557"/>
      <c r="K490" s="557"/>
      <c r="L490" s="557">
        <v>16410</v>
      </c>
      <c r="M490" s="557"/>
      <c r="N490" s="558"/>
    </row>
    <row r="491" spans="1:14" ht="15">
      <c r="A491" s="748">
        <v>485</v>
      </c>
      <c r="B491" s="788"/>
      <c r="C491" s="789"/>
      <c r="D491" s="790" t="s">
        <v>296</v>
      </c>
      <c r="E491" s="791"/>
      <c r="F491" s="777"/>
      <c r="G491" s="777"/>
      <c r="H491" s="778"/>
      <c r="I491" s="779">
        <f>SUM(J491:N491)</f>
        <v>0</v>
      </c>
      <c r="J491" s="199"/>
      <c r="K491" s="199"/>
      <c r="L491" s="199"/>
      <c r="M491" s="199"/>
      <c r="N491" s="200"/>
    </row>
    <row r="492" spans="1:14" ht="15">
      <c r="A492" s="748">
        <v>486</v>
      </c>
      <c r="B492" s="780"/>
      <c r="C492" s="781"/>
      <c r="D492" s="782" t="s">
        <v>284</v>
      </c>
      <c r="E492" s="783"/>
      <c r="F492" s="784"/>
      <c r="G492" s="784"/>
      <c r="H492" s="785"/>
      <c r="I492" s="786">
        <f>SUM(J492:N492)</f>
        <v>0</v>
      </c>
      <c r="J492" s="784"/>
      <c r="K492" s="784"/>
      <c r="L492" s="784"/>
      <c r="M492" s="784"/>
      <c r="N492" s="787"/>
    </row>
    <row r="493" spans="1:14" ht="30.75">
      <c r="A493" s="761">
        <v>487</v>
      </c>
      <c r="B493" s="819"/>
      <c r="C493" s="820">
        <v>104</v>
      </c>
      <c r="D493" s="821" t="s">
        <v>218</v>
      </c>
      <c r="E493" s="791" t="s">
        <v>742</v>
      </c>
      <c r="F493" s="777"/>
      <c r="G493" s="777">
        <v>155214</v>
      </c>
      <c r="H493" s="778">
        <v>6133</v>
      </c>
      <c r="I493" s="779"/>
      <c r="J493" s="791"/>
      <c r="K493" s="791"/>
      <c r="L493" s="791"/>
      <c r="M493" s="791"/>
      <c r="N493" s="792"/>
    </row>
    <row r="494" spans="1:14" ht="15">
      <c r="A494" s="748">
        <v>488</v>
      </c>
      <c r="B494" s="788"/>
      <c r="C494" s="789"/>
      <c r="D494" s="793" t="s">
        <v>288</v>
      </c>
      <c r="E494" s="794"/>
      <c r="F494" s="774"/>
      <c r="G494" s="774"/>
      <c r="H494" s="775"/>
      <c r="I494" s="776">
        <f>SUM(J494:N494)</f>
        <v>56542</v>
      </c>
      <c r="J494" s="557"/>
      <c r="K494" s="557"/>
      <c r="L494" s="557">
        <v>56542</v>
      </c>
      <c r="M494" s="557"/>
      <c r="N494" s="558"/>
    </row>
    <row r="495" spans="1:14" ht="15">
      <c r="A495" s="748">
        <v>489</v>
      </c>
      <c r="B495" s="788"/>
      <c r="C495" s="789"/>
      <c r="D495" s="790" t="s">
        <v>296</v>
      </c>
      <c r="E495" s="791"/>
      <c r="F495" s="777"/>
      <c r="G495" s="777"/>
      <c r="H495" s="778"/>
      <c r="I495" s="779">
        <f>SUM(J495:N495)</f>
        <v>189585</v>
      </c>
      <c r="J495" s="199"/>
      <c r="K495" s="199"/>
      <c r="L495" s="199">
        <v>189585</v>
      </c>
      <c r="M495" s="199"/>
      <c r="N495" s="200"/>
    </row>
    <row r="496" spans="1:14" ht="15">
      <c r="A496" s="748">
        <v>490</v>
      </c>
      <c r="B496" s="780"/>
      <c r="C496" s="781"/>
      <c r="D496" s="782" t="s">
        <v>284</v>
      </c>
      <c r="E496" s="783"/>
      <c r="F496" s="784"/>
      <c r="G496" s="784"/>
      <c r="H496" s="785"/>
      <c r="I496" s="786">
        <f>SUM(J496:N496)</f>
        <v>51506</v>
      </c>
      <c r="J496" s="784"/>
      <c r="K496" s="784"/>
      <c r="L496" s="784">
        <v>51506</v>
      </c>
      <c r="M496" s="784"/>
      <c r="N496" s="787"/>
    </row>
    <row r="497" spans="1:14" ht="30.75">
      <c r="A497" s="761">
        <v>491</v>
      </c>
      <c r="B497" s="819"/>
      <c r="C497" s="820">
        <v>105</v>
      </c>
      <c r="D497" s="821" t="s">
        <v>219</v>
      </c>
      <c r="E497" s="791" t="s">
        <v>742</v>
      </c>
      <c r="F497" s="777"/>
      <c r="G497" s="777">
        <v>13881</v>
      </c>
      <c r="H497" s="778">
        <v>429</v>
      </c>
      <c r="I497" s="779"/>
      <c r="J497" s="791"/>
      <c r="K497" s="791"/>
      <c r="L497" s="791"/>
      <c r="M497" s="791"/>
      <c r="N497" s="792"/>
    </row>
    <row r="498" spans="1:14" ht="15">
      <c r="A498" s="748">
        <v>492</v>
      </c>
      <c r="B498" s="788"/>
      <c r="C498" s="789"/>
      <c r="D498" s="793" t="s">
        <v>288</v>
      </c>
      <c r="E498" s="794"/>
      <c r="F498" s="774"/>
      <c r="G498" s="774"/>
      <c r="H498" s="775"/>
      <c r="I498" s="776">
        <f>SUM(J498:N498)</f>
        <v>4627</v>
      </c>
      <c r="J498" s="557"/>
      <c r="K498" s="557"/>
      <c r="L498" s="557">
        <v>4627</v>
      </c>
      <c r="M498" s="557"/>
      <c r="N498" s="558"/>
    </row>
    <row r="499" spans="1:14" ht="15">
      <c r="A499" s="748">
        <v>493</v>
      </c>
      <c r="B499" s="788"/>
      <c r="C499" s="789"/>
      <c r="D499" s="790" t="s">
        <v>296</v>
      </c>
      <c r="E499" s="791"/>
      <c r="F499" s="777"/>
      <c r="G499" s="777"/>
      <c r="H499" s="778"/>
      <c r="I499" s="779">
        <f>SUM(J499:N499)</f>
        <v>13560</v>
      </c>
      <c r="J499" s="199"/>
      <c r="K499" s="199"/>
      <c r="L499" s="199">
        <v>13560</v>
      </c>
      <c r="M499" s="199"/>
      <c r="N499" s="200"/>
    </row>
    <row r="500" spans="1:14" ht="15">
      <c r="A500" s="748">
        <v>494</v>
      </c>
      <c r="B500" s="780"/>
      <c r="C500" s="781"/>
      <c r="D500" s="782" t="s">
        <v>284</v>
      </c>
      <c r="E500" s="783"/>
      <c r="F500" s="784"/>
      <c r="G500" s="784"/>
      <c r="H500" s="785"/>
      <c r="I500" s="786">
        <f>SUM(J500:N500)</f>
        <v>7993</v>
      </c>
      <c r="J500" s="784"/>
      <c r="K500" s="784"/>
      <c r="L500" s="784">
        <v>7993</v>
      </c>
      <c r="M500" s="784"/>
      <c r="N500" s="787"/>
    </row>
    <row r="501" spans="1:14" s="760" customFormat="1" ht="25.5" customHeight="1">
      <c r="A501" s="748">
        <v>495</v>
      </c>
      <c r="B501" s="788"/>
      <c r="C501" s="789">
        <v>106</v>
      </c>
      <c r="D501" s="790" t="s">
        <v>512</v>
      </c>
      <c r="E501" s="791" t="s">
        <v>742</v>
      </c>
      <c r="F501" s="777"/>
      <c r="G501" s="777"/>
      <c r="H501" s="778"/>
      <c r="I501" s="779"/>
      <c r="J501" s="791"/>
      <c r="K501" s="791"/>
      <c r="L501" s="791"/>
      <c r="M501" s="791"/>
      <c r="N501" s="792"/>
    </row>
    <row r="502" spans="1:14" ht="15">
      <c r="A502" s="748">
        <v>496</v>
      </c>
      <c r="B502" s="788"/>
      <c r="C502" s="789"/>
      <c r="D502" s="793" t="s">
        <v>288</v>
      </c>
      <c r="E502" s="794"/>
      <c r="F502" s="774"/>
      <c r="G502" s="774"/>
      <c r="H502" s="775"/>
      <c r="I502" s="776">
        <f>SUM(J502:N502)</f>
        <v>6949</v>
      </c>
      <c r="J502" s="557"/>
      <c r="K502" s="557"/>
      <c r="L502" s="557">
        <v>6949</v>
      </c>
      <c r="M502" s="557"/>
      <c r="N502" s="558"/>
    </row>
    <row r="503" spans="1:14" ht="15">
      <c r="A503" s="748">
        <v>497</v>
      </c>
      <c r="B503" s="788"/>
      <c r="C503" s="789"/>
      <c r="D503" s="790" t="s">
        <v>296</v>
      </c>
      <c r="E503" s="791"/>
      <c r="F503" s="777"/>
      <c r="G503" s="777"/>
      <c r="H503" s="778"/>
      <c r="I503" s="779">
        <f>SUM(J503:N503)</f>
        <v>13286</v>
      </c>
      <c r="J503" s="199">
        <v>7258</v>
      </c>
      <c r="K503" s="199">
        <v>1960</v>
      </c>
      <c r="L503" s="199">
        <v>4068</v>
      </c>
      <c r="M503" s="199"/>
      <c r="N503" s="200"/>
    </row>
    <row r="504" spans="1:14" ht="15">
      <c r="A504" s="748">
        <v>498</v>
      </c>
      <c r="B504" s="780"/>
      <c r="C504" s="781"/>
      <c r="D504" s="782" t="s">
        <v>284</v>
      </c>
      <c r="E504" s="783"/>
      <c r="F504" s="784"/>
      <c r="G504" s="784"/>
      <c r="H504" s="785"/>
      <c r="I504" s="786">
        <f>SUM(J504:N504)</f>
        <v>4329</v>
      </c>
      <c r="J504" s="784">
        <v>3476</v>
      </c>
      <c r="K504" s="784">
        <v>845</v>
      </c>
      <c r="L504" s="784">
        <v>8</v>
      </c>
      <c r="M504" s="784"/>
      <c r="N504" s="787"/>
    </row>
    <row r="505" spans="1:14" s="760" customFormat="1" ht="25.5" customHeight="1">
      <c r="A505" s="748">
        <v>499</v>
      </c>
      <c r="B505" s="788"/>
      <c r="C505" s="789">
        <v>107</v>
      </c>
      <c r="D505" s="790" t="s">
        <v>713</v>
      </c>
      <c r="E505" s="791" t="s">
        <v>742</v>
      </c>
      <c r="F505" s="777"/>
      <c r="G505" s="777"/>
      <c r="H505" s="778"/>
      <c r="I505" s="779"/>
      <c r="J505" s="791"/>
      <c r="K505" s="791"/>
      <c r="L505" s="791"/>
      <c r="M505" s="791"/>
      <c r="N505" s="792"/>
    </row>
    <row r="506" spans="1:14" ht="15">
      <c r="A506" s="748">
        <v>500</v>
      </c>
      <c r="B506" s="788"/>
      <c r="C506" s="789"/>
      <c r="D506" s="793" t="s">
        <v>288</v>
      </c>
      <c r="E506" s="794"/>
      <c r="F506" s="774"/>
      <c r="G506" s="774"/>
      <c r="H506" s="775"/>
      <c r="I506" s="776">
        <f>SUM(J506:N506)</f>
        <v>5262</v>
      </c>
      <c r="J506" s="557"/>
      <c r="K506" s="557"/>
      <c r="L506" s="557">
        <v>5262</v>
      </c>
      <c r="M506" s="557"/>
      <c r="N506" s="558"/>
    </row>
    <row r="507" spans="1:14" ht="15">
      <c r="A507" s="748">
        <v>501</v>
      </c>
      <c r="B507" s="788"/>
      <c r="C507" s="789"/>
      <c r="D507" s="790" t="s">
        <v>296</v>
      </c>
      <c r="E507" s="791"/>
      <c r="F507" s="777"/>
      <c r="G507" s="777"/>
      <c r="H507" s="778"/>
      <c r="I507" s="779">
        <f>SUM(J507:N507)</f>
        <v>0</v>
      </c>
      <c r="J507" s="199"/>
      <c r="K507" s="199"/>
      <c r="L507" s="199"/>
      <c r="M507" s="199"/>
      <c r="N507" s="200"/>
    </row>
    <row r="508" spans="1:14" ht="15">
      <c r="A508" s="748">
        <v>502</v>
      </c>
      <c r="B508" s="780"/>
      <c r="C508" s="781"/>
      <c r="D508" s="782" t="s">
        <v>284</v>
      </c>
      <c r="E508" s="783"/>
      <c r="F508" s="784"/>
      <c r="G508" s="784"/>
      <c r="H508" s="785"/>
      <c r="I508" s="786">
        <f>SUM(J508:N508)</f>
        <v>0</v>
      </c>
      <c r="J508" s="784"/>
      <c r="K508" s="784"/>
      <c r="L508" s="784"/>
      <c r="M508" s="784"/>
      <c r="N508" s="787"/>
    </row>
    <row r="509" spans="1:14" s="760" customFormat="1" ht="25.5" customHeight="1">
      <c r="A509" s="748">
        <v>503</v>
      </c>
      <c r="B509" s="788"/>
      <c r="C509" s="789">
        <v>108</v>
      </c>
      <c r="D509" s="790" t="s">
        <v>312</v>
      </c>
      <c r="E509" s="791"/>
      <c r="F509" s="777"/>
      <c r="G509" s="777"/>
      <c r="H509" s="778"/>
      <c r="I509" s="779"/>
      <c r="J509" s="791"/>
      <c r="K509" s="791"/>
      <c r="L509" s="791"/>
      <c r="M509" s="791"/>
      <c r="N509" s="792"/>
    </row>
    <row r="510" spans="1:14" ht="15">
      <c r="A510" s="748">
        <v>504</v>
      </c>
      <c r="B510" s="788"/>
      <c r="C510" s="789"/>
      <c r="D510" s="790" t="s">
        <v>296</v>
      </c>
      <c r="E510" s="791" t="s">
        <v>742</v>
      </c>
      <c r="F510" s="777"/>
      <c r="G510" s="777"/>
      <c r="H510" s="778"/>
      <c r="I510" s="779">
        <f>SUM(J510:N510)</f>
        <v>1150</v>
      </c>
      <c r="J510" s="199"/>
      <c r="K510" s="199"/>
      <c r="L510" s="199">
        <v>1150</v>
      </c>
      <c r="M510" s="199"/>
      <c r="N510" s="200"/>
    </row>
    <row r="511" spans="1:14" ht="15">
      <c r="A511" s="748">
        <v>505</v>
      </c>
      <c r="B511" s="780"/>
      <c r="C511" s="781"/>
      <c r="D511" s="782" t="s">
        <v>284</v>
      </c>
      <c r="E511" s="783"/>
      <c r="F511" s="784"/>
      <c r="G511" s="784"/>
      <c r="H511" s="785"/>
      <c r="I511" s="786">
        <f>SUM(J511:N511)</f>
        <v>0</v>
      </c>
      <c r="J511" s="784"/>
      <c r="K511" s="784"/>
      <c r="L511" s="784"/>
      <c r="M511" s="784"/>
      <c r="N511" s="787"/>
    </row>
    <row r="512" spans="1:14" s="760" customFormat="1" ht="25.5" customHeight="1">
      <c r="A512" s="748">
        <v>506</v>
      </c>
      <c r="B512" s="788"/>
      <c r="C512" s="789">
        <v>109</v>
      </c>
      <c r="D512" s="790" t="s">
        <v>313</v>
      </c>
      <c r="E512" s="791" t="s">
        <v>742</v>
      </c>
      <c r="F512" s="777"/>
      <c r="G512" s="777"/>
      <c r="H512" s="778"/>
      <c r="I512" s="779"/>
      <c r="J512" s="791"/>
      <c r="K512" s="791"/>
      <c r="L512" s="791"/>
      <c r="M512" s="791"/>
      <c r="N512" s="792"/>
    </row>
    <row r="513" spans="1:14" ht="15">
      <c r="A513" s="748">
        <v>507</v>
      </c>
      <c r="B513" s="788"/>
      <c r="C513" s="789"/>
      <c r="D513" s="790" t="s">
        <v>296</v>
      </c>
      <c r="E513" s="791"/>
      <c r="F513" s="777"/>
      <c r="G513" s="777"/>
      <c r="H513" s="778"/>
      <c r="I513" s="779">
        <f>SUM(J513:N513)</f>
        <v>19629</v>
      </c>
      <c r="J513" s="199"/>
      <c r="K513" s="199"/>
      <c r="L513" s="199">
        <v>19629</v>
      </c>
      <c r="M513" s="199"/>
      <c r="N513" s="200"/>
    </row>
    <row r="514" spans="1:14" ht="15">
      <c r="A514" s="748">
        <v>508</v>
      </c>
      <c r="B514" s="780"/>
      <c r="C514" s="781"/>
      <c r="D514" s="782" t="s">
        <v>284</v>
      </c>
      <c r="E514" s="783"/>
      <c r="F514" s="784"/>
      <c r="G514" s="784"/>
      <c r="H514" s="785"/>
      <c r="I514" s="786">
        <f>SUM(J514:N514)</f>
        <v>0</v>
      </c>
      <c r="J514" s="784"/>
      <c r="K514" s="784"/>
      <c r="L514" s="784"/>
      <c r="M514" s="784"/>
      <c r="N514" s="787"/>
    </row>
    <row r="515" spans="1:14" s="760" customFormat="1" ht="27.75" customHeight="1">
      <c r="A515" s="748">
        <v>509</v>
      </c>
      <c r="B515" s="788"/>
      <c r="C515" s="789">
        <v>110</v>
      </c>
      <c r="D515" s="790" t="s">
        <v>198</v>
      </c>
      <c r="E515" s="791" t="s">
        <v>742</v>
      </c>
      <c r="F515" s="777">
        <v>3370</v>
      </c>
      <c r="G515" s="777"/>
      <c r="H515" s="778"/>
      <c r="I515" s="779"/>
      <c r="J515" s="791"/>
      <c r="K515" s="791"/>
      <c r="L515" s="791"/>
      <c r="M515" s="791"/>
      <c r="N515" s="792"/>
    </row>
    <row r="516" spans="1:14" ht="15">
      <c r="A516" s="748">
        <v>510</v>
      </c>
      <c r="B516" s="788"/>
      <c r="C516" s="789"/>
      <c r="D516" s="790" t="s">
        <v>296</v>
      </c>
      <c r="E516" s="791"/>
      <c r="F516" s="777"/>
      <c r="G516" s="777"/>
      <c r="H516" s="778"/>
      <c r="I516" s="779">
        <f>SUM(J516:N516)</f>
        <v>9663</v>
      </c>
      <c r="J516" s="199"/>
      <c r="K516" s="199"/>
      <c r="L516" s="199"/>
      <c r="M516" s="199"/>
      <c r="N516" s="200">
        <v>9663</v>
      </c>
    </row>
    <row r="517" spans="1:14" ht="15">
      <c r="A517" s="748">
        <v>511</v>
      </c>
      <c r="B517" s="780"/>
      <c r="C517" s="781"/>
      <c r="D517" s="782" t="s">
        <v>284</v>
      </c>
      <c r="E517" s="783"/>
      <c r="F517" s="784"/>
      <c r="G517" s="784"/>
      <c r="H517" s="785"/>
      <c r="I517" s="786">
        <f>SUM(J517:N517)</f>
        <v>150</v>
      </c>
      <c r="J517" s="784"/>
      <c r="K517" s="784"/>
      <c r="L517" s="784"/>
      <c r="M517" s="784"/>
      <c r="N517" s="787">
        <v>150</v>
      </c>
    </row>
    <row r="518" spans="1:14" s="760" customFormat="1" ht="27.75" customHeight="1">
      <c r="A518" s="748">
        <v>512</v>
      </c>
      <c r="B518" s="788"/>
      <c r="C518" s="789">
        <v>111</v>
      </c>
      <c r="D518" s="790" t="s">
        <v>196</v>
      </c>
      <c r="E518" s="791" t="s">
        <v>742</v>
      </c>
      <c r="F518" s="777">
        <v>60</v>
      </c>
      <c r="G518" s="777"/>
      <c r="H518" s="778">
        <v>30</v>
      </c>
      <c r="I518" s="779"/>
      <c r="J518" s="791"/>
      <c r="K518" s="791"/>
      <c r="L518" s="791"/>
      <c r="M518" s="791"/>
      <c r="N518" s="792"/>
    </row>
    <row r="519" spans="1:14" ht="15">
      <c r="A519" s="748">
        <v>513</v>
      </c>
      <c r="B519" s="788"/>
      <c r="C519" s="789"/>
      <c r="D519" s="790" t="s">
        <v>296</v>
      </c>
      <c r="E519" s="791"/>
      <c r="F519" s="777"/>
      <c r="G519" s="777"/>
      <c r="H519" s="778"/>
      <c r="I519" s="779">
        <f>SUM(J519:N519)</f>
        <v>81</v>
      </c>
      <c r="J519" s="199"/>
      <c r="K519" s="199"/>
      <c r="L519" s="199">
        <v>81</v>
      </c>
      <c r="M519" s="199"/>
      <c r="N519" s="200"/>
    </row>
    <row r="520" spans="1:14" ht="15">
      <c r="A520" s="748">
        <v>514</v>
      </c>
      <c r="B520" s="780"/>
      <c r="C520" s="781"/>
      <c r="D520" s="782" t="s">
        <v>284</v>
      </c>
      <c r="E520" s="783"/>
      <c r="F520" s="784"/>
      <c r="G520" s="784"/>
      <c r="H520" s="785"/>
      <c r="I520" s="786">
        <f>SUM(J520:N520)</f>
        <v>0</v>
      </c>
      <c r="J520" s="784"/>
      <c r="K520" s="784"/>
      <c r="L520" s="784"/>
      <c r="M520" s="784"/>
      <c r="N520" s="787"/>
    </row>
    <row r="521" spans="1:14" s="760" customFormat="1" ht="27.75" customHeight="1">
      <c r="A521" s="748">
        <v>515</v>
      </c>
      <c r="B521" s="788"/>
      <c r="C521" s="789">
        <v>112</v>
      </c>
      <c r="D521" s="790" t="s">
        <v>539</v>
      </c>
      <c r="E521" s="791" t="s">
        <v>742</v>
      </c>
      <c r="F521" s="777"/>
      <c r="G521" s="777"/>
      <c r="H521" s="778"/>
      <c r="I521" s="779"/>
      <c r="J521" s="791"/>
      <c r="K521" s="791"/>
      <c r="L521" s="791"/>
      <c r="M521" s="791"/>
      <c r="N521" s="792"/>
    </row>
    <row r="522" spans="1:14" ht="15">
      <c r="A522" s="748">
        <v>516</v>
      </c>
      <c r="B522" s="788"/>
      <c r="C522" s="789"/>
      <c r="D522" s="790" t="s">
        <v>296</v>
      </c>
      <c r="E522" s="791"/>
      <c r="F522" s="777"/>
      <c r="G522" s="777"/>
      <c r="H522" s="778"/>
      <c r="I522" s="779">
        <f>SUM(J522:N522)</f>
        <v>40000</v>
      </c>
      <c r="J522" s="199"/>
      <c r="K522" s="199"/>
      <c r="L522" s="199">
        <v>40000</v>
      </c>
      <c r="M522" s="199"/>
      <c r="N522" s="200"/>
    </row>
    <row r="523" spans="1:14" ht="15">
      <c r="A523" s="748">
        <v>517</v>
      </c>
      <c r="B523" s="827"/>
      <c r="C523" s="781"/>
      <c r="D523" s="782" t="s">
        <v>284</v>
      </c>
      <c r="E523" s="828"/>
      <c r="F523" s="829"/>
      <c r="G523" s="829"/>
      <c r="H523" s="830"/>
      <c r="I523" s="786">
        <f>SUM(J523:N523)</f>
        <v>0</v>
      </c>
      <c r="J523" s="563"/>
      <c r="K523" s="563"/>
      <c r="L523" s="563"/>
      <c r="M523" s="563"/>
      <c r="N523" s="564"/>
    </row>
    <row r="524" spans="1:14" s="760" customFormat="1" ht="27.75" customHeight="1">
      <c r="A524" s="748">
        <v>518</v>
      </c>
      <c r="B524" s="788"/>
      <c r="C524" s="789">
        <v>113</v>
      </c>
      <c r="D524" s="790" t="s">
        <v>540</v>
      </c>
      <c r="E524" s="791"/>
      <c r="F524" s="777"/>
      <c r="G524" s="777"/>
      <c r="H524" s="778"/>
      <c r="I524" s="779"/>
      <c r="J524" s="791"/>
      <c r="K524" s="791"/>
      <c r="L524" s="791"/>
      <c r="M524" s="791"/>
      <c r="N524" s="792"/>
    </row>
    <row r="525" spans="1:14" ht="15">
      <c r="A525" s="748">
        <v>519</v>
      </c>
      <c r="B525" s="788"/>
      <c r="C525" s="789"/>
      <c r="D525" s="790" t="s">
        <v>296</v>
      </c>
      <c r="E525" s="791" t="s">
        <v>742</v>
      </c>
      <c r="F525" s="777"/>
      <c r="G525" s="777"/>
      <c r="H525" s="778"/>
      <c r="I525" s="779">
        <f>SUM(J525:N525)</f>
        <v>10000</v>
      </c>
      <c r="J525" s="199"/>
      <c r="K525" s="199"/>
      <c r="L525" s="199">
        <v>10000</v>
      </c>
      <c r="M525" s="199"/>
      <c r="N525" s="200"/>
    </row>
    <row r="526" spans="1:14" ht="15">
      <c r="A526" s="748">
        <v>520</v>
      </c>
      <c r="B526" s="827"/>
      <c r="C526" s="781"/>
      <c r="D526" s="782" t="s">
        <v>284</v>
      </c>
      <c r="E526" s="828"/>
      <c r="F526" s="829"/>
      <c r="G526" s="829"/>
      <c r="H526" s="830"/>
      <c r="I526" s="786">
        <f>SUM(J526:N526)</f>
        <v>2439</v>
      </c>
      <c r="J526" s="563"/>
      <c r="K526" s="563"/>
      <c r="L526" s="563">
        <v>2439</v>
      </c>
      <c r="M526" s="563"/>
      <c r="N526" s="564"/>
    </row>
    <row r="527" spans="1:14" s="760" customFormat="1" ht="24" customHeight="1">
      <c r="A527" s="748">
        <v>521</v>
      </c>
      <c r="B527" s="788"/>
      <c r="C527" s="789">
        <v>114</v>
      </c>
      <c r="D527" s="790" t="s">
        <v>65</v>
      </c>
      <c r="E527" s="791" t="s">
        <v>804</v>
      </c>
      <c r="F527" s="777">
        <v>19783</v>
      </c>
      <c r="G527" s="777">
        <v>16000</v>
      </c>
      <c r="H527" s="778">
        <v>5445</v>
      </c>
      <c r="I527" s="779"/>
      <c r="J527" s="791"/>
      <c r="K527" s="791"/>
      <c r="L527" s="791"/>
      <c r="M527" s="791"/>
      <c r="N527" s="792"/>
    </row>
    <row r="528" spans="1:14" ht="15">
      <c r="A528" s="748">
        <v>522</v>
      </c>
      <c r="B528" s="788"/>
      <c r="C528" s="789"/>
      <c r="D528" s="790" t="s">
        <v>296</v>
      </c>
      <c r="E528" s="791"/>
      <c r="F528" s="777"/>
      <c r="G528" s="777"/>
      <c r="H528" s="778"/>
      <c r="I528" s="779">
        <f>SUM(J528:N528)</f>
        <v>16000</v>
      </c>
      <c r="J528" s="199"/>
      <c r="K528" s="199"/>
      <c r="L528" s="199">
        <v>16000</v>
      </c>
      <c r="M528" s="199"/>
      <c r="N528" s="200"/>
    </row>
    <row r="529" spans="1:14" ht="15">
      <c r="A529" s="748">
        <v>523</v>
      </c>
      <c r="B529" s="827"/>
      <c r="C529" s="781"/>
      <c r="D529" s="782" t="s">
        <v>284</v>
      </c>
      <c r="E529" s="828"/>
      <c r="F529" s="829"/>
      <c r="G529" s="829"/>
      <c r="H529" s="830"/>
      <c r="I529" s="786">
        <f>SUM(J529:N529)</f>
        <v>4115</v>
      </c>
      <c r="J529" s="563"/>
      <c r="K529" s="563"/>
      <c r="L529" s="563">
        <v>4115</v>
      </c>
      <c r="M529" s="563"/>
      <c r="N529" s="564"/>
    </row>
    <row r="530" spans="1:14" s="760" customFormat="1" ht="24" customHeight="1">
      <c r="A530" s="748">
        <v>524</v>
      </c>
      <c r="B530" s="788"/>
      <c r="C530" s="789">
        <v>115</v>
      </c>
      <c r="D530" s="790" t="s">
        <v>314</v>
      </c>
      <c r="E530" s="791" t="s">
        <v>742</v>
      </c>
      <c r="F530" s="777"/>
      <c r="G530" s="777"/>
      <c r="H530" s="778"/>
      <c r="I530" s="779"/>
      <c r="J530" s="791"/>
      <c r="K530" s="791"/>
      <c r="L530" s="791"/>
      <c r="M530" s="791"/>
      <c r="N530" s="792"/>
    </row>
    <row r="531" spans="1:14" ht="15">
      <c r="A531" s="748">
        <v>525</v>
      </c>
      <c r="B531" s="788"/>
      <c r="C531" s="789"/>
      <c r="D531" s="790" t="s">
        <v>296</v>
      </c>
      <c r="E531" s="791"/>
      <c r="F531" s="777"/>
      <c r="G531" s="777"/>
      <c r="H531" s="778"/>
      <c r="I531" s="779">
        <f>SUM(J531:N531)</f>
        <v>25000</v>
      </c>
      <c r="J531" s="199"/>
      <c r="K531" s="199"/>
      <c r="L531" s="199"/>
      <c r="M531" s="199"/>
      <c r="N531" s="200">
        <v>25000</v>
      </c>
    </row>
    <row r="532" spans="1:14" ht="15">
      <c r="A532" s="748">
        <v>526</v>
      </c>
      <c r="B532" s="827"/>
      <c r="C532" s="781"/>
      <c r="D532" s="782" t="s">
        <v>284</v>
      </c>
      <c r="E532" s="828"/>
      <c r="F532" s="829"/>
      <c r="G532" s="829"/>
      <c r="H532" s="830"/>
      <c r="I532" s="786">
        <f>SUM(J532:N532)</f>
        <v>0</v>
      </c>
      <c r="J532" s="563"/>
      <c r="K532" s="563"/>
      <c r="L532" s="563"/>
      <c r="M532" s="563"/>
      <c r="N532" s="564"/>
    </row>
    <row r="533" spans="1:14" s="760" customFormat="1" ht="24" customHeight="1">
      <c r="A533" s="748">
        <v>527</v>
      </c>
      <c r="B533" s="788"/>
      <c r="C533" s="789">
        <v>116</v>
      </c>
      <c r="D533" s="790" t="s">
        <v>277</v>
      </c>
      <c r="E533" s="791" t="s">
        <v>804</v>
      </c>
      <c r="F533" s="777">
        <v>65</v>
      </c>
      <c r="G533" s="777"/>
      <c r="H533" s="778">
        <v>21</v>
      </c>
      <c r="I533" s="779"/>
      <c r="J533" s="791"/>
      <c r="K533" s="791"/>
      <c r="L533" s="791"/>
      <c r="M533" s="791"/>
      <c r="N533" s="792"/>
    </row>
    <row r="534" spans="1:14" ht="15">
      <c r="A534" s="748">
        <v>528</v>
      </c>
      <c r="B534" s="788"/>
      <c r="C534" s="789"/>
      <c r="D534" s="790" t="s">
        <v>296</v>
      </c>
      <c r="E534" s="791"/>
      <c r="F534" s="777"/>
      <c r="G534" s="777"/>
      <c r="H534" s="778"/>
      <c r="I534" s="779">
        <f>SUM(J534:N534)</f>
        <v>75162</v>
      </c>
      <c r="J534" s="199"/>
      <c r="K534" s="199"/>
      <c r="L534" s="199"/>
      <c r="M534" s="199"/>
      <c r="N534" s="200">
        <v>75162</v>
      </c>
    </row>
    <row r="535" spans="1:14" ht="15">
      <c r="A535" s="748">
        <v>529</v>
      </c>
      <c r="B535" s="827"/>
      <c r="C535" s="781"/>
      <c r="D535" s="782" t="s">
        <v>284</v>
      </c>
      <c r="E535" s="828"/>
      <c r="F535" s="829"/>
      <c r="G535" s="829"/>
      <c r="H535" s="830"/>
      <c r="I535" s="786">
        <f>SUM(J535:N535)</f>
        <v>18281</v>
      </c>
      <c r="J535" s="563"/>
      <c r="K535" s="563"/>
      <c r="L535" s="563"/>
      <c r="M535" s="563"/>
      <c r="N535" s="564">
        <v>18281</v>
      </c>
    </row>
    <row r="536" spans="1:14" s="760" customFormat="1" ht="24" customHeight="1">
      <c r="A536" s="748">
        <v>530</v>
      </c>
      <c r="B536" s="788"/>
      <c r="C536" s="789">
        <v>117</v>
      </c>
      <c r="D536" s="790" t="s">
        <v>537</v>
      </c>
      <c r="E536" s="791" t="s">
        <v>742</v>
      </c>
      <c r="F536" s="777"/>
      <c r="G536" s="777"/>
      <c r="H536" s="778">
        <v>3461</v>
      </c>
      <c r="I536" s="779"/>
      <c r="J536" s="791"/>
      <c r="K536" s="791"/>
      <c r="L536" s="791"/>
      <c r="M536" s="791"/>
      <c r="N536" s="792"/>
    </row>
    <row r="537" spans="1:14" ht="15">
      <c r="A537" s="748">
        <v>531</v>
      </c>
      <c r="B537" s="788"/>
      <c r="C537" s="789"/>
      <c r="D537" s="790" t="s">
        <v>296</v>
      </c>
      <c r="E537" s="791"/>
      <c r="F537" s="777"/>
      <c r="G537" s="777"/>
      <c r="H537" s="778"/>
      <c r="I537" s="779">
        <f>SUM(J537:N537)</f>
        <v>38466</v>
      </c>
      <c r="J537" s="199">
        <v>1043</v>
      </c>
      <c r="K537" s="199">
        <v>254</v>
      </c>
      <c r="L537" s="199">
        <v>37169</v>
      </c>
      <c r="M537" s="199"/>
      <c r="N537" s="200"/>
    </row>
    <row r="538" spans="1:14" ht="15">
      <c r="A538" s="748">
        <v>532</v>
      </c>
      <c r="B538" s="827"/>
      <c r="C538" s="781"/>
      <c r="D538" s="831" t="s">
        <v>284</v>
      </c>
      <c r="E538" s="828"/>
      <c r="F538" s="829"/>
      <c r="G538" s="829"/>
      <c r="H538" s="830"/>
      <c r="I538" s="786">
        <f>SUM(J538:N538)</f>
        <v>23106</v>
      </c>
      <c r="J538" s="563">
        <v>1286</v>
      </c>
      <c r="K538" s="563">
        <v>253</v>
      </c>
      <c r="L538" s="563">
        <v>21567</v>
      </c>
      <c r="M538" s="563"/>
      <c r="N538" s="564"/>
    </row>
    <row r="539" spans="1:14" s="760" customFormat="1" ht="24" customHeight="1">
      <c r="A539" s="748">
        <v>533</v>
      </c>
      <c r="B539" s="788"/>
      <c r="C539" s="789">
        <v>118</v>
      </c>
      <c r="D539" s="790" t="s">
        <v>538</v>
      </c>
      <c r="E539" s="791" t="s">
        <v>742</v>
      </c>
      <c r="F539" s="777"/>
      <c r="G539" s="777">
        <v>24000</v>
      </c>
      <c r="H539" s="778">
        <v>112</v>
      </c>
      <c r="I539" s="779"/>
      <c r="J539" s="791"/>
      <c r="K539" s="791"/>
      <c r="L539" s="791"/>
      <c r="M539" s="791"/>
      <c r="N539" s="792"/>
    </row>
    <row r="540" spans="1:14" ht="15">
      <c r="A540" s="748">
        <v>534</v>
      </c>
      <c r="B540" s="788"/>
      <c r="C540" s="789"/>
      <c r="D540" s="790" t="s">
        <v>296</v>
      </c>
      <c r="E540" s="791"/>
      <c r="F540" s="777"/>
      <c r="G540" s="777"/>
      <c r="H540" s="778"/>
      <c r="I540" s="779">
        <f>SUM(J540:N540)</f>
        <v>16662</v>
      </c>
      <c r="J540" s="199"/>
      <c r="K540" s="199"/>
      <c r="L540" s="199">
        <v>16662</v>
      </c>
      <c r="M540" s="199"/>
      <c r="N540" s="200"/>
    </row>
    <row r="541" spans="1:14" ht="15">
      <c r="A541" s="748">
        <v>535</v>
      </c>
      <c r="B541" s="827"/>
      <c r="C541" s="781"/>
      <c r="D541" s="782" t="s">
        <v>284</v>
      </c>
      <c r="E541" s="828"/>
      <c r="F541" s="829"/>
      <c r="G541" s="829"/>
      <c r="H541" s="830"/>
      <c r="I541" s="786">
        <f>SUM(J541:N541)</f>
        <v>12668</v>
      </c>
      <c r="J541" s="563"/>
      <c r="K541" s="563"/>
      <c r="L541" s="563">
        <v>12668</v>
      </c>
      <c r="M541" s="563"/>
      <c r="N541" s="564"/>
    </row>
    <row r="542" spans="1:14" s="760" customFormat="1" ht="24" customHeight="1">
      <c r="A542" s="748">
        <v>536</v>
      </c>
      <c r="B542" s="788"/>
      <c r="C542" s="789">
        <v>119</v>
      </c>
      <c r="D542" s="790" t="s">
        <v>315</v>
      </c>
      <c r="E542" s="791" t="s">
        <v>742</v>
      </c>
      <c r="F542" s="777"/>
      <c r="G542" s="777"/>
      <c r="H542" s="778"/>
      <c r="I542" s="779"/>
      <c r="J542" s="791"/>
      <c r="K542" s="791"/>
      <c r="L542" s="791"/>
      <c r="M542" s="791"/>
      <c r="N542" s="792"/>
    </row>
    <row r="543" spans="1:14" ht="15">
      <c r="A543" s="748">
        <v>537</v>
      </c>
      <c r="B543" s="788"/>
      <c r="C543" s="789"/>
      <c r="D543" s="790" t="s">
        <v>296</v>
      </c>
      <c r="E543" s="791"/>
      <c r="F543" s="777"/>
      <c r="G543" s="777"/>
      <c r="H543" s="778"/>
      <c r="I543" s="779">
        <f aca="true" t="shared" si="10" ref="I543:I602">SUM(J543:N543)</f>
        <v>1500</v>
      </c>
      <c r="J543" s="199"/>
      <c r="K543" s="199"/>
      <c r="L543" s="199">
        <v>1500</v>
      </c>
      <c r="M543" s="199"/>
      <c r="N543" s="200"/>
    </row>
    <row r="544" spans="1:14" ht="15">
      <c r="A544" s="748">
        <v>538</v>
      </c>
      <c r="B544" s="827"/>
      <c r="C544" s="781"/>
      <c r="D544" s="782" t="s">
        <v>284</v>
      </c>
      <c r="E544" s="828"/>
      <c r="F544" s="829"/>
      <c r="G544" s="829"/>
      <c r="H544" s="830"/>
      <c r="I544" s="786">
        <f t="shared" si="10"/>
        <v>0</v>
      </c>
      <c r="J544" s="563"/>
      <c r="K544" s="563"/>
      <c r="L544" s="563"/>
      <c r="M544" s="563"/>
      <c r="N544" s="564"/>
    </row>
    <row r="545" spans="1:14" s="760" customFormat="1" ht="24" customHeight="1">
      <c r="A545" s="748">
        <v>539</v>
      </c>
      <c r="B545" s="788"/>
      <c r="C545" s="789">
        <v>120</v>
      </c>
      <c r="D545" s="790" t="s">
        <v>316</v>
      </c>
      <c r="E545" s="791" t="s">
        <v>742</v>
      </c>
      <c r="F545" s="777"/>
      <c r="G545" s="777"/>
      <c r="H545" s="778"/>
      <c r="I545" s="779"/>
      <c r="J545" s="791"/>
      <c r="K545" s="791"/>
      <c r="L545" s="791"/>
      <c r="M545" s="791"/>
      <c r="N545" s="792"/>
    </row>
    <row r="546" spans="1:14" ht="15">
      <c r="A546" s="748">
        <v>540</v>
      </c>
      <c r="B546" s="788"/>
      <c r="C546" s="789"/>
      <c r="D546" s="790" t="s">
        <v>296</v>
      </c>
      <c r="E546" s="791"/>
      <c r="F546" s="777"/>
      <c r="G546" s="777"/>
      <c r="H546" s="778"/>
      <c r="I546" s="779">
        <f t="shared" si="10"/>
        <v>1935</v>
      </c>
      <c r="J546" s="199"/>
      <c r="K546" s="199"/>
      <c r="L546" s="199"/>
      <c r="M546" s="199"/>
      <c r="N546" s="200">
        <v>1935</v>
      </c>
    </row>
    <row r="547" spans="1:14" ht="15">
      <c r="A547" s="748">
        <v>541</v>
      </c>
      <c r="B547" s="827"/>
      <c r="C547" s="781"/>
      <c r="D547" s="782" t="s">
        <v>284</v>
      </c>
      <c r="E547" s="828"/>
      <c r="F547" s="829"/>
      <c r="G547" s="829"/>
      <c r="H547" s="830"/>
      <c r="I547" s="786">
        <f t="shared" si="10"/>
        <v>0</v>
      </c>
      <c r="J547" s="563"/>
      <c r="K547" s="563"/>
      <c r="L547" s="563"/>
      <c r="M547" s="563"/>
      <c r="N547" s="564"/>
    </row>
    <row r="548" spans="1:14" s="760" customFormat="1" ht="25.5" customHeight="1">
      <c r="A548" s="748">
        <v>542</v>
      </c>
      <c r="B548" s="788"/>
      <c r="C548" s="789">
        <v>121</v>
      </c>
      <c r="D548" s="790" t="s">
        <v>317</v>
      </c>
      <c r="E548" s="791" t="s">
        <v>742</v>
      </c>
      <c r="F548" s="777"/>
      <c r="G548" s="777"/>
      <c r="H548" s="778"/>
      <c r="I548" s="779"/>
      <c r="J548" s="791"/>
      <c r="K548" s="791"/>
      <c r="L548" s="791"/>
      <c r="M548" s="791"/>
      <c r="N548" s="792"/>
    </row>
    <row r="549" spans="1:14" ht="15">
      <c r="A549" s="748">
        <v>543</v>
      </c>
      <c r="B549" s="788"/>
      <c r="C549" s="789"/>
      <c r="D549" s="790" t="s">
        <v>296</v>
      </c>
      <c r="E549" s="791"/>
      <c r="F549" s="777"/>
      <c r="G549" s="777"/>
      <c r="H549" s="778"/>
      <c r="I549" s="779">
        <f t="shared" si="10"/>
        <v>150</v>
      </c>
      <c r="J549" s="199"/>
      <c r="K549" s="199"/>
      <c r="L549" s="199"/>
      <c r="M549" s="199"/>
      <c r="N549" s="200">
        <v>150</v>
      </c>
    </row>
    <row r="550" spans="1:14" ht="15">
      <c r="A550" s="748">
        <v>544</v>
      </c>
      <c r="B550" s="827"/>
      <c r="C550" s="781"/>
      <c r="D550" s="782" t="s">
        <v>284</v>
      </c>
      <c r="E550" s="828"/>
      <c r="F550" s="829"/>
      <c r="G550" s="829"/>
      <c r="H550" s="830"/>
      <c r="I550" s="786">
        <f t="shared" si="10"/>
        <v>150</v>
      </c>
      <c r="J550" s="563"/>
      <c r="K550" s="563"/>
      <c r="L550" s="563"/>
      <c r="M550" s="563"/>
      <c r="N550" s="564">
        <v>150</v>
      </c>
    </row>
    <row r="551" spans="1:14" s="760" customFormat="1" ht="25.5" customHeight="1">
      <c r="A551" s="748">
        <v>545</v>
      </c>
      <c r="B551" s="788"/>
      <c r="C551" s="789">
        <v>122</v>
      </c>
      <c r="D551" s="790" t="s">
        <v>318</v>
      </c>
      <c r="E551" s="791" t="s">
        <v>742</v>
      </c>
      <c r="F551" s="777"/>
      <c r="G551" s="777"/>
      <c r="H551" s="778"/>
      <c r="I551" s="779"/>
      <c r="J551" s="791"/>
      <c r="K551" s="791"/>
      <c r="L551" s="791"/>
      <c r="M551" s="791"/>
      <c r="N551" s="792"/>
    </row>
    <row r="552" spans="1:14" ht="15">
      <c r="A552" s="748">
        <v>546</v>
      </c>
      <c r="B552" s="788"/>
      <c r="C552" s="789"/>
      <c r="D552" s="790" t="s">
        <v>296</v>
      </c>
      <c r="E552" s="791"/>
      <c r="F552" s="777"/>
      <c r="G552" s="777"/>
      <c r="H552" s="778"/>
      <c r="I552" s="779">
        <f t="shared" si="10"/>
        <v>900</v>
      </c>
      <c r="J552" s="199"/>
      <c r="K552" s="199"/>
      <c r="L552" s="199"/>
      <c r="M552" s="199"/>
      <c r="N552" s="200">
        <v>900</v>
      </c>
    </row>
    <row r="553" spans="1:14" ht="15">
      <c r="A553" s="748">
        <v>547</v>
      </c>
      <c r="B553" s="827"/>
      <c r="C553" s="781"/>
      <c r="D553" s="782" t="s">
        <v>284</v>
      </c>
      <c r="E553" s="828"/>
      <c r="F553" s="829"/>
      <c r="G553" s="829"/>
      <c r="H553" s="830"/>
      <c r="I553" s="786">
        <f t="shared" si="10"/>
        <v>900</v>
      </c>
      <c r="J553" s="563"/>
      <c r="K553" s="563"/>
      <c r="L553" s="563"/>
      <c r="M553" s="563"/>
      <c r="N553" s="564">
        <v>900</v>
      </c>
    </row>
    <row r="554" spans="1:14" ht="30.75">
      <c r="A554" s="761">
        <v>548</v>
      </c>
      <c r="B554" s="819"/>
      <c r="C554" s="820">
        <v>123</v>
      </c>
      <c r="D554" s="821" t="s">
        <v>513</v>
      </c>
      <c r="E554" s="791" t="s">
        <v>742</v>
      </c>
      <c r="F554" s="777"/>
      <c r="G554" s="777"/>
      <c r="H554" s="778">
        <v>336</v>
      </c>
      <c r="I554" s="779">
        <f>SUM(J554:N554)</f>
        <v>0</v>
      </c>
      <c r="J554" s="791"/>
      <c r="K554" s="791"/>
      <c r="L554" s="791"/>
      <c r="M554" s="791"/>
      <c r="N554" s="792"/>
    </row>
    <row r="555" spans="1:14" ht="15">
      <c r="A555" s="748">
        <v>549</v>
      </c>
      <c r="B555" s="827"/>
      <c r="C555" s="781"/>
      <c r="D555" s="790" t="s">
        <v>296</v>
      </c>
      <c r="E555" s="828"/>
      <c r="F555" s="829"/>
      <c r="G555" s="829"/>
      <c r="H555" s="830"/>
      <c r="I555" s="779">
        <f>SUM(J555:N555)</f>
        <v>7269</v>
      </c>
      <c r="J555" s="565">
        <v>5848</v>
      </c>
      <c r="K555" s="565">
        <v>1421</v>
      </c>
      <c r="L555" s="565"/>
      <c r="M555" s="565"/>
      <c r="N555" s="566"/>
    </row>
    <row r="556" spans="1:14" ht="15">
      <c r="A556" s="748">
        <v>550</v>
      </c>
      <c r="B556" s="827"/>
      <c r="C556" s="781"/>
      <c r="D556" s="782" t="s">
        <v>284</v>
      </c>
      <c r="E556" s="828"/>
      <c r="F556" s="829"/>
      <c r="G556" s="829"/>
      <c r="H556" s="830"/>
      <c r="I556" s="786">
        <f>SUM(J556:N556)</f>
        <v>3636</v>
      </c>
      <c r="J556" s="563">
        <v>2925</v>
      </c>
      <c r="K556" s="563">
        <v>711</v>
      </c>
      <c r="L556" s="563"/>
      <c r="M556" s="563"/>
      <c r="N556" s="564"/>
    </row>
    <row r="557" spans="1:14" s="760" customFormat="1" ht="25.5" customHeight="1">
      <c r="A557" s="748">
        <v>551</v>
      </c>
      <c r="B557" s="788"/>
      <c r="C557" s="789">
        <v>124</v>
      </c>
      <c r="D557" s="790" t="s">
        <v>844</v>
      </c>
      <c r="E557" s="791" t="s">
        <v>742</v>
      </c>
      <c r="F557" s="777"/>
      <c r="G557" s="777"/>
      <c r="H557" s="778"/>
      <c r="I557" s="786"/>
      <c r="J557" s="791"/>
      <c r="K557" s="791"/>
      <c r="L557" s="791"/>
      <c r="M557" s="791"/>
      <c r="N557" s="792"/>
    </row>
    <row r="558" spans="1:14" ht="15">
      <c r="A558" s="748">
        <v>552</v>
      </c>
      <c r="B558" s="827"/>
      <c r="C558" s="781"/>
      <c r="D558" s="782" t="s">
        <v>284</v>
      </c>
      <c r="E558" s="828"/>
      <c r="F558" s="829"/>
      <c r="G558" s="829"/>
      <c r="H558" s="830"/>
      <c r="I558" s="786">
        <f>SUM(J558:N558)</f>
        <v>75</v>
      </c>
      <c r="J558" s="563"/>
      <c r="K558" s="563"/>
      <c r="L558" s="563">
        <v>75</v>
      </c>
      <c r="M558" s="563"/>
      <c r="N558" s="564"/>
    </row>
    <row r="559" spans="1:14" s="760" customFormat="1" ht="25.5" customHeight="1">
      <c r="A559" s="748">
        <v>553</v>
      </c>
      <c r="B559" s="788"/>
      <c r="C559" s="789">
        <v>125</v>
      </c>
      <c r="D559" s="790" t="s">
        <v>136</v>
      </c>
      <c r="E559" s="791" t="s">
        <v>804</v>
      </c>
      <c r="F559" s="777">
        <v>1091</v>
      </c>
      <c r="G559" s="777"/>
      <c r="H559" s="778"/>
      <c r="I559" s="779">
        <f t="shared" si="10"/>
        <v>0</v>
      </c>
      <c r="J559" s="791"/>
      <c r="K559" s="791"/>
      <c r="L559" s="791"/>
      <c r="M559" s="791"/>
      <c r="N559" s="792"/>
    </row>
    <row r="560" spans="1:14" ht="15">
      <c r="A560" s="748">
        <v>554</v>
      </c>
      <c r="B560" s="788"/>
      <c r="C560" s="832">
        <v>126</v>
      </c>
      <c r="D560" s="833" t="s">
        <v>714</v>
      </c>
      <c r="E560" s="791" t="s">
        <v>804</v>
      </c>
      <c r="F560" s="777">
        <v>3718</v>
      </c>
      <c r="G560" s="777"/>
      <c r="H560" s="778"/>
      <c r="I560" s="779">
        <f t="shared" si="10"/>
        <v>0</v>
      </c>
      <c r="J560" s="199"/>
      <c r="K560" s="199"/>
      <c r="L560" s="199"/>
      <c r="M560" s="199"/>
      <c r="N560" s="200"/>
    </row>
    <row r="561" spans="1:14" ht="15">
      <c r="A561" s="748">
        <v>555</v>
      </c>
      <c r="B561" s="788"/>
      <c r="C561" s="832">
        <v>127</v>
      </c>
      <c r="D561" s="833" t="s">
        <v>209</v>
      </c>
      <c r="E561" s="791" t="s">
        <v>804</v>
      </c>
      <c r="F561" s="777"/>
      <c r="G561" s="777">
        <v>114584</v>
      </c>
      <c r="H561" s="778"/>
      <c r="I561" s="779">
        <f t="shared" si="10"/>
        <v>0</v>
      </c>
      <c r="J561" s="199"/>
      <c r="K561" s="199"/>
      <c r="L561" s="199"/>
      <c r="M561" s="199"/>
      <c r="N561" s="200"/>
    </row>
    <row r="562" spans="1:14" ht="15">
      <c r="A562" s="748">
        <v>556</v>
      </c>
      <c r="B562" s="788"/>
      <c r="C562" s="789">
        <v>128</v>
      </c>
      <c r="D562" s="833" t="s">
        <v>723</v>
      </c>
      <c r="E562" s="791" t="s">
        <v>742</v>
      </c>
      <c r="F562" s="777">
        <v>389</v>
      </c>
      <c r="G562" s="777"/>
      <c r="H562" s="778"/>
      <c r="I562" s="779">
        <f t="shared" si="10"/>
        <v>0</v>
      </c>
      <c r="J562" s="199"/>
      <c r="K562" s="199"/>
      <c r="L562" s="199"/>
      <c r="M562" s="199"/>
      <c r="N562" s="200"/>
    </row>
    <row r="563" spans="1:14" ht="15">
      <c r="A563" s="748">
        <v>557</v>
      </c>
      <c r="B563" s="788"/>
      <c r="C563" s="832">
        <v>129</v>
      </c>
      <c r="D563" s="833" t="s">
        <v>195</v>
      </c>
      <c r="E563" s="791" t="s">
        <v>742</v>
      </c>
      <c r="F563" s="777">
        <v>406</v>
      </c>
      <c r="G563" s="777"/>
      <c r="H563" s="778"/>
      <c r="I563" s="779">
        <f t="shared" si="10"/>
        <v>0</v>
      </c>
      <c r="J563" s="199"/>
      <c r="K563" s="199"/>
      <c r="L563" s="199"/>
      <c r="M563" s="199"/>
      <c r="N563" s="200"/>
    </row>
    <row r="564" spans="1:14" ht="15">
      <c r="A564" s="748">
        <v>558</v>
      </c>
      <c r="B564" s="788"/>
      <c r="C564" s="832">
        <v>130</v>
      </c>
      <c r="D564" s="833" t="s">
        <v>112</v>
      </c>
      <c r="E564" s="791" t="s">
        <v>742</v>
      </c>
      <c r="F564" s="777">
        <v>221</v>
      </c>
      <c r="G564" s="777"/>
      <c r="H564" s="778"/>
      <c r="I564" s="779">
        <f t="shared" si="10"/>
        <v>0</v>
      </c>
      <c r="J564" s="199"/>
      <c r="K564" s="199"/>
      <c r="L564" s="199"/>
      <c r="M564" s="199"/>
      <c r="N564" s="200"/>
    </row>
    <row r="565" spans="1:14" ht="15">
      <c r="A565" s="748">
        <v>559</v>
      </c>
      <c r="B565" s="788"/>
      <c r="C565" s="789">
        <v>131</v>
      </c>
      <c r="D565" s="833" t="s">
        <v>119</v>
      </c>
      <c r="E565" s="791" t="s">
        <v>742</v>
      </c>
      <c r="F565" s="777">
        <v>640</v>
      </c>
      <c r="G565" s="777"/>
      <c r="H565" s="778"/>
      <c r="I565" s="779">
        <f t="shared" si="10"/>
        <v>0</v>
      </c>
      <c r="J565" s="199"/>
      <c r="K565" s="199"/>
      <c r="L565" s="199"/>
      <c r="M565" s="199"/>
      <c r="N565" s="200"/>
    </row>
    <row r="566" spans="1:14" ht="15">
      <c r="A566" s="748">
        <v>560</v>
      </c>
      <c r="B566" s="788"/>
      <c r="C566" s="832">
        <v>132</v>
      </c>
      <c r="D566" s="833" t="s">
        <v>229</v>
      </c>
      <c r="E566" s="791" t="s">
        <v>742</v>
      </c>
      <c r="F566" s="777">
        <v>308</v>
      </c>
      <c r="G566" s="777"/>
      <c r="H566" s="778"/>
      <c r="I566" s="779">
        <f t="shared" si="10"/>
        <v>0</v>
      </c>
      <c r="J566" s="199"/>
      <c r="K566" s="199"/>
      <c r="L566" s="199"/>
      <c r="M566" s="199"/>
      <c r="N566" s="200"/>
    </row>
    <row r="567" spans="1:14" ht="30.75">
      <c r="A567" s="834">
        <v>561</v>
      </c>
      <c r="B567" s="788"/>
      <c r="C567" s="832">
        <v>133</v>
      </c>
      <c r="D567" s="835" t="s">
        <v>212</v>
      </c>
      <c r="E567" s="791" t="s">
        <v>742</v>
      </c>
      <c r="F567" s="790"/>
      <c r="G567" s="790">
        <v>500</v>
      </c>
      <c r="H567" s="836"/>
      <c r="I567" s="779">
        <f t="shared" si="10"/>
        <v>0</v>
      </c>
      <c r="J567" s="199"/>
      <c r="K567" s="199"/>
      <c r="L567" s="199"/>
      <c r="M567" s="199"/>
      <c r="N567" s="200"/>
    </row>
    <row r="568" spans="1:14" ht="15">
      <c r="A568" s="748">
        <v>562</v>
      </c>
      <c r="B568" s="788"/>
      <c r="C568" s="789">
        <v>134</v>
      </c>
      <c r="D568" s="833" t="s">
        <v>273</v>
      </c>
      <c r="E568" s="791" t="s">
        <v>742</v>
      </c>
      <c r="F568" s="777">
        <v>119037</v>
      </c>
      <c r="G568" s="777"/>
      <c r="H568" s="778"/>
      <c r="I568" s="779">
        <f t="shared" si="10"/>
        <v>0</v>
      </c>
      <c r="J568" s="199"/>
      <c r="K568" s="199"/>
      <c r="L568" s="199"/>
      <c r="M568" s="199"/>
      <c r="N568" s="200"/>
    </row>
    <row r="569" spans="1:14" ht="15">
      <c r="A569" s="748">
        <v>563</v>
      </c>
      <c r="B569" s="788"/>
      <c r="C569" s="832">
        <v>135</v>
      </c>
      <c r="D569" s="833" t="s">
        <v>279</v>
      </c>
      <c r="E569" s="791" t="s">
        <v>742</v>
      </c>
      <c r="F569" s="777">
        <v>5</v>
      </c>
      <c r="G569" s="777"/>
      <c r="H569" s="778"/>
      <c r="I569" s="779">
        <f t="shared" si="10"/>
        <v>0</v>
      </c>
      <c r="J569" s="199"/>
      <c r="K569" s="199"/>
      <c r="L569" s="199"/>
      <c r="M569" s="199"/>
      <c r="N569" s="200"/>
    </row>
    <row r="570" spans="1:14" ht="15">
      <c r="A570" s="748">
        <v>564</v>
      </c>
      <c r="B570" s="788"/>
      <c r="C570" s="832">
        <v>136</v>
      </c>
      <c r="D570" s="833" t="s">
        <v>715</v>
      </c>
      <c r="E570" s="791" t="s">
        <v>742</v>
      </c>
      <c r="F570" s="777">
        <v>5640</v>
      </c>
      <c r="G570" s="777"/>
      <c r="H570" s="778"/>
      <c r="I570" s="779">
        <f t="shared" si="10"/>
        <v>0</v>
      </c>
      <c r="J570" s="199"/>
      <c r="K570" s="199"/>
      <c r="L570" s="199"/>
      <c r="M570" s="199"/>
      <c r="N570" s="200"/>
    </row>
    <row r="571" spans="1:14" ht="15">
      <c r="A571" s="748">
        <v>565</v>
      </c>
      <c r="B571" s="788"/>
      <c r="C571" s="789">
        <v>137</v>
      </c>
      <c r="D571" s="833" t="s">
        <v>58</v>
      </c>
      <c r="E571" s="791" t="s">
        <v>742</v>
      </c>
      <c r="F571" s="777">
        <v>55850</v>
      </c>
      <c r="G571" s="777">
        <v>24129</v>
      </c>
      <c r="H571" s="778">
        <v>24396</v>
      </c>
      <c r="I571" s="779">
        <f t="shared" si="10"/>
        <v>0</v>
      </c>
      <c r="J571" s="199"/>
      <c r="K571" s="199"/>
      <c r="L571" s="199"/>
      <c r="M571" s="199"/>
      <c r="N571" s="200"/>
    </row>
    <row r="572" spans="1:14" ht="15">
      <c r="A572" s="748">
        <v>566</v>
      </c>
      <c r="B572" s="788"/>
      <c r="C572" s="832">
        <v>138</v>
      </c>
      <c r="D572" s="833" t="s">
        <v>280</v>
      </c>
      <c r="E572" s="791" t="s">
        <v>742</v>
      </c>
      <c r="F572" s="777"/>
      <c r="G572" s="777"/>
      <c r="H572" s="778">
        <f>4091-2532</f>
        <v>1559</v>
      </c>
      <c r="I572" s="779">
        <f t="shared" si="10"/>
        <v>0</v>
      </c>
      <c r="J572" s="199"/>
      <c r="K572" s="199"/>
      <c r="L572" s="199"/>
      <c r="M572" s="199"/>
      <c r="N572" s="200"/>
    </row>
    <row r="573" spans="1:14" ht="15">
      <c r="A573" s="748">
        <v>567</v>
      </c>
      <c r="B573" s="788"/>
      <c r="C573" s="832">
        <v>139</v>
      </c>
      <c r="D573" s="833" t="s">
        <v>189</v>
      </c>
      <c r="E573" s="791" t="s">
        <v>742</v>
      </c>
      <c r="F573" s="777">
        <v>100</v>
      </c>
      <c r="G573" s="777"/>
      <c r="H573" s="778"/>
      <c r="I573" s="779">
        <f t="shared" si="10"/>
        <v>0</v>
      </c>
      <c r="J573" s="199"/>
      <c r="K573" s="199"/>
      <c r="L573" s="199"/>
      <c r="M573" s="199"/>
      <c r="N573" s="200"/>
    </row>
    <row r="574" spans="1:14" ht="15">
      <c r="A574" s="748">
        <v>568</v>
      </c>
      <c r="B574" s="788"/>
      <c r="C574" s="789">
        <v>140</v>
      </c>
      <c r="D574" s="833" t="s">
        <v>190</v>
      </c>
      <c r="E574" s="791" t="s">
        <v>742</v>
      </c>
      <c r="F574" s="777">
        <v>100</v>
      </c>
      <c r="G574" s="777"/>
      <c r="H574" s="778"/>
      <c r="I574" s="779">
        <f t="shared" si="10"/>
        <v>0</v>
      </c>
      <c r="J574" s="199"/>
      <c r="K574" s="199"/>
      <c r="L574" s="199"/>
      <c r="M574" s="199"/>
      <c r="N574" s="200"/>
    </row>
    <row r="575" spans="1:14" ht="15">
      <c r="A575" s="748">
        <v>569</v>
      </c>
      <c r="B575" s="788"/>
      <c r="C575" s="832">
        <v>141</v>
      </c>
      <c r="D575" s="833" t="s">
        <v>716</v>
      </c>
      <c r="E575" s="791" t="s">
        <v>742</v>
      </c>
      <c r="F575" s="777">
        <v>100</v>
      </c>
      <c r="G575" s="777"/>
      <c r="H575" s="778"/>
      <c r="I575" s="779">
        <f t="shared" si="10"/>
        <v>0</v>
      </c>
      <c r="J575" s="199"/>
      <c r="K575" s="199"/>
      <c r="L575" s="199"/>
      <c r="M575" s="199"/>
      <c r="N575" s="200"/>
    </row>
    <row r="576" spans="1:14" ht="15">
      <c r="A576" s="748">
        <v>570</v>
      </c>
      <c r="B576" s="788"/>
      <c r="C576" s="832">
        <v>142</v>
      </c>
      <c r="D576" s="833" t="s">
        <v>717</v>
      </c>
      <c r="E576" s="791" t="s">
        <v>742</v>
      </c>
      <c r="F576" s="777">
        <v>100</v>
      </c>
      <c r="G576" s="777"/>
      <c r="H576" s="778"/>
      <c r="I576" s="779">
        <f t="shared" si="10"/>
        <v>0</v>
      </c>
      <c r="J576" s="199"/>
      <c r="K576" s="199"/>
      <c r="L576" s="199"/>
      <c r="M576" s="199"/>
      <c r="N576" s="200"/>
    </row>
    <row r="577" spans="1:14" ht="15">
      <c r="A577" s="748">
        <v>571</v>
      </c>
      <c r="B577" s="788"/>
      <c r="C577" s="789">
        <v>143</v>
      </c>
      <c r="D577" s="833" t="s">
        <v>191</v>
      </c>
      <c r="E577" s="791" t="s">
        <v>742</v>
      </c>
      <c r="F577" s="777">
        <v>100</v>
      </c>
      <c r="G577" s="777"/>
      <c r="H577" s="778"/>
      <c r="I577" s="779">
        <f t="shared" si="10"/>
        <v>0</v>
      </c>
      <c r="J577" s="199"/>
      <c r="K577" s="199"/>
      <c r="L577" s="199"/>
      <c r="M577" s="199"/>
      <c r="N577" s="200"/>
    </row>
    <row r="578" spans="1:14" ht="15">
      <c r="A578" s="748">
        <v>572</v>
      </c>
      <c r="B578" s="788"/>
      <c r="C578" s="832">
        <v>144</v>
      </c>
      <c r="D578" s="833" t="s">
        <v>192</v>
      </c>
      <c r="E578" s="791" t="s">
        <v>742</v>
      </c>
      <c r="F578" s="777">
        <v>100</v>
      </c>
      <c r="G578" s="777"/>
      <c r="H578" s="778"/>
      <c r="I578" s="779">
        <f t="shared" si="10"/>
        <v>0</v>
      </c>
      <c r="J578" s="199"/>
      <c r="K578" s="199"/>
      <c r="L578" s="199"/>
      <c r="M578" s="199"/>
      <c r="N578" s="200"/>
    </row>
    <row r="579" spans="1:14" ht="15">
      <c r="A579" s="748">
        <v>573</v>
      </c>
      <c r="B579" s="788"/>
      <c r="C579" s="832">
        <v>145</v>
      </c>
      <c r="D579" s="833" t="s">
        <v>193</v>
      </c>
      <c r="E579" s="791" t="s">
        <v>742</v>
      </c>
      <c r="F579" s="777">
        <v>3482</v>
      </c>
      <c r="G579" s="777"/>
      <c r="H579" s="778"/>
      <c r="I579" s="779">
        <f t="shared" si="10"/>
        <v>0</v>
      </c>
      <c r="J579" s="199"/>
      <c r="K579" s="199"/>
      <c r="L579" s="199"/>
      <c r="M579" s="199"/>
      <c r="N579" s="200"/>
    </row>
    <row r="580" spans="1:14" ht="15">
      <c r="A580" s="748">
        <v>574</v>
      </c>
      <c r="B580" s="788"/>
      <c r="C580" s="789">
        <v>146</v>
      </c>
      <c r="D580" s="833" t="s">
        <v>194</v>
      </c>
      <c r="E580" s="791" t="s">
        <v>742</v>
      </c>
      <c r="F580" s="777">
        <v>3160</v>
      </c>
      <c r="G580" s="777"/>
      <c r="H580" s="778"/>
      <c r="I580" s="779">
        <f t="shared" si="10"/>
        <v>0</v>
      </c>
      <c r="J580" s="199"/>
      <c r="K580" s="199"/>
      <c r="L580" s="199"/>
      <c r="M580" s="199"/>
      <c r="N580" s="200"/>
    </row>
    <row r="581" spans="1:14" ht="15">
      <c r="A581" s="748">
        <v>575</v>
      </c>
      <c r="B581" s="788"/>
      <c r="C581" s="832">
        <v>147</v>
      </c>
      <c r="D581" s="833" t="s">
        <v>197</v>
      </c>
      <c r="E581" s="791" t="s">
        <v>742</v>
      </c>
      <c r="F581" s="777">
        <v>333</v>
      </c>
      <c r="G581" s="777"/>
      <c r="H581" s="778"/>
      <c r="I581" s="779">
        <f t="shared" si="10"/>
        <v>0</v>
      </c>
      <c r="J581" s="199"/>
      <c r="K581" s="199"/>
      <c r="L581" s="199"/>
      <c r="M581" s="199"/>
      <c r="N581" s="200"/>
    </row>
    <row r="582" spans="1:14" ht="15">
      <c r="A582" s="748">
        <v>576</v>
      </c>
      <c r="B582" s="788"/>
      <c r="C582" s="832">
        <v>148</v>
      </c>
      <c r="D582" s="833" t="s">
        <v>199</v>
      </c>
      <c r="E582" s="791" t="s">
        <v>742</v>
      </c>
      <c r="F582" s="777">
        <v>201</v>
      </c>
      <c r="G582" s="777"/>
      <c r="H582" s="778"/>
      <c r="I582" s="779">
        <f t="shared" si="10"/>
        <v>0</v>
      </c>
      <c r="J582" s="199"/>
      <c r="K582" s="199"/>
      <c r="L582" s="199"/>
      <c r="M582" s="199"/>
      <c r="N582" s="200"/>
    </row>
    <row r="583" spans="1:14" ht="15">
      <c r="A583" s="748">
        <v>577</v>
      </c>
      <c r="B583" s="788"/>
      <c r="C583" s="789">
        <v>149</v>
      </c>
      <c r="D583" s="833" t="s">
        <v>201</v>
      </c>
      <c r="E583" s="791" t="s">
        <v>742</v>
      </c>
      <c r="F583" s="777">
        <v>56</v>
      </c>
      <c r="G583" s="777"/>
      <c r="H583" s="778"/>
      <c r="I583" s="779">
        <f t="shared" si="10"/>
        <v>0</v>
      </c>
      <c r="J583" s="199"/>
      <c r="K583" s="199"/>
      <c r="L583" s="199"/>
      <c r="M583" s="199"/>
      <c r="N583" s="200"/>
    </row>
    <row r="584" spans="1:14" ht="30.75">
      <c r="A584" s="834">
        <v>578</v>
      </c>
      <c r="B584" s="788"/>
      <c r="C584" s="832">
        <v>150</v>
      </c>
      <c r="D584" s="835" t="s">
        <v>214</v>
      </c>
      <c r="E584" s="791" t="s">
        <v>742</v>
      </c>
      <c r="F584" s="777"/>
      <c r="G584" s="777">
        <v>63701</v>
      </c>
      <c r="H584" s="778"/>
      <c r="I584" s="779">
        <f t="shared" si="10"/>
        <v>0</v>
      </c>
      <c r="J584" s="199"/>
      <c r="K584" s="199"/>
      <c r="L584" s="199"/>
      <c r="M584" s="199"/>
      <c r="N584" s="200"/>
    </row>
    <row r="585" spans="1:14" ht="15">
      <c r="A585" s="748">
        <v>579</v>
      </c>
      <c r="B585" s="788"/>
      <c r="C585" s="832">
        <v>151</v>
      </c>
      <c r="D585" s="833" t="s">
        <v>220</v>
      </c>
      <c r="E585" s="791" t="s">
        <v>742</v>
      </c>
      <c r="F585" s="777"/>
      <c r="G585" s="777">
        <v>1500</v>
      </c>
      <c r="H585" s="778"/>
      <c r="I585" s="779">
        <f t="shared" si="10"/>
        <v>0</v>
      </c>
      <c r="J585" s="199"/>
      <c r="K585" s="199"/>
      <c r="L585" s="199"/>
      <c r="M585" s="199"/>
      <c r="N585" s="200"/>
    </row>
    <row r="586" spans="1:14" ht="15">
      <c r="A586" s="748">
        <v>580</v>
      </c>
      <c r="B586" s="788"/>
      <c r="C586" s="789">
        <v>152</v>
      </c>
      <c r="D586" s="833" t="s">
        <v>223</v>
      </c>
      <c r="E586" s="791" t="s">
        <v>742</v>
      </c>
      <c r="F586" s="777"/>
      <c r="G586" s="777">
        <v>7000</v>
      </c>
      <c r="H586" s="778"/>
      <c r="I586" s="779">
        <f t="shared" si="10"/>
        <v>0</v>
      </c>
      <c r="J586" s="199"/>
      <c r="K586" s="199"/>
      <c r="L586" s="199"/>
      <c r="M586" s="199"/>
      <c r="N586" s="200"/>
    </row>
    <row r="587" spans="1:14" ht="15">
      <c r="A587" s="748">
        <v>581</v>
      </c>
      <c r="B587" s="788"/>
      <c r="C587" s="832">
        <v>153</v>
      </c>
      <c r="D587" s="833" t="s">
        <v>202</v>
      </c>
      <c r="E587" s="791" t="s">
        <v>742</v>
      </c>
      <c r="F587" s="777">
        <v>2308</v>
      </c>
      <c r="G587" s="777"/>
      <c r="H587" s="778"/>
      <c r="I587" s="779">
        <f t="shared" si="10"/>
        <v>0</v>
      </c>
      <c r="J587" s="199"/>
      <c r="K587" s="199"/>
      <c r="L587" s="199"/>
      <c r="M587" s="199"/>
      <c r="N587" s="200"/>
    </row>
    <row r="588" spans="1:14" ht="15">
      <c r="A588" s="748">
        <v>582</v>
      </c>
      <c r="B588" s="788"/>
      <c r="C588" s="832">
        <v>154</v>
      </c>
      <c r="D588" s="833" t="s">
        <v>228</v>
      </c>
      <c r="E588" s="791" t="s">
        <v>742</v>
      </c>
      <c r="F588" s="777">
        <v>749</v>
      </c>
      <c r="G588" s="777"/>
      <c r="H588" s="778"/>
      <c r="I588" s="779">
        <f t="shared" si="10"/>
        <v>0</v>
      </c>
      <c r="J588" s="199"/>
      <c r="K588" s="199"/>
      <c r="L588" s="199"/>
      <c r="M588" s="199"/>
      <c r="N588" s="200"/>
    </row>
    <row r="589" spans="1:14" ht="15">
      <c r="A589" s="748">
        <v>583</v>
      </c>
      <c r="B589" s="788"/>
      <c r="C589" s="789">
        <v>155</v>
      </c>
      <c r="D589" s="833" t="s">
        <v>107</v>
      </c>
      <c r="E589" s="791" t="s">
        <v>742</v>
      </c>
      <c r="F589" s="777">
        <v>1635</v>
      </c>
      <c r="G589" s="777">
        <v>25</v>
      </c>
      <c r="H589" s="778">
        <v>25</v>
      </c>
      <c r="I589" s="779">
        <f t="shared" si="10"/>
        <v>0</v>
      </c>
      <c r="J589" s="199"/>
      <c r="K589" s="199"/>
      <c r="L589" s="199"/>
      <c r="M589" s="199"/>
      <c r="N589" s="200"/>
    </row>
    <row r="590" spans="1:14" ht="15">
      <c r="A590" s="748">
        <v>584</v>
      </c>
      <c r="B590" s="788"/>
      <c r="C590" s="832">
        <v>156</v>
      </c>
      <c r="D590" s="833" t="s">
        <v>116</v>
      </c>
      <c r="E590" s="791" t="s">
        <v>742</v>
      </c>
      <c r="F590" s="777">
        <v>2970</v>
      </c>
      <c r="G590" s="777"/>
      <c r="H590" s="778"/>
      <c r="I590" s="779">
        <f t="shared" si="10"/>
        <v>0</v>
      </c>
      <c r="J590" s="199"/>
      <c r="K590" s="199"/>
      <c r="L590" s="199"/>
      <c r="M590" s="199"/>
      <c r="N590" s="200"/>
    </row>
    <row r="591" spans="1:14" ht="15">
      <c r="A591" s="748">
        <v>585</v>
      </c>
      <c r="B591" s="788"/>
      <c r="C591" s="832">
        <v>157</v>
      </c>
      <c r="D591" s="833" t="s">
        <v>103</v>
      </c>
      <c r="E591" s="791" t="s">
        <v>705</v>
      </c>
      <c r="F591" s="777">
        <v>1832</v>
      </c>
      <c r="G591" s="777">
        <v>165</v>
      </c>
      <c r="H591" s="778">
        <v>165</v>
      </c>
      <c r="I591" s="779">
        <f t="shared" si="10"/>
        <v>0</v>
      </c>
      <c r="J591" s="199"/>
      <c r="K591" s="199"/>
      <c r="L591" s="199"/>
      <c r="M591" s="199"/>
      <c r="N591" s="200"/>
    </row>
    <row r="592" spans="1:14" ht="15">
      <c r="A592" s="748">
        <v>586</v>
      </c>
      <c r="B592" s="788"/>
      <c r="C592" s="789">
        <v>158</v>
      </c>
      <c r="D592" s="833" t="s">
        <v>105</v>
      </c>
      <c r="E592" s="791" t="s">
        <v>705</v>
      </c>
      <c r="F592" s="777">
        <v>36426</v>
      </c>
      <c r="G592" s="777"/>
      <c r="H592" s="778">
        <v>4801</v>
      </c>
      <c r="I592" s="779">
        <f t="shared" si="10"/>
        <v>0</v>
      </c>
      <c r="J592" s="199"/>
      <c r="K592" s="199"/>
      <c r="L592" s="199"/>
      <c r="M592" s="199"/>
      <c r="N592" s="200"/>
    </row>
    <row r="593" spans="1:14" ht="15">
      <c r="A593" s="748">
        <v>587</v>
      </c>
      <c r="B593" s="788"/>
      <c r="C593" s="832">
        <v>159</v>
      </c>
      <c r="D593" s="833" t="s">
        <v>97</v>
      </c>
      <c r="E593" s="791" t="s">
        <v>705</v>
      </c>
      <c r="F593" s="777">
        <v>13155</v>
      </c>
      <c r="G593" s="777"/>
      <c r="H593" s="778">
        <v>369</v>
      </c>
      <c r="I593" s="779">
        <f t="shared" si="10"/>
        <v>0</v>
      </c>
      <c r="J593" s="199"/>
      <c r="K593" s="199"/>
      <c r="L593" s="199"/>
      <c r="M593" s="199"/>
      <c r="N593" s="200"/>
    </row>
    <row r="594" spans="1:14" ht="15">
      <c r="A594" s="748">
        <v>588</v>
      </c>
      <c r="B594" s="788"/>
      <c r="C594" s="832">
        <v>160</v>
      </c>
      <c r="D594" s="833" t="s">
        <v>98</v>
      </c>
      <c r="E594" s="791" t="s">
        <v>705</v>
      </c>
      <c r="F594" s="777">
        <v>21193</v>
      </c>
      <c r="G594" s="777"/>
      <c r="H594" s="778"/>
      <c r="I594" s="779">
        <f t="shared" si="10"/>
        <v>0</v>
      </c>
      <c r="J594" s="199"/>
      <c r="K594" s="199"/>
      <c r="L594" s="199"/>
      <c r="M594" s="199"/>
      <c r="N594" s="200"/>
    </row>
    <row r="595" spans="1:14" ht="15">
      <c r="A595" s="748">
        <v>589</v>
      </c>
      <c r="B595" s="788"/>
      <c r="C595" s="789">
        <v>161</v>
      </c>
      <c r="D595" s="833" t="s">
        <v>115</v>
      </c>
      <c r="E595" s="791" t="s">
        <v>705</v>
      </c>
      <c r="F595" s="777">
        <v>35129</v>
      </c>
      <c r="G595" s="777"/>
      <c r="H595" s="778"/>
      <c r="I595" s="779">
        <f t="shared" si="10"/>
        <v>0</v>
      </c>
      <c r="J595" s="199"/>
      <c r="K595" s="199"/>
      <c r="L595" s="199"/>
      <c r="M595" s="199"/>
      <c r="N595" s="200"/>
    </row>
    <row r="596" spans="1:14" ht="15">
      <c r="A596" s="748">
        <v>590</v>
      </c>
      <c r="B596" s="788"/>
      <c r="C596" s="832">
        <v>162</v>
      </c>
      <c r="D596" s="833" t="s">
        <v>200</v>
      </c>
      <c r="E596" s="791" t="s">
        <v>705</v>
      </c>
      <c r="F596" s="777">
        <v>1523</v>
      </c>
      <c r="G596" s="777"/>
      <c r="H596" s="778"/>
      <c r="I596" s="779">
        <f t="shared" si="10"/>
        <v>0</v>
      </c>
      <c r="J596" s="199"/>
      <c r="K596" s="199"/>
      <c r="L596" s="199"/>
      <c r="M596" s="199"/>
      <c r="N596" s="200"/>
    </row>
    <row r="597" spans="1:14" ht="15">
      <c r="A597" s="748">
        <v>591</v>
      </c>
      <c r="B597" s="837"/>
      <c r="C597" s="832">
        <v>163</v>
      </c>
      <c r="D597" s="833" t="s">
        <v>533</v>
      </c>
      <c r="E597" s="838" t="s">
        <v>804</v>
      </c>
      <c r="F597" s="839"/>
      <c r="G597" s="839"/>
      <c r="H597" s="840">
        <v>63</v>
      </c>
      <c r="I597" s="779">
        <f t="shared" si="10"/>
        <v>0</v>
      </c>
      <c r="J597" s="199"/>
      <c r="K597" s="199"/>
      <c r="L597" s="199"/>
      <c r="M597" s="199"/>
      <c r="N597" s="200"/>
    </row>
    <row r="598" spans="1:14" ht="15">
      <c r="A598" s="748">
        <v>592</v>
      </c>
      <c r="B598" s="837"/>
      <c r="C598" s="789">
        <v>164</v>
      </c>
      <c r="D598" s="833" t="s">
        <v>534</v>
      </c>
      <c r="E598" s="838" t="s">
        <v>804</v>
      </c>
      <c r="F598" s="839"/>
      <c r="G598" s="839"/>
      <c r="H598" s="840">
        <v>59</v>
      </c>
      <c r="I598" s="779">
        <f t="shared" si="10"/>
        <v>0</v>
      </c>
      <c r="J598" s="565"/>
      <c r="K598" s="565"/>
      <c r="L598" s="565"/>
      <c r="M598" s="565"/>
      <c r="N598" s="566"/>
    </row>
    <row r="599" spans="1:14" ht="15">
      <c r="A599" s="748">
        <v>593</v>
      </c>
      <c r="B599" s="837"/>
      <c r="C599" s="832">
        <v>165</v>
      </c>
      <c r="D599" s="833" t="s">
        <v>535</v>
      </c>
      <c r="E599" s="838" t="s">
        <v>804</v>
      </c>
      <c r="F599" s="839"/>
      <c r="G599" s="839"/>
      <c r="H599" s="840"/>
      <c r="I599" s="779">
        <f t="shared" si="10"/>
        <v>0</v>
      </c>
      <c r="J599" s="565"/>
      <c r="K599" s="565"/>
      <c r="L599" s="565"/>
      <c r="M599" s="565"/>
      <c r="N599" s="566"/>
    </row>
    <row r="600" spans="1:14" ht="15">
      <c r="A600" s="748">
        <v>594</v>
      </c>
      <c r="B600" s="837"/>
      <c r="C600" s="832">
        <v>166</v>
      </c>
      <c r="D600" s="833" t="s">
        <v>536</v>
      </c>
      <c r="E600" s="838" t="s">
        <v>804</v>
      </c>
      <c r="F600" s="839"/>
      <c r="G600" s="839"/>
      <c r="H600" s="840">
        <v>17515</v>
      </c>
      <c r="I600" s="779">
        <f t="shared" si="10"/>
        <v>0</v>
      </c>
      <c r="J600" s="565"/>
      <c r="K600" s="565"/>
      <c r="L600" s="565"/>
      <c r="M600" s="565"/>
      <c r="N600" s="566"/>
    </row>
    <row r="601" spans="1:14" ht="15">
      <c r="A601" s="748">
        <v>595</v>
      </c>
      <c r="B601" s="837"/>
      <c r="C601" s="789">
        <v>167</v>
      </c>
      <c r="D601" s="835" t="s">
        <v>541</v>
      </c>
      <c r="E601" s="838" t="s">
        <v>742</v>
      </c>
      <c r="F601" s="839"/>
      <c r="G601" s="839"/>
      <c r="H601" s="840">
        <v>7723</v>
      </c>
      <c r="I601" s="779">
        <f t="shared" si="10"/>
        <v>0</v>
      </c>
      <c r="J601" s="565"/>
      <c r="K601" s="565"/>
      <c r="L601" s="565"/>
      <c r="M601" s="565"/>
      <c r="N601" s="566"/>
    </row>
    <row r="602" spans="1:14" ht="31.5" thickBot="1">
      <c r="A602" s="834">
        <v>596</v>
      </c>
      <c r="B602" s="837"/>
      <c r="C602" s="832">
        <v>168</v>
      </c>
      <c r="D602" s="841" t="s">
        <v>514</v>
      </c>
      <c r="E602" s="838" t="s">
        <v>804</v>
      </c>
      <c r="F602" s="839"/>
      <c r="G602" s="839"/>
      <c r="H602" s="840">
        <v>4064</v>
      </c>
      <c r="I602" s="842">
        <f t="shared" si="10"/>
        <v>0</v>
      </c>
      <c r="J602" s="565"/>
      <c r="K602" s="565"/>
      <c r="L602" s="565"/>
      <c r="M602" s="565"/>
      <c r="N602" s="566"/>
    </row>
    <row r="603" spans="1:14" ht="15">
      <c r="A603" s="748">
        <v>597</v>
      </c>
      <c r="B603" s="843"/>
      <c r="C603" s="844"/>
      <c r="D603" s="845" t="s">
        <v>447</v>
      </c>
      <c r="E603" s="846"/>
      <c r="F603" s="847">
        <v>3102371</v>
      </c>
      <c r="G603" s="847">
        <v>3968229</v>
      </c>
      <c r="H603" s="848">
        <v>3823797</v>
      </c>
      <c r="I603" s="849"/>
      <c r="J603" s="850"/>
      <c r="K603" s="850"/>
      <c r="L603" s="850"/>
      <c r="M603" s="850"/>
      <c r="N603" s="851"/>
    </row>
    <row r="604" spans="1:14" ht="15">
      <c r="A604" s="748">
        <v>598</v>
      </c>
      <c r="B604" s="819"/>
      <c r="C604" s="820"/>
      <c r="D604" s="852" t="s">
        <v>288</v>
      </c>
      <c r="E604" s="853"/>
      <c r="F604" s="854"/>
      <c r="G604" s="854"/>
      <c r="H604" s="855"/>
      <c r="I604" s="856">
        <f>SUM(J604:N604)</f>
        <v>4181144</v>
      </c>
      <c r="J604" s="854">
        <f>SUM(J506+J502+J498+J494+J490+J486+J462+J455+J451+J447+J443+J439+J435+J431+J427+J423+J419+J415+J411+J407+J403+J399+J395+J388+J384+J380+J376+J372+J368+J364+J360+J356+J352+J348+J344+J340+J336+J332+J328+J324+J320+J316+J312+J308+J304+J300+J296+J292+J288+J284+J280+J276+J272+J268+J264+J260+J256+J252+J248+J244+J240+J236+J232+J228+J224+J220+J216+J212+J208+J204+J200+J196+J192+J188+J184+J180+J176+J172+J148+J144+J140+J136+J132+J128+J124+J120+J116+J112+J92+J88+J84+J80+J76+J72+J68+J64+J60+J36+J32+J28+J24+J20+J16+J12+J8)</f>
        <v>53432</v>
      </c>
      <c r="K604" s="854">
        <f>SUM(K506+K502+K498+K494+K490+K486+K462+K455+K451+K447+K443+K439+K435+K431+K427+K423+K419+K415+K411+K407+K403+K399+K395+K388+K384+K380+K376+K372+K368+K364+K360+K356+K352+K348+K344+K340+K336+K332+K328+K324+K320+K316+K312+K308+K304+K300+K296+K292+K288+K284+K280+K276+K272+K268+K264+K260+K256+K252+K248+K244+K240+K236+K232+K228+K224+K220+K216+K212+K208+K204+K200+K196+K192+K188+K184+K180+K176+K172+K148+K144+K140+K136+K132+K128+K124+K120+K116+K112+K92+K88+K84+K80+K76+K72+K68+K64+K60+K36+K32+K28+K24+K20+K16+K12+K8)</f>
        <v>10236</v>
      </c>
      <c r="L604" s="854">
        <f>SUM(L506+L502+L498+L494+L490+L486+L462+L455+L451+L447+L443+L439+L435+L431+L427+L423+L419+L415+L411+L407+L403+L399+L395+L388+L384+L380+L376+L372+L368+L364+L360+L356+L352+L348+L344+L340+L336+L332+L328+L324+L320+L316+L312+L308+L304+L300+L296+L292+L288+L284+L280+L276+L272+L268+L264+L260+L256+L252+L248+L244+L240+L236+L232+L228+L224+L220+L216+L212+L208+L204+L200+L196+L192+L188+L184+L180+L176+L172+L148+L144+L140+L136+L132+L128+L124+L120+L116+L112+L92+L88+L84+L80+L76+L72+L68+L64+L60+L36+L32+L28+L24+L20+L16+L12+L8)</f>
        <v>3025107</v>
      </c>
      <c r="M604" s="854">
        <f>SUM(M506+M502+M498+M494+M490+M486+M462+M455+M451+M447+M443+M439+M435+M431+M427+M423+M419+M415+M411+M407+M403+M399+M395+M388+M384+M380+M376+M372+M368+M364+M360+M356+M352+M348+M344+M340+M336+M332+M328+M324+M320+M316+M312+M308+M304+M300+M296+M292+M288+M284+M280+M276+M272+M268+M264+M260+M256+M252+M248+M244+M240+M236+M232+M228+M224+M220+M216+M212+M208+M204+M200+M196+M192+M188+M184+M180+M176+M172+M148+M144+M140+M136+M132+M128+M124+M120+M116+M112+M92+M88+M84+M80+M76+M72+M68+M64+M60+M36+M32+M28+M24+M20+M16+M12+M8)</f>
        <v>276400</v>
      </c>
      <c r="N604" s="857">
        <f>SUM(N506+N502+N498+N494+N490+N486+N462+N455+N451+N447+N443+N439+N435+N431+N427+N423+N419+N415+N411+N407+N403+N399+N395+N388+N384+N380+N376+N372+N368+N364+N360+N356+N352+N348+N344+N340+N336+N332+N328+N324+N320+N316+N312+N308+N304+N300+N296+N292+N288+N284+N280+N276+N272+N268+N264+N260+N256+N252+N248+N244+N240+N236+N232+N228+N224+N220+N216+N212+N208+N204+N200+N196+N192+N188+N184+N180+N176+N172+N148+N144+N140+N136+N132+N128+N124+N120+N116+N112+N92+N88+N84+N80+N76+N72+N68+N64+N60+N36+N32+N28+N24+N20+N16+N12+N8)</f>
        <v>815969</v>
      </c>
    </row>
    <row r="605" spans="1:14" ht="15">
      <c r="A605" s="748">
        <v>599</v>
      </c>
      <c r="B605" s="819"/>
      <c r="C605" s="820"/>
      <c r="D605" s="858" t="s">
        <v>296</v>
      </c>
      <c r="E605" s="859"/>
      <c r="F605" s="860"/>
      <c r="G605" s="860"/>
      <c r="H605" s="861"/>
      <c r="I605" s="862">
        <f>SUM(J605:N605)</f>
        <v>4816881</v>
      </c>
      <c r="J605" s="863">
        <f>SUM(J540+J537+J534+J531+J528+J525+J522+J519+J516+J513+J510+J507+J503+J499+J495+J491+J487+J463+J456+J452+J448+J444+J440+J436+J432+J428+J424+J420+J416+J412+J408+J404+J400+J396+J392+J389+J385+J381+J377+J373+J369+J365+J361+J357+J353+J349+J345+J341+J337+J333+J329+J325+J321+J317+J313+J309+J305+J301+J297+J293+J289+J285+J281+J277+J273+J269+J265+J261+J257+J253+J249+J245+J241+J237+J233+J229+J225+J221+J217+J213+J209+J205+J201+J197+J193+J189+J185+J181+J177+J173+J149+J145+J141+J137+J133+J129+J125+J121+J117+J113+J93+J89+J85+J81+J77+J73+J69+J65+J61+J37+J33+J29+J25+J21+J17+J13+J9)+J552+J549+J546+J543+J555+J459</f>
        <v>76401</v>
      </c>
      <c r="K605" s="863">
        <f>SUM(K540+K537+K534+K531+K528+K525+K522+K519+K516+K513+K510+K507+K503+K499+K495+K491+K487+K463+K456+K452+K448+K444+K440+K436+K432+K428+K424+K420+K416+K412+K408+K404+K400+K396+K392+K389+K385+K381+K377+K373+K369+K365+K361+K357+K353+K349+K345+K341+K337+K333+K329+K325+K321+K317+K313+K309+K305+K301+K297+K293+K289+K285+K281+K277+K273+K269+K265+K261+K257+K253+K249+K245+K241+K237+K233+K229+K225+K221+K217+K213+K209+K205+K201+K197+K193+K189+K185+K181+K177+K173+K149+K145+K141+K137+K133+K129+K125+K121+K117+K113+K93+K89+K85+K81+K77+K73+K69+K65+K61+K37+K33+K29+K25+K21+K17+K13+K9)+K552+K549+K546+K543+K555+K459</f>
        <v>15501</v>
      </c>
      <c r="L605" s="863">
        <f>SUM(L540+L537+L534+L531+L528+L525+L522+L519+L516+L513+L510+L507+L503+L499+L495+L491+L487+L463+L456+L452+L448+L444+L440+L436+L432+L428+L424+L420+L416+L412+L408+L404+L400+L396+L392+L389+L385+L381+L377+L373+L369+L365+L361+L357+L353+L349+L345+L341+L337+L333+L329+L325+L321+L317+L313+L309+L305+L301+L297+L293+L289+L285+L281+L277+L273+L269+L265+L261+L257+L253+L249+L245+L241+L237+L233+L229+L225+L221+L217+L213+L209+L205+L201+L197+L193+L189+L185+L181+L177+L173+L149+L145+L141+L137+L133+L129+L125+L121+L117+L113+L93+L89+L85+L81+L77+L73+L69+L65+L61+L37+L33+L29+L25+L21+L17+L13+L9)+L552+L549+L546+L543+L555+L459</f>
        <v>3295594</v>
      </c>
      <c r="M605" s="863">
        <f>SUM(M540+M537+M534+M531+M528+M525+M522+M519+M516+M513+M510+M507+M503+M499+M495+M491+M487+M463+M456+M452+M448+M444+M440+M436+M432+M428+M424+M420+M416+M412+M408+M404+M400+M396+M392+M389+M385+M381+M377+M373+M369+M365+M361+M357+M353+M349+M345+M341+M337+M333+M329+M325+M321+M317+M313+M309+M305+M301+M297+M293+M289+M285+M281+M277+M273+M269+M265+M261+M257+M253+M249+M245+M241+M237+M233+M229+M225+M221+M217+M213+M209+M205+M201+M197+M193+M189+M185+M181+M177+M173+M149+M145+M141+M137+M133+M129+M125+M121+M117+M113+M93+M89+M85+M81+M77+M73+M69+M65+M61+M37+M33+M29+M25+M21+M17+M13+M9)+M552+M549+M546+M543+M555+M459</f>
        <v>276400</v>
      </c>
      <c r="N605" s="864">
        <f>SUM(N540+N537+N534+N531+N528+N525+N522+N519+N516+N513+N510+N507+N503+N499+N495+N491+N487+N463+N456+N452+N448+N444+N440+N436+N432+N428+N424+N420+N416+N412+N408+N404+N400+N396+N392+N389+N385+N381+N377+N373+N369+N365+N361+N357+N353+N349+N345+N341+N337+N333+N329+N325+N321+N317+N313+N309+N305+N301+N297+N293+N289+N285+N281+N277+N273+N269+N265+N261+N257+N253+N249+N245+N241+N237+N233+N229+N225+N221+N217+N213+N209+N205+N201+N197+N193+N189+N185+N181+N177+N173+N149+N145+N141+N137+N133+N129+N125+N121+N117+N113+N93+N89+N85+N81+N77+N73+N69+N65+N61+N37+N33+N29+N25+N21+N17+N13+N9)+N552+N549+N546+N543+N555+N459</f>
        <v>1152985</v>
      </c>
    </row>
    <row r="606" spans="1:14" ht="15.75" thickBot="1">
      <c r="A606" s="748">
        <v>600</v>
      </c>
      <c r="B606" s="865"/>
      <c r="C606" s="866"/>
      <c r="D606" s="867" t="s">
        <v>284</v>
      </c>
      <c r="E606" s="868"/>
      <c r="F606" s="869"/>
      <c r="G606" s="869"/>
      <c r="H606" s="870"/>
      <c r="I606" s="871">
        <f aca="true" t="shared" si="11" ref="I606:N606">SUM(I556+I553+I550+I547+I544+I541+I538+I535+I532+I529+I526+I523+I520+I517+I514+I511+I508+I504+I500+I496+I492+I488+I464+I460+I457+I453+I449+I445+I441+I437+I433+I429+I425+I421+I417+I413+I409+I405+I401+I397+I393+I390+I386+I382+I378+I374+I370+I366+I362+I358+I354+I350+I346+I342+I338+I334+I330+I326+I322+I318+I314+I310+I306+I302+I298+I294+I290+I286+I282+I278+I274+I270+I266+I262+I258+I254+I250+I246+I242+I238+I234+I230+I226+I222+I218+I214+I210+I206+I202+I198+I194+I190+I186+I182+I178+I174+I150+I146+I142+I138+I134+I130+I126+I122+I118+I114+I94+I90+I86+I82+I78+I74+I70+I66+I62+I38+I34+I30+I26+I22+I18+I14+I10)+I558</f>
        <v>2065726</v>
      </c>
      <c r="J606" s="869">
        <f t="shared" si="11"/>
        <v>52236</v>
      </c>
      <c r="K606" s="869">
        <f t="shared" si="11"/>
        <v>8790</v>
      </c>
      <c r="L606" s="869">
        <f t="shared" si="11"/>
        <v>1335986</v>
      </c>
      <c r="M606" s="869">
        <f t="shared" si="11"/>
        <v>96110</v>
      </c>
      <c r="N606" s="872">
        <f t="shared" si="11"/>
        <v>572604</v>
      </c>
    </row>
    <row r="607" spans="1:14" ht="16.5">
      <c r="A607" s="748">
        <v>601</v>
      </c>
      <c r="B607" s="567"/>
      <c r="C607" s="568"/>
      <c r="D607" s="569" t="s">
        <v>718</v>
      </c>
      <c r="E607" s="568"/>
      <c r="F607" s="570">
        <f>SUM(F7:F15,F127:F135,F195:F227,F247,F279:F303,F363:F406,F414:F442,F461,F559:F561,)+F602+F597+F598+F599+F600+F533+F527</f>
        <v>1178719</v>
      </c>
      <c r="G607" s="570">
        <f>SUM(G7:G15,G127:G135,G195:G227,G247,G279:G303,G363:G406,G414:G442,G461,G559:G561,)+G602+G597+G598+G599+G600+G533+G527</f>
        <v>2331573</v>
      </c>
      <c r="H607" s="570">
        <f>SUM(H7:H15,H127:H135,H195:H227,H247,H279:H303,H363:H406,H414:H442,H461,H559:H561,)+H602+H597+H598+H599+H600+H533+H527</f>
        <v>2558452</v>
      </c>
      <c r="I607" s="873"/>
      <c r="J607" s="874"/>
      <c r="K607" s="874"/>
      <c r="L607" s="874"/>
      <c r="M607" s="874"/>
      <c r="N607" s="875"/>
    </row>
    <row r="608" spans="1:14" ht="16.5">
      <c r="A608" s="748">
        <v>602</v>
      </c>
      <c r="B608" s="576"/>
      <c r="C608" s="577"/>
      <c r="D608" s="572" t="s">
        <v>288</v>
      </c>
      <c r="E608" s="571"/>
      <c r="F608" s="573"/>
      <c r="G608" s="573"/>
      <c r="H608" s="876"/>
      <c r="I608" s="574">
        <f aca="true" t="shared" si="12" ref="I608:N608">SUM(I462+I443+I439+I435+I431+I427+I423+I419+I415+I407+I403+I399+I395+I388+I384+I380+I376+I372+I368+I364+I304+I300+I296+I292+I288+I284+I280+I248+I228+I224+I220+I216+I212+I208+I204+I200+I196+I136+I132+I128+I16+I12+I8)</f>
        <v>2872399</v>
      </c>
      <c r="J608" s="573">
        <f t="shared" si="12"/>
        <v>39844</v>
      </c>
      <c r="K608" s="573">
        <f t="shared" si="12"/>
        <v>5604</v>
      </c>
      <c r="L608" s="573">
        <f t="shared" si="12"/>
        <v>2242682</v>
      </c>
      <c r="M608" s="573">
        <f t="shared" si="12"/>
        <v>32000</v>
      </c>
      <c r="N608" s="575">
        <f t="shared" si="12"/>
        <v>552269</v>
      </c>
    </row>
    <row r="609" spans="1:14" ht="16.5">
      <c r="A609" s="748">
        <v>603</v>
      </c>
      <c r="B609" s="576"/>
      <c r="C609" s="577"/>
      <c r="D609" s="578" t="s">
        <v>296</v>
      </c>
      <c r="E609" s="577"/>
      <c r="F609" s="579"/>
      <c r="G609" s="579"/>
      <c r="H609" s="582"/>
      <c r="I609" s="580">
        <f aca="true" t="shared" si="13" ref="I609:N609">SUM(I561+I560+I559+I534+I528+I463+I444+I440+I436+I432+I428+I424+I420+I416+I408+I404+I400+I396+I389+I385+I381+I377+I373+I369+I365+I305+I301+I297+I293+I289+I285+I281+I249+I229+I225+I221+I217+I213+I209+I205+I201+I197+I137+I133+I129+I17+I13+I9)+I459</f>
        <v>3176316</v>
      </c>
      <c r="J609" s="579">
        <f t="shared" si="13"/>
        <v>48264</v>
      </c>
      <c r="K609" s="579">
        <f t="shared" si="13"/>
        <v>7084</v>
      </c>
      <c r="L609" s="579">
        <f t="shared" si="13"/>
        <v>2389186</v>
      </c>
      <c r="M609" s="579">
        <f t="shared" si="13"/>
        <v>32000</v>
      </c>
      <c r="N609" s="581">
        <f t="shared" si="13"/>
        <v>699782</v>
      </c>
    </row>
    <row r="610" spans="1:14" ht="15">
      <c r="A610" s="748">
        <v>604</v>
      </c>
      <c r="B610" s="583"/>
      <c r="C610" s="584"/>
      <c r="D610" s="585" t="s">
        <v>284</v>
      </c>
      <c r="E610" s="584"/>
      <c r="F610" s="586"/>
      <c r="G610" s="586"/>
      <c r="H610" s="587"/>
      <c r="I610" s="588">
        <f aca="true" t="shared" si="14" ref="I610:N610">SUM(I535+I529+I464+I460+I445+I441+I437+I433+I429+I425+I421+I417+I409+I405+I401+I397+I390+I386+I382+I378+I374+I370+I366+I306+I302+I298+I294+I290+I286+I282+I250+I230+I226+I222+I218+I214+I210+I206+I202+I198+I138+I134+I130+I18+I14+I10)</f>
        <v>1398752</v>
      </c>
      <c r="J610" s="586">
        <f t="shared" si="14"/>
        <v>41212</v>
      </c>
      <c r="K610" s="586">
        <f t="shared" si="14"/>
        <v>5813</v>
      </c>
      <c r="L610" s="586">
        <f t="shared" si="14"/>
        <v>977821</v>
      </c>
      <c r="M610" s="586">
        <f t="shared" si="14"/>
        <v>8326</v>
      </c>
      <c r="N610" s="877">
        <f t="shared" si="14"/>
        <v>365580</v>
      </c>
    </row>
    <row r="611" spans="1:14" ht="16.5">
      <c r="A611" s="748">
        <v>605</v>
      </c>
      <c r="B611" s="576"/>
      <c r="C611" s="577"/>
      <c r="D611" s="589" t="s">
        <v>719</v>
      </c>
      <c r="E611" s="577"/>
      <c r="F611" s="582">
        <f>SUM(F19:F35,F59:F91,F111:F123,F139:F147,F231:F243,F251:F275,F307:F359,F410,F446:F454,F485:F505,F562:F590)+F539+F601+F554+F536+F530+F518+F515+F512</f>
        <v>1522398</v>
      </c>
      <c r="G611" s="582">
        <f>SUM(G19:G35,G59:G91,G111:G123,G139:G147,G231:G243,G251:G275,G307:G359,G410,G446:G454,G485:G505,G562:G590)+G539+G601+G554+G536+G530+G518+G515+G512</f>
        <v>1321791</v>
      </c>
      <c r="H611" s="582">
        <f>SUM(H19:H35,H59:H91,H111:H123,H139:H147,H231:H243,H251:H275,H307:H359,H410,H446:H454,H485:H505,H562:H590)+H539+H601+H554+H536+H530+H518+H515+H512</f>
        <v>1008248</v>
      </c>
      <c r="I611" s="878"/>
      <c r="J611" s="879"/>
      <c r="K611" s="879"/>
      <c r="L611" s="879"/>
      <c r="M611" s="879"/>
      <c r="N611" s="880"/>
    </row>
    <row r="612" spans="1:14" ht="16.5">
      <c r="A612" s="748">
        <v>606</v>
      </c>
      <c r="B612" s="576"/>
      <c r="C612" s="577"/>
      <c r="D612" s="572" t="s">
        <v>288</v>
      </c>
      <c r="E612" s="571"/>
      <c r="F612" s="573"/>
      <c r="G612" s="573"/>
      <c r="H612" s="590"/>
      <c r="I612" s="574">
        <f aca="true" t="shared" si="15" ref="I612:N612">SUM(I506+I502+I494+I490+I486+I455+I451+I447+I411+I360+I356+I352+I348+I344+I340+I336+I332+I328+I324+I320+I316+I312+I308+I276+I272+I268+I264+I260+I256+I252+I244+I240+I236+I232+I148+I144+I140+I124+I120+I116+I112+I92+I88+I84+I80+I76+I72+I68+I64+I60+I36+I32+I28+I24+I20)+I498</f>
        <v>1064845</v>
      </c>
      <c r="J612" s="573">
        <f t="shared" si="15"/>
        <v>13588</v>
      </c>
      <c r="K612" s="573">
        <f t="shared" si="15"/>
        <v>4632</v>
      </c>
      <c r="L612" s="573">
        <f t="shared" si="15"/>
        <v>782425</v>
      </c>
      <c r="M612" s="573">
        <f t="shared" si="15"/>
        <v>500</v>
      </c>
      <c r="N612" s="575">
        <f t="shared" si="15"/>
        <v>263700</v>
      </c>
    </row>
    <row r="613" spans="1:14" ht="16.5">
      <c r="A613" s="748">
        <v>607</v>
      </c>
      <c r="B613" s="576"/>
      <c r="C613" s="577"/>
      <c r="D613" s="578" t="s">
        <v>296</v>
      </c>
      <c r="E613" s="577"/>
      <c r="F613" s="579"/>
      <c r="G613" s="579"/>
      <c r="H613" s="582"/>
      <c r="I613" s="580">
        <f aca="true" t="shared" si="16" ref="I613:N613">SUM(I540+I537+I531+I525+I522+I519+I516+I513+I510+I507+I503+I499+I495+I491+I487+I456+I452+I448+I412+I392+I361+I357+I353+I349+I345+I341+I337+I333+I329+I325+I321+I317+I313+I309+I277+I273+I269+I265+I261+I257+I253+I245+I241+I237+I233+I149+I145+I141+I125+I121+I117+I113+I93+I89+I85+I81+I77+I73+I69+I65+I61+I37+I33+I29+I25+I21)+I555+I542+I552+I549+I546+I543</f>
        <v>1396665</v>
      </c>
      <c r="J613" s="579">
        <f t="shared" si="16"/>
        <v>28137</v>
      </c>
      <c r="K613" s="579">
        <f t="shared" si="16"/>
        <v>8417</v>
      </c>
      <c r="L613" s="579">
        <f t="shared" si="16"/>
        <v>906408</v>
      </c>
      <c r="M613" s="579">
        <f t="shared" si="16"/>
        <v>500</v>
      </c>
      <c r="N613" s="581">
        <f t="shared" si="16"/>
        <v>453203</v>
      </c>
    </row>
    <row r="614" spans="1:14" ht="15">
      <c r="A614" s="748">
        <v>608</v>
      </c>
      <c r="B614" s="583"/>
      <c r="C614" s="584"/>
      <c r="D614" s="585" t="s">
        <v>284</v>
      </c>
      <c r="E614" s="584"/>
      <c r="F614" s="586"/>
      <c r="G614" s="586"/>
      <c r="H614" s="587"/>
      <c r="I614" s="588">
        <f aca="true" t="shared" si="17" ref="I614:N614">SUM(I558+I556+I553+I550+I547+I544+I541+I538+I532+I523+I520+I517+I514+I511+I508+I504+I500+I496+I492+I488+I457+I453+I449+I413+I393+I362+I358+I354+I350+I346+I342+I338+I334+I330+I326+I322+I318+I314+I310+I278+I274+I270+I266+I262+I258+I254+I246+I242+I238+I234+I150+I146+I142+I126+I122+I118+I114+I94+I90+I86+I82+I78+I74+I70+I66+I62+I38+I34+I30+I26+I22)+I526</f>
        <v>579190</v>
      </c>
      <c r="J614" s="586">
        <f t="shared" si="17"/>
        <v>11024</v>
      </c>
      <c r="K614" s="586">
        <f t="shared" si="17"/>
        <v>2977</v>
      </c>
      <c r="L614" s="586">
        <f t="shared" si="17"/>
        <v>358165</v>
      </c>
      <c r="M614" s="586">
        <f t="shared" si="17"/>
        <v>0</v>
      </c>
      <c r="N614" s="877">
        <f t="shared" si="17"/>
        <v>207024</v>
      </c>
    </row>
    <row r="615" spans="1:14" ht="16.5">
      <c r="A615" s="748">
        <v>609</v>
      </c>
      <c r="B615" s="576"/>
      <c r="C615" s="577"/>
      <c r="D615" s="589" t="s">
        <v>722</v>
      </c>
      <c r="E615" s="577"/>
      <c r="F615" s="582">
        <f>SUM(F171:F191,F591:F596)</f>
        <v>379178</v>
      </c>
      <c r="G615" s="582">
        <f>SUM(G171:G191,G591:G596)</f>
        <v>288265</v>
      </c>
      <c r="H615" s="582">
        <f>SUM(H171:H191,H591:H596)</f>
        <v>239504</v>
      </c>
      <c r="I615" s="580"/>
      <c r="J615" s="591"/>
      <c r="K615" s="591"/>
      <c r="L615" s="591"/>
      <c r="M615" s="591"/>
      <c r="N615" s="592"/>
    </row>
    <row r="616" spans="1:14" ht="16.5">
      <c r="A616" s="748">
        <v>610</v>
      </c>
      <c r="B616" s="576"/>
      <c r="C616" s="577"/>
      <c r="D616" s="572" t="s">
        <v>288</v>
      </c>
      <c r="E616" s="571"/>
      <c r="F616" s="573"/>
      <c r="G616" s="573"/>
      <c r="H616" s="590"/>
      <c r="I616" s="574">
        <f aca="true" t="shared" si="18" ref="I616:N617">SUM(I192+I188+I184+I180+I176+I172)</f>
        <v>243900</v>
      </c>
      <c r="J616" s="573">
        <f t="shared" si="18"/>
        <v>0</v>
      </c>
      <c r="K616" s="573">
        <f t="shared" si="18"/>
        <v>0</v>
      </c>
      <c r="L616" s="573">
        <f t="shared" si="18"/>
        <v>0</v>
      </c>
      <c r="M616" s="573">
        <f t="shared" si="18"/>
        <v>243900</v>
      </c>
      <c r="N616" s="575">
        <f t="shared" si="18"/>
        <v>0</v>
      </c>
    </row>
    <row r="617" spans="1:14" ht="16.5">
      <c r="A617" s="748">
        <v>611</v>
      </c>
      <c r="B617" s="576"/>
      <c r="C617" s="577"/>
      <c r="D617" s="578" t="s">
        <v>296</v>
      </c>
      <c r="E617" s="577"/>
      <c r="F617" s="579"/>
      <c r="G617" s="579"/>
      <c r="H617" s="582"/>
      <c r="I617" s="580">
        <f t="shared" si="18"/>
        <v>243900</v>
      </c>
      <c r="J617" s="579">
        <f t="shared" si="18"/>
        <v>0</v>
      </c>
      <c r="K617" s="579">
        <f t="shared" si="18"/>
        <v>0</v>
      </c>
      <c r="L617" s="579">
        <f t="shared" si="18"/>
        <v>0</v>
      </c>
      <c r="M617" s="579">
        <f t="shared" si="18"/>
        <v>243900</v>
      </c>
      <c r="N617" s="581">
        <f t="shared" si="18"/>
        <v>0</v>
      </c>
    </row>
    <row r="618" spans="1:14" ht="15.75" thickBot="1">
      <c r="A618" s="748">
        <v>612</v>
      </c>
      <c r="B618" s="593"/>
      <c r="C618" s="594"/>
      <c r="D618" s="595" t="s">
        <v>284</v>
      </c>
      <c r="E618" s="594"/>
      <c r="F618" s="596"/>
      <c r="G618" s="596"/>
      <c r="H618" s="597"/>
      <c r="I618" s="598">
        <f aca="true" t="shared" si="19" ref="I618:N618">SUM(I174+I178+I182+I186+I190+I194)</f>
        <v>87784</v>
      </c>
      <c r="J618" s="596">
        <f t="shared" si="19"/>
        <v>0</v>
      </c>
      <c r="K618" s="596">
        <f t="shared" si="19"/>
        <v>0</v>
      </c>
      <c r="L618" s="596">
        <f t="shared" si="19"/>
        <v>0</v>
      </c>
      <c r="M618" s="596">
        <f t="shared" si="19"/>
        <v>87784</v>
      </c>
      <c r="N618" s="881">
        <f t="shared" si="19"/>
        <v>0</v>
      </c>
    </row>
    <row r="619" spans="1:14" ht="15">
      <c r="A619" s="882"/>
      <c r="B619" s="1241" t="s">
        <v>744</v>
      </c>
      <c r="C619" s="1241"/>
      <c r="D619" s="1241"/>
      <c r="E619" s="1241"/>
      <c r="F619" s="599"/>
      <c r="G619" s="599"/>
      <c r="H619" s="599"/>
      <c r="I619" s="599"/>
      <c r="J619" s="599"/>
      <c r="K619" s="599"/>
      <c r="L619" s="599"/>
      <c r="M619" s="599"/>
      <c r="N619" s="599"/>
    </row>
    <row r="620" spans="1:14" ht="15">
      <c r="A620" s="882"/>
      <c r="B620" s="1241" t="s">
        <v>9</v>
      </c>
      <c r="C620" s="1241"/>
      <c r="D620" s="1241"/>
      <c r="E620" s="1241"/>
      <c r="F620" s="599"/>
      <c r="G620" s="599"/>
      <c r="H620" s="599"/>
      <c r="I620" s="599"/>
      <c r="J620" s="599"/>
      <c r="K620" s="599"/>
      <c r="L620" s="599"/>
      <c r="M620" s="599"/>
      <c r="N620" s="599"/>
    </row>
    <row r="621" spans="1:14" ht="15">
      <c r="A621" s="882"/>
      <c r="B621" s="1241" t="s">
        <v>10</v>
      </c>
      <c r="C621" s="1241"/>
      <c r="D621" s="1241"/>
      <c r="E621" s="1241"/>
      <c r="F621" s="599"/>
      <c r="G621" s="599"/>
      <c r="H621" s="599"/>
      <c r="I621" s="599"/>
      <c r="J621" s="599"/>
      <c r="K621" s="599"/>
      <c r="L621" s="599"/>
      <c r="M621" s="599"/>
      <c r="N621" s="599"/>
    </row>
    <row r="622" spans="1:14" ht="15">
      <c r="A622" s="882"/>
      <c r="B622" s="1241" t="s">
        <v>720</v>
      </c>
      <c r="C622" s="1241"/>
      <c r="D622" s="1241"/>
      <c r="E622" s="1241"/>
      <c r="F622" s="599"/>
      <c r="G622" s="599"/>
      <c r="H622" s="599"/>
      <c r="I622" s="599"/>
      <c r="J622" s="599"/>
      <c r="K622" s="599"/>
      <c r="L622" s="599"/>
      <c r="M622" s="599"/>
      <c r="N622" s="599"/>
    </row>
  </sheetData>
  <sheetProtection/>
  <mergeCells count="17">
    <mergeCell ref="E5:E6"/>
    <mergeCell ref="F5:F6"/>
    <mergeCell ref="G5:G6"/>
    <mergeCell ref="B1:D1"/>
    <mergeCell ref="B5:B6"/>
    <mergeCell ref="C5:C6"/>
    <mergeCell ref="D5:D6"/>
    <mergeCell ref="H1:I1"/>
    <mergeCell ref="B2:N2"/>
    <mergeCell ref="M3:N3"/>
    <mergeCell ref="B622:E622"/>
    <mergeCell ref="H5:H6"/>
    <mergeCell ref="I5:I6"/>
    <mergeCell ref="J5:N5"/>
    <mergeCell ref="B619:E619"/>
    <mergeCell ref="B620:E620"/>
    <mergeCell ref="B621:E62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8"/>
  <sheetViews>
    <sheetView view="pageBreakPreview" zoomScale="95" zoomScaleNormal="95" zoomScaleSheetLayoutView="9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25" defaultRowHeight="12.75"/>
  <cols>
    <col min="1" max="1" width="3.625" style="910" customWidth="1"/>
    <col min="2" max="3" width="4.625" style="888" customWidth="1"/>
    <col min="4" max="4" width="48.50390625" style="895" customWidth="1"/>
    <col min="5" max="5" width="5.625" style="1007" customWidth="1"/>
    <col min="6" max="8" width="10.625" style="891" customWidth="1"/>
    <col min="9" max="9" width="10.625" style="889" customWidth="1"/>
    <col min="10" max="10" width="11.125" style="889" customWidth="1"/>
    <col min="11" max="11" width="12.50390625" style="889" customWidth="1"/>
    <col min="12" max="12" width="10.625" style="1008" bestFit="1" customWidth="1"/>
    <col min="13" max="13" width="10.625" style="889" customWidth="1"/>
    <col min="14" max="16" width="14.00390625" style="892" customWidth="1"/>
    <col min="17" max="16384" width="9.125" style="892" customWidth="1"/>
  </cols>
  <sheetData>
    <row r="1" spans="1:13" ht="15">
      <c r="A1" s="887"/>
      <c r="B1" s="1271" t="s">
        <v>724</v>
      </c>
      <c r="C1" s="1271"/>
      <c r="D1" s="1271"/>
      <c r="E1" s="888"/>
      <c r="L1" s="890"/>
      <c r="M1" s="891"/>
    </row>
    <row r="2" spans="1:13" ht="15">
      <c r="A2" s="893"/>
      <c r="B2" s="1272" t="s">
        <v>449</v>
      </c>
      <c r="C2" s="1272"/>
      <c r="D2" s="1272"/>
      <c r="E2" s="1272"/>
      <c r="F2" s="1272"/>
      <c r="G2" s="1272"/>
      <c r="H2" s="1272"/>
      <c r="I2" s="1272"/>
      <c r="J2" s="1272"/>
      <c r="K2" s="1272"/>
      <c r="L2" s="1272"/>
      <c r="M2" s="1272"/>
    </row>
    <row r="3" spans="1:13" ht="15">
      <c r="A3" s="893"/>
      <c r="B3" s="1272" t="s">
        <v>368</v>
      </c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</row>
    <row r="4" spans="1:13" ht="15">
      <c r="A4" s="893"/>
      <c r="B4" s="894"/>
      <c r="E4" s="896"/>
      <c r="L4" s="891"/>
      <c r="M4" s="897" t="s">
        <v>162</v>
      </c>
    </row>
    <row r="5" spans="1:13" s="888" customFormat="1" ht="15" thickBot="1">
      <c r="A5" s="893"/>
      <c r="B5" s="898" t="s">
        <v>171</v>
      </c>
      <c r="C5" s="899" t="s">
        <v>172</v>
      </c>
      <c r="D5" s="899" t="s">
        <v>173</v>
      </c>
      <c r="E5" s="899"/>
      <c r="F5" s="899" t="s">
        <v>174</v>
      </c>
      <c r="G5" s="899" t="s">
        <v>175</v>
      </c>
      <c r="H5" s="899" t="s">
        <v>176</v>
      </c>
      <c r="I5" s="900" t="s">
        <v>177</v>
      </c>
      <c r="J5" s="899" t="s">
        <v>40</v>
      </c>
      <c r="K5" s="899" t="s">
        <v>41</v>
      </c>
      <c r="L5" s="899" t="s">
        <v>803</v>
      </c>
      <c r="M5" s="899" t="s">
        <v>804</v>
      </c>
    </row>
    <row r="6" spans="1:13" ht="15">
      <c r="A6" s="893"/>
      <c r="B6" s="1273" t="s">
        <v>730</v>
      </c>
      <c r="C6" s="1275" t="s">
        <v>422</v>
      </c>
      <c r="D6" s="1277" t="s">
        <v>163</v>
      </c>
      <c r="E6" s="1259" t="s">
        <v>743</v>
      </c>
      <c r="F6" s="1261" t="s">
        <v>450</v>
      </c>
      <c r="G6" s="1261" t="s">
        <v>79</v>
      </c>
      <c r="H6" s="1263" t="s">
        <v>299</v>
      </c>
      <c r="I6" s="1265" t="s">
        <v>17</v>
      </c>
      <c r="J6" s="1266"/>
      <c r="K6" s="1261" t="s">
        <v>751</v>
      </c>
      <c r="L6" s="1267" t="s">
        <v>178</v>
      </c>
      <c r="M6" s="1269" t="s">
        <v>451</v>
      </c>
    </row>
    <row r="7" spans="1:13" ht="60" thickBot="1">
      <c r="A7" s="893"/>
      <c r="B7" s="1274"/>
      <c r="C7" s="1276"/>
      <c r="D7" s="1278"/>
      <c r="E7" s="1260"/>
      <c r="F7" s="1262"/>
      <c r="G7" s="1262"/>
      <c r="H7" s="1264"/>
      <c r="I7" s="901" t="s">
        <v>143</v>
      </c>
      <c r="J7" s="902" t="s">
        <v>452</v>
      </c>
      <c r="K7" s="1262"/>
      <c r="L7" s="1268"/>
      <c r="M7" s="1270"/>
    </row>
    <row r="8" spans="1:13" ht="15">
      <c r="A8" s="893">
        <v>1</v>
      </c>
      <c r="B8" s="903">
        <v>18</v>
      </c>
      <c r="C8" s="904"/>
      <c r="D8" s="905" t="s">
        <v>838</v>
      </c>
      <c r="E8" s="600"/>
      <c r="F8" s="1144"/>
      <c r="G8" s="1144"/>
      <c r="H8" s="1145"/>
      <c r="I8" s="908"/>
      <c r="J8" s="906"/>
      <c r="K8" s="906"/>
      <c r="L8" s="907"/>
      <c r="M8" s="909"/>
    </row>
    <row r="9" spans="1:13" ht="33.75" customHeight="1">
      <c r="A9" s="910">
        <v>2</v>
      </c>
      <c r="B9" s="911"/>
      <c r="C9" s="912">
        <v>1</v>
      </c>
      <c r="D9" s="601" t="s">
        <v>453</v>
      </c>
      <c r="E9" s="602" t="s">
        <v>742</v>
      </c>
      <c r="F9" s="601">
        <f>SUM(G9+H9+L11+M10)</f>
        <v>561500</v>
      </c>
      <c r="G9" s="601">
        <v>0</v>
      </c>
      <c r="H9" s="603">
        <v>0</v>
      </c>
      <c r="I9" s="913"/>
      <c r="J9" s="914"/>
      <c r="K9" s="914"/>
      <c r="L9" s="604"/>
      <c r="M9" s="605"/>
    </row>
    <row r="10" spans="1:13" ht="15">
      <c r="A10" s="910">
        <v>3</v>
      </c>
      <c r="B10" s="915"/>
      <c r="C10" s="916"/>
      <c r="D10" s="606" t="s">
        <v>288</v>
      </c>
      <c r="E10" s="607"/>
      <c r="F10" s="608"/>
      <c r="G10" s="608"/>
      <c r="H10" s="609"/>
      <c r="I10" s="917">
        <v>561500</v>
      </c>
      <c r="J10" s="918"/>
      <c r="K10" s="918"/>
      <c r="L10" s="610">
        <f>SUM(I10:K10)</f>
        <v>561500</v>
      </c>
      <c r="M10" s="611"/>
    </row>
    <row r="11" spans="1:13" ht="15">
      <c r="A11" s="910">
        <v>4</v>
      </c>
      <c r="B11" s="911"/>
      <c r="C11" s="912"/>
      <c r="D11" s="612" t="s">
        <v>296</v>
      </c>
      <c r="E11" s="602"/>
      <c r="F11" s="613"/>
      <c r="G11" s="613"/>
      <c r="H11" s="614"/>
      <c r="I11" s="913">
        <v>561500</v>
      </c>
      <c r="J11" s="914"/>
      <c r="K11" s="914"/>
      <c r="L11" s="615">
        <f>SUM(I11:K11)</f>
        <v>561500</v>
      </c>
      <c r="M11" s="605"/>
    </row>
    <row r="12" spans="1:13" ht="15">
      <c r="A12" s="910">
        <v>5</v>
      </c>
      <c r="B12" s="919"/>
      <c r="C12" s="920"/>
      <c r="D12" s="617" t="s">
        <v>284</v>
      </c>
      <c r="E12" s="601"/>
      <c r="F12" s="618"/>
      <c r="G12" s="618"/>
      <c r="H12" s="619"/>
      <c r="I12" s="620">
        <v>17802</v>
      </c>
      <c r="J12" s="618"/>
      <c r="K12" s="618"/>
      <c r="L12" s="604">
        <f aca="true" t="shared" si="0" ref="L12:L102">SUM(I12:K12)</f>
        <v>17802</v>
      </c>
      <c r="M12" s="621"/>
    </row>
    <row r="13" spans="1:13" ht="33.75" customHeight="1">
      <c r="A13" s="910">
        <v>6</v>
      </c>
      <c r="B13" s="911"/>
      <c r="C13" s="912">
        <v>2</v>
      </c>
      <c r="D13" s="601" t="s">
        <v>457</v>
      </c>
      <c r="E13" s="602" t="s">
        <v>742</v>
      </c>
      <c r="F13" s="601">
        <f>SUM(G13+H13+L15+M14)</f>
        <v>752956</v>
      </c>
      <c r="G13" s="601">
        <v>0</v>
      </c>
      <c r="H13" s="603">
        <v>52196</v>
      </c>
      <c r="I13" s="913"/>
      <c r="J13" s="914"/>
      <c r="K13" s="914"/>
      <c r="L13" s="604"/>
      <c r="M13" s="605"/>
    </row>
    <row r="14" spans="1:13" ht="15">
      <c r="A14" s="910">
        <v>7</v>
      </c>
      <c r="B14" s="915"/>
      <c r="C14" s="916"/>
      <c r="D14" s="606" t="s">
        <v>288</v>
      </c>
      <c r="E14" s="623"/>
      <c r="F14" s="624"/>
      <c r="G14" s="625"/>
      <c r="H14" s="626"/>
      <c r="I14" s="917">
        <v>515206</v>
      </c>
      <c r="J14" s="918"/>
      <c r="K14" s="918"/>
      <c r="L14" s="610">
        <f t="shared" si="0"/>
        <v>515206</v>
      </c>
      <c r="M14" s="627">
        <v>164426</v>
      </c>
    </row>
    <row r="15" spans="1:13" ht="15">
      <c r="A15" s="910">
        <v>8</v>
      </c>
      <c r="B15" s="911"/>
      <c r="C15" s="912"/>
      <c r="D15" s="612" t="s">
        <v>296</v>
      </c>
      <c r="E15" s="622"/>
      <c r="F15" s="628"/>
      <c r="G15" s="629"/>
      <c r="H15" s="630"/>
      <c r="I15" s="913">
        <v>536334</v>
      </c>
      <c r="J15" s="914"/>
      <c r="K15" s="914"/>
      <c r="L15" s="615">
        <f t="shared" si="0"/>
        <v>536334</v>
      </c>
      <c r="M15" s="631"/>
    </row>
    <row r="16" spans="1:14" ht="15">
      <c r="A16" s="910">
        <v>9</v>
      </c>
      <c r="B16" s="911"/>
      <c r="C16" s="912"/>
      <c r="D16" s="617" t="s">
        <v>284</v>
      </c>
      <c r="E16" s="601"/>
      <c r="F16" s="632"/>
      <c r="G16" s="632"/>
      <c r="H16" s="633"/>
      <c r="I16" s="1047">
        <v>37490</v>
      </c>
      <c r="J16" s="632"/>
      <c r="K16" s="632"/>
      <c r="L16" s="604">
        <f>SUM(I16:K16)</f>
        <v>37490</v>
      </c>
      <c r="M16" s="634"/>
      <c r="N16" s="892">
        <v>34407</v>
      </c>
    </row>
    <row r="17" spans="1:13" ht="33.75" customHeight="1">
      <c r="A17" s="910">
        <v>10</v>
      </c>
      <c r="B17" s="911"/>
      <c r="C17" s="912">
        <v>3</v>
      </c>
      <c r="D17" s="601" t="s">
        <v>458</v>
      </c>
      <c r="E17" s="602" t="s">
        <v>742</v>
      </c>
      <c r="F17" s="601">
        <f>SUM(G17+H17+L19+M18)</f>
        <v>509940</v>
      </c>
      <c r="G17" s="601">
        <v>61553</v>
      </c>
      <c r="H17" s="603">
        <v>2423</v>
      </c>
      <c r="I17" s="913"/>
      <c r="J17" s="914"/>
      <c r="K17" s="914"/>
      <c r="L17" s="604"/>
      <c r="M17" s="605"/>
    </row>
    <row r="18" spans="1:13" ht="15">
      <c r="A18" s="910">
        <v>11</v>
      </c>
      <c r="B18" s="915"/>
      <c r="C18" s="916"/>
      <c r="D18" s="606" t="s">
        <v>288</v>
      </c>
      <c r="E18" s="607"/>
      <c r="F18" s="608"/>
      <c r="G18" s="608"/>
      <c r="H18" s="609"/>
      <c r="I18" s="917">
        <v>262461</v>
      </c>
      <c r="J18" s="918"/>
      <c r="K18" s="918"/>
      <c r="L18" s="610">
        <f t="shared" si="0"/>
        <v>262461</v>
      </c>
      <c r="M18" s="635"/>
    </row>
    <row r="19" spans="1:13" ht="15">
      <c r="A19" s="910">
        <v>12</v>
      </c>
      <c r="B19" s="911"/>
      <c r="C19" s="912"/>
      <c r="D19" s="612" t="s">
        <v>296</v>
      </c>
      <c r="E19" s="602"/>
      <c r="F19" s="613"/>
      <c r="G19" s="613"/>
      <c r="H19" s="614"/>
      <c r="I19" s="913">
        <v>445964</v>
      </c>
      <c r="J19" s="914"/>
      <c r="K19" s="914"/>
      <c r="L19" s="615">
        <f t="shared" si="0"/>
        <v>445964</v>
      </c>
      <c r="M19" s="636"/>
    </row>
    <row r="20" spans="1:13" s="921" customFormat="1" ht="15">
      <c r="A20" s="910">
        <v>13</v>
      </c>
      <c r="B20" s="911"/>
      <c r="C20" s="912"/>
      <c r="D20" s="617" t="s">
        <v>284</v>
      </c>
      <c r="E20" s="601"/>
      <c r="F20" s="618"/>
      <c r="G20" s="618"/>
      <c r="H20" s="619"/>
      <c r="I20" s="620">
        <v>870</v>
      </c>
      <c r="J20" s="618"/>
      <c r="K20" s="618"/>
      <c r="L20" s="604">
        <f t="shared" si="0"/>
        <v>870</v>
      </c>
      <c r="M20" s="621"/>
    </row>
    <row r="21" spans="1:13" s="921" customFormat="1" ht="33.75" customHeight="1">
      <c r="A21" s="910">
        <v>14</v>
      </c>
      <c r="B21" s="911"/>
      <c r="C21" s="912">
        <v>4</v>
      </c>
      <c r="D21" s="601" t="s">
        <v>459</v>
      </c>
      <c r="E21" s="602" t="s">
        <v>742</v>
      </c>
      <c r="F21" s="601">
        <f>SUM(G21+H21+L23+M22)</f>
        <v>117861</v>
      </c>
      <c r="G21" s="613">
        <v>14436</v>
      </c>
      <c r="H21" s="630">
        <v>8464</v>
      </c>
      <c r="I21" s="913"/>
      <c r="J21" s="914"/>
      <c r="K21" s="914"/>
      <c r="L21" s="604"/>
      <c r="M21" s="605"/>
    </row>
    <row r="22" spans="1:13" ht="15">
      <c r="A22" s="910">
        <v>15</v>
      </c>
      <c r="B22" s="915"/>
      <c r="C22" s="916"/>
      <c r="D22" s="606" t="s">
        <v>288</v>
      </c>
      <c r="E22" s="607"/>
      <c r="F22" s="1146"/>
      <c r="G22" s="1146"/>
      <c r="H22" s="1147"/>
      <c r="I22" s="917">
        <v>63149</v>
      </c>
      <c r="J22" s="918"/>
      <c r="K22" s="918"/>
      <c r="L22" s="610">
        <f t="shared" si="0"/>
        <v>63149</v>
      </c>
      <c r="M22" s="635">
        <v>674</v>
      </c>
    </row>
    <row r="23" spans="1:13" s="921" customFormat="1" ht="15">
      <c r="A23" s="910">
        <v>16</v>
      </c>
      <c r="B23" s="911"/>
      <c r="C23" s="912"/>
      <c r="D23" s="612" t="s">
        <v>296</v>
      </c>
      <c r="E23" s="602"/>
      <c r="F23" s="974"/>
      <c r="G23" s="974"/>
      <c r="H23" s="1148"/>
      <c r="I23" s="913">
        <v>94287</v>
      </c>
      <c r="J23" s="914"/>
      <c r="K23" s="914"/>
      <c r="L23" s="615">
        <f t="shared" si="0"/>
        <v>94287</v>
      </c>
      <c r="M23" s="636"/>
    </row>
    <row r="24" spans="1:13" ht="15">
      <c r="A24" s="910">
        <v>17</v>
      </c>
      <c r="B24" s="911"/>
      <c r="C24" s="912"/>
      <c r="D24" s="617" t="s">
        <v>284</v>
      </c>
      <c r="E24" s="601"/>
      <c r="F24" s="618"/>
      <c r="G24" s="618"/>
      <c r="H24" s="619"/>
      <c r="I24" s="620"/>
      <c r="J24" s="618"/>
      <c r="K24" s="618"/>
      <c r="L24" s="604">
        <f t="shared" si="0"/>
        <v>0</v>
      </c>
      <c r="M24" s="621"/>
    </row>
    <row r="25" spans="1:13" ht="33.75" customHeight="1">
      <c r="A25" s="910">
        <v>18</v>
      </c>
      <c r="B25" s="911"/>
      <c r="C25" s="912">
        <v>5</v>
      </c>
      <c r="D25" s="601" t="s">
        <v>460</v>
      </c>
      <c r="E25" s="602" t="s">
        <v>742</v>
      </c>
      <c r="F25" s="601">
        <f>SUM(G25+H25+L27+M26)</f>
        <v>1000012</v>
      </c>
      <c r="G25" s="613">
        <v>0</v>
      </c>
      <c r="H25" s="630">
        <v>77182</v>
      </c>
      <c r="I25" s="913"/>
      <c r="J25" s="914"/>
      <c r="K25" s="914"/>
      <c r="L25" s="604"/>
      <c r="M25" s="605"/>
    </row>
    <row r="26" spans="1:13" s="921" customFormat="1" ht="15">
      <c r="A26" s="910">
        <v>19</v>
      </c>
      <c r="B26" s="915"/>
      <c r="C26" s="916"/>
      <c r="D26" s="606" t="s">
        <v>288</v>
      </c>
      <c r="E26" s="607"/>
      <c r="F26" s="1149"/>
      <c r="G26" s="1149"/>
      <c r="H26" s="1150"/>
      <c r="I26" s="917">
        <v>609461</v>
      </c>
      <c r="J26" s="918"/>
      <c r="K26" s="918"/>
      <c r="L26" s="610">
        <f t="shared" si="0"/>
        <v>609461</v>
      </c>
      <c r="M26" s="627">
        <v>232425</v>
      </c>
    </row>
    <row r="27" spans="1:13" s="921" customFormat="1" ht="15">
      <c r="A27" s="910">
        <v>20</v>
      </c>
      <c r="B27" s="911"/>
      <c r="C27" s="912"/>
      <c r="D27" s="612" t="s">
        <v>296</v>
      </c>
      <c r="E27" s="602"/>
      <c r="F27" s="1151"/>
      <c r="G27" s="1151"/>
      <c r="H27" s="1152"/>
      <c r="I27" s="913">
        <v>690405</v>
      </c>
      <c r="J27" s="914"/>
      <c r="K27" s="914"/>
      <c r="L27" s="615">
        <f t="shared" si="0"/>
        <v>690405</v>
      </c>
      <c r="M27" s="631"/>
    </row>
    <row r="28" spans="1:14" s="921" customFormat="1" ht="15">
      <c r="A28" s="910">
        <v>21</v>
      </c>
      <c r="B28" s="911"/>
      <c r="C28" s="912"/>
      <c r="D28" s="617" t="s">
        <v>284</v>
      </c>
      <c r="E28" s="601"/>
      <c r="F28" s="1153"/>
      <c r="G28" s="1153"/>
      <c r="H28" s="1154"/>
      <c r="I28" s="1048">
        <v>78798</v>
      </c>
      <c r="J28" s="637"/>
      <c r="K28" s="637"/>
      <c r="L28" s="604">
        <f t="shared" si="0"/>
        <v>78798</v>
      </c>
      <c r="M28" s="638"/>
      <c r="N28" s="921">
        <v>78708</v>
      </c>
    </row>
    <row r="29" spans="1:13" s="921" customFormat="1" ht="45">
      <c r="A29" s="910">
        <v>22</v>
      </c>
      <c r="B29" s="911"/>
      <c r="C29" s="912">
        <v>6</v>
      </c>
      <c r="D29" s="601" t="s">
        <v>461</v>
      </c>
      <c r="E29" s="602" t="s">
        <v>742</v>
      </c>
      <c r="F29" s="601">
        <f>SUM(G29+H29+L31+M30)</f>
        <v>517229</v>
      </c>
      <c r="G29" s="613">
        <v>20345</v>
      </c>
      <c r="H29" s="630">
        <v>0</v>
      </c>
      <c r="I29" s="913"/>
      <c r="J29" s="914"/>
      <c r="K29" s="914"/>
      <c r="L29" s="604"/>
      <c r="M29" s="605"/>
    </row>
    <row r="30" spans="1:13" s="921" customFormat="1" ht="15">
      <c r="A30" s="910">
        <v>23</v>
      </c>
      <c r="B30" s="915"/>
      <c r="C30" s="916"/>
      <c r="D30" s="606" t="s">
        <v>288</v>
      </c>
      <c r="E30" s="607"/>
      <c r="F30" s="1146"/>
      <c r="G30" s="1146"/>
      <c r="H30" s="1147"/>
      <c r="I30" s="917">
        <v>231875</v>
      </c>
      <c r="J30" s="918"/>
      <c r="K30" s="918"/>
      <c r="L30" s="610">
        <f t="shared" si="0"/>
        <v>231875</v>
      </c>
      <c r="M30" s="627"/>
    </row>
    <row r="31" spans="1:13" s="921" customFormat="1" ht="15">
      <c r="A31" s="910">
        <v>24</v>
      </c>
      <c r="B31" s="911"/>
      <c r="C31" s="912"/>
      <c r="D31" s="612" t="s">
        <v>296</v>
      </c>
      <c r="E31" s="602"/>
      <c r="F31" s="974"/>
      <c r="G31" s="974"/>
      <c r="H31" s="1148"/>
      <c r="I31" s="913">
        <v>496884</v>
      </c>
      <c r="J31" s="914"/>
      <c r="K31" s="914"/>
      <c r="L31" s="615">
        <f t="shared" si="0"/>
        <v>496884</v>
      </c>
      <c r="M31" s="631"/>
    </row>
    <row r="32" spans="1:13" ht="15">
      <c r="A32" s="910">
        <v>25</v>
      </c>
      <c r="B32" s="911"/>
      <c r="C32" s="912"/>
      <c r="D32" s="617" t="s">
        <v>284</v>
      </c>
      <c r="E32" s="601"/>
      <c r="F32" s="618"/>
      <c r="G32" s="618"/>
      <c r="H32" s="619"/>
      <c r="I32" s="640"/>
      <c r="J32" s="639"/>
      <c r="K32" s="639"/>
      <c r="L32" s="604">
        <f t="shared" si="0"/>
        <v>0</v>
      </c>
      <c r="M32" s="641"/>
    </row>
    <row r="33" spans="1:13" s="921" customFormat="1" ht="33.75" customHeight="1">
      <c r="A33" s="910">
        <v>26</v>
      </c>
      <c r="B33" s="911"/>
      <c r="C33" s="912">
        <v>7</v>
      </c>
      <c r="D33" s="601" t="s">
        <v>713</v>
      </c>
      <c r="E33" s="602" t="s">
        <v>742</v>
      </c>
      <c r="F33" s="601">
        <f>SUM(G33+H33+L35+M34)</f>
        <v>0</v>
      </c>
      <c r="G33" s="613">
        <v>0</v>
      </c>
      <c r="H33" s="630">
        <v>0</v>
      </c>
      <c r="I33" s="913"/>
      <c r="J33" s="914"/>
      <c r="K33" s="914"/>
      <c r="L33" s="604"/>
      <c r="M33" s="605"/>
    </row>
    <row r="34" spans="1:13" ht="15">
      <c r="A34" s="910">
        <v>27</v>
      </c>
      <c r="B34" s="915"/>
      <c r="C34" s="916"/>
      <c r="D34" s="606" t="s">
        <v>288</v>
      </c>
      <c r="E34" s="607"/>
      <c r="F34" s="1146"/>
      <c r="G34" s="1146"/>
      <c r="H34" s="1147"/>
      <c r="I34" s="917">
        <v>14738</v>
      </c>
      <c r="J34" s="918"/>
      <c r="K34" s="918"/>
      <c r="L34" s="610">
        <f t="shared" si="0"/>
        <v>14738</v>
      </c>
      <c r="M34" s="635"/>
    </row>
    <row r="35" spans="1:13" s="921" customFormat="1" ht="15">
      <c r="A35" s="910">
        <v>28</v>
      </c>
      <c r="B35" s="911"/>
      <c r="C35" s="912"/>
      <c r="D35" s="612" t="s">
        <v>296</v>
      </c>
      <c r="E35" s="602"/>
      <c r="F35" s="974"/>
      <c r="G35" s="974"/>
      <c r="H35" s="1148"/>
      <c r="I35" s="913">
        <v>0</v>
      </c>
      <c r="J35" s="914"/>
      <c r="K35" s="914"/>
      <c r="L35" s="615">
        <f t="shared" si="0"/>
        <v>0</v>
      </c>
      <c r="M35" s="636"/>
    </row>
    <row r="36" spans="1:13" s="921" customFormat="1" ht="15">
      <c r="A36" s="910">
        <v>29</v>
      </c>
      <c r="B36" s="919"/>
      <c r="C36" s="920"/>
      <c r="D36" s="617" t="s">
        <v>284</v>
      </c>
      <c r="E36" s="601"/>
      <c r="F36" s="618"/>
      <c r="G36" s="618"/>
      <c r="H36" s="619"/>
      <c r="I36" s="640"/>
      <c r="J36" s="639"/>
      <c r="K36" s="639"/>
      <c r="L36" s="604">
        <f t="shared" si="0"/>
        <v>0</v>
      </c>
      <c r="M36" s="641"/>
    </row>
    <row r="37" spans="1:13" s="921" customFormat="1" ht="33.75" customHeight="1">
      <c r="A37" s="910">
        <v>30</v>
      </c>
      <c r="B37" s="911"/>
      <c r="C37" s="912">
        <v>8</v>
      </c>
      <c r="D37" s="601" t="s">
        <v>713</v>
      </c>
      <c r="E37" s="602" t="s">
        <v>742</v>
      </c>
      <c r="F37" s="601">
        <f>SUM(G37+H37+L38+M38)</f>
        <v>32633</v>
      </c>
      <c r="G37" s="613">
        <v>0</v>
      </c>
      <c r="H37" s="630">
        <v>137</v>
      </c>
      <c r="I37" s="913"/>
      <c r="J37" s="914"/>
      <c r="K37" s="914"/>
      <c r="L37" s="604"/>
      <c r="M37" s="605"/>
    </row>
    <row r="38" spans="1:13" s="921" customFormat="1" ht="15">
      <c r="A38" s="910">
        <v>31</v>
      </c>
      <c r="B38" s="911"/>
      <c r="C38" s="912"/>
      <c r="D38" s="612" t="s">
        <v>296</v>
      </c>
      <c r="E38" s="602"/>
      <c r="F38" s="974"/>
      <c r="G38" s="974"/>
      <c r="H38" s="1148"/>
      <c r="I38" s="913">
        <v>32496</v>
      </c>
      <c r="J38" s="914"/>
      <c r="K38" s="914"/>
      <c r="L38" s="615">
        <f t="shared" si="0"/>
        <v>32496</v>
      </c>
      <c r="M38" s="636"/>
    </row>
    <row r="39" spans="1:13" s="922" customFormat="1" ht="15">
      <c r="A39" s="910">
        <v>32</v>
      </c>
      <c r="B39" s="919"/>
      <c r="C39" s="920"/>
      <c r="D39" s="617" t="s">
        <v>284</v>
      </c>
      <c r="E39" s="601"/>
      <c r="F39" s="618"/>
      <c r="G39" s="618"/>
      <c r="H39" s="619"/>
      <c r="I39" s="640">
        <v>1600</v>
      </c>
      <c r="J39" s="639"/>
      <c r="K39" s="639"/>
      <c r="L39" s="604">
        <f t="shared" si="0"/>
        <v>1600</v>
      </c>
      <c r="M39" s="641"/>
    </row>
    <row r="40" spans="1:13" s="923" customFormat="1" ht="60">
      <c r="A40" s="910">
        <v>33</v>
      </c>
      <c r="B40" s="911"/>
      <c r="C40" s="912">
        <v>9</v>
      </c>
      <c r="D40" s="601" t="s">
        <v>463</v>
      </c>
      <c r="E40" s="602" t="s">
        <v>742</v>
      </c>
      <c r="F40" s="601">
        <f>SUM(G40+H40+L42+M41)</f>
        <v>538000</v>
      </c>
      <c r="G40" s="613">
        <v>55881</v>
      </c>
      <c r="H40" s="614">
        <v>5272</v>
      </c>
      <c r="I40" s="913"/>
      <c r="J40" s="914"/>
      <c r="K40" s="914"/>
      <c r="L40" s="604"/>
      <c r="M40" s="605"/>
    </row>
    <row r="41" spans="1:13" s="924" customFormat="1" ht="15">
      <c r="A41" s="910">
        <v>34</v>
      </c>
      <c r="B41" s="915"/>
      <c r="C41" s="916"/>
      <c r="D41" s="606" t="s">
        <v>288</v>
      </c>
      <c r="E41" s="607"/>
      <c r="F41" s="1146"/>
      <c r="G41" s="1146"/>
      <c r="H41" s="1147"/>
      <c r="I41" s="917">
        <v>434500</v>
      </c>
      <c r="J41" s="918"/>
      <c r="K41" s="918"/>
      <c r="L41" s="610">
        <f t="shared" si="0"/>
        <v>434500</v>
      </c>
      <c r="M41" s="635"/>
    </row>
    <row r="42" spans="1:13" ht="15">
      <c r="A42" s="910">
        <v>35</v>
      </c>
      <c r="B42" s="911"/>
      <c r="C42" s="912"/>
      <c r="D42" s="612" t="s">
        <v>296</v>
      </c>
      <c r="E42" s="602"/>
      <c r="F42" s="974"/>
      <c r="G42" s="974"/>
      <c r="H42" s="1148"/>
      <c r="I42" s="913">
        <v>476847</v>
      </c>
      <c r="J42" s="914"/>
      <c r="K42" s="914"/>
      <c r="L42" s="615">
        <f t="shared" si="0"/>
        <v>476847</v>
      </c>
      <c r="M42" s="636"/>
    </row>
    <row r="43" spans="1:13" ht="15">
      <c r="A43" s="910">
        <v>36</v>
      </c>
      <c r="B43" s="911"/>
      <c r="C43" s="912"/>
      <c r="D43" s="617" t="s">
        <v>284</v>
      </c>
      <c r="E43" s="602"/>
      <c r="F43" s="618"/>
      <c r="G43" s="618"/>
      <c r="H43" s="619"/>
      <c r="I43" s="620">
        <v>4213</v>
      </c>
      <c r="J43" s="618"/>
      <c r="K43" s="618"/>
      <c r="L43" s="604">
        <f t="shared" si="0"/>
        <v>4213</v>
      </c>
      <c r="M43" s="621"/>
    </row>
    <row r="44" spans="1:13" s="922" customFormat="1" ht="15">
      <c r="A44" s="910">
        <v>37</v>
      </c>
      <c r="B44" s="911"/>
      <c r="C44" s="912"/>
      <c r="D44" s="643" t="s">
        <v>464</v>
      </c>
      <c r="E44" s="602" t="s">
        <v>742</v>
      </c>
      <c r="F44" s="601">
        <f>SUM(G44+H44+L46+M45)</f>
        <v>4100</v>
      </c>
      <c r="G44" s="613">
        <v>0</v>
      </c>
      <c r="H44" s="614">
        <v>0</v>
      </c>
      <c r="I44" s="913"/>
      <c r="J44" s="914"/>
      <c r="K44" s="914"/>
      <c r="L44" s="604"/>
      <c r="M44" s="636"/>
    </row>
    <row r="45" spans="1:13" ht="15">
      <c r="A45" s="910">
        <v>38</v>
      </c>
      <c r="B45" s="915"/>
      <c r="C45" s="916"/>
      <c r="D45" s="606" t="s">
        <v>288</v>
      </c>
      <c r="E45" s="607"/>
      <c r="F45" s="1146"/>
      <c r="G45" s="1146"/>
      <c r="H45" s="1147"/>
      <c r="I45" s="917">
        <v>3100</v>
      </c>
      <c r="J45" s="918"/>
      <c r="K45" s="918"/>
      <c r="L45" s="610">
        <f t="shared" si="0"/>
        <v>3100</v>
      </c>
      <c r="M45" s="635"/>
    </row>
    <row r="46" spans="1:13" ht="15">
      <c r="A46" s="910">
        <v>39</v>
      </c>
      <c r="B46" s="911"/>
      <c r="C46" s="912"/>
      <c r="D46" s="612" t="s">
        <v>296</v>
      </c>
      <c r="E46" s="602"/>
      <c r="F46" s="974"/>
      <c r="G46" s="974"/>
      <c r="H46" s="1148"/>
      <c r="I46" s="913">
        <v>4100</v>
      </c>
      <c r="J46" s="914"/>
      <c r="K46" s="914"/>
      <c r="L46" s="615">
        <f t="shared" si="0"/>
        <v>4100</v>
      </c>
      <c r="M46" s="636"/>
    </row>
    <row r="47" spans="1:13" ht="15">
      <c r="A47" s="910">
        <v>40</v>
      </c>
      <c r="B47" s="911"/>
      <c r="C47" s="912"/>
      <c r="D47" s="617" t="s">
        <v>284</v>
      </c>
      <c r="E47" s="601"/>
      <c r="F47" s="618"/>
      <c r="G47" s="618"/>
      <c r="H47" s="619"/>
      <c r="I47" s="620"/>
      <c r="J47" s="618"/>
      <c r="K47" s="618"/>
      <c r="L47" s="604">
        <f t="shared" si="0"/>
        <v>0</v>
      </c>
      <c r="M47" s="621"/>
    </row>
    <row r="48" spans="1:13" ht="45">
      <c r="A48" s="910">
        <v>41</v>
      </c>
      <c r="B48" s="911"/>
      <c r="C48" s="912">
        <v>10</v>
      </c>
      <c r="D48" s="601" t="s">
        <v>218</v>
      </c>
      <c r="E48" s="602" t="s">
        <v>742</v>
      </c>
      <c r="F48" s="601">
        <f>SUM(G48+H48+L49+M49)</f>
        <v>89793</v>
      </c>
      <c r="G48" s="601">
        <v>14466</v>
      </c>
      <c r="H48" s="603">
        <v>15</v>
      </c>
      <c r="I48" s="913"/>
      <c r="J48" s="914"/>
      <c r="K48" s="914"/>
      <c r="L48" s="604"/>
      <c r="M48" s="605"/>
    </row>
    <row r="49" spans="1:13" ht="15">
      <c r="A49" s="910">
        <v>42</v>
      </c>
      <c r="B49" s="911"/>
      <c r="C49" s="912"/>
      <c r="D49" s="612" t="s">
        <v>296</v>
      </c>
      <c r="E49" s="602"/>
      <c r="F49" s="601"/>
      <c r="G49" s="601"/>
      <c r="H49" s="603"/>
      <c r="I49" s="913">
        <v>75312</v>
      </c>
      <c r="J49" s="914"/>
      <c r="K49" s="914"/>
      <c r="L49" s="615">
        <f>SUM(I49:K49)</f>
        <v>75312</v>
      </c>
      <c r="M49" s="605"/>
    </row>
    <row r="50" spans="1:13" ht="15">
      <c r="A50" s="910">
        <v>44</v>
      </c>
      <c r="B50" s="911"/>
      <c r="C50" s="912"/>
      <c r="D50" s="617" t="s">
        <v>284</v>
      </c>
      <c r="E50" s="601"/>
      <c r="F50" s="618"/>
      <c r="G50" s="618"/>
      <c r="H50" s="619"/>
      <c r="I50" s="620">
        <v>69143</v>
      </c>
      <c r="J50" s="618"/>
      <c r="K50" s="618"/>
      <c r="L50" s="619">
        <f>SUM(I50:K50)</f>
        <v>69143</v>
      </c>
      <c r="M50" s="621"/>
    </row>
    <row r="51" spans="1:13" ht="30">
      <c r="A51" s="910">
        <v>45</v>
      </c>
      <c r="B51" s="911"/>
      <c r="C51" s="912">
        <v>11</v>
      </c>
      <c r="D51" s="601" t="s">
        <v>542</v>
      </c>
      <c r="E51" s="602" t="s">
        <v>742</v>
      </c>
      <c r="F51" s="601">
        <f>SUM(G51+H51+L52+M52)</f>
        <v>172526</v>
      </c>
      <c r="G51" s="601">
        <v>6859</v>
      </c>
      <c r="H51" s="603">
        <v>47742</v>
      </c>
      <c r="I51" s="913"/>
      <c r="J51" s="914"/>
      <c r="K51" s="914"/>
      <c r="L51" s="604"/>
      <c r="M51" s="605"/>
    </row>
    <row r="52" spans="1:13" ht="15">
      <c r="A52" s="910">
        <v>46</v>
      </c>
      <c r="B52" s="911"/>
      <c r="C52" s="912"/>
      <c r="D52" s="612" t="s">
        <v>296</v>
      </c>
      <c r="E52" s="602"/>
      <c r="F52" s="601"/>
      <c r="G52" s="601"/>
      <c r="H52" s="603"/>
      <c r="I52" s="913">
        <v>117925</v>
      </c>
      <c r="J52" s="914"/>
      <c r="K52" s="914"/>
      <c r="L52" s="615">
        <f>SUM(I52:K52)</f>
        <v>117925</v>
      </c>
      <c r="M52" s="605"/>
    </row>
    <row r="53" spans="1:14" ht="15">
      <c r="A53" s="910">
        <v>47</v>
      </c>
      <c r="B53" s="911"/>
      <c r="C53" s="912"/>
      <c r="D53" s="617" t="s">
        <v>284</v>
      </c>
      <c r="E53" s="601"/>
      <c r="F53" s="618"/>
      <c r="G53" s="618"/>
      <c r="H53" s="619"/>
      <c r="I53" s="620">
        <v>111972</v>
      </c>
      <c r="J53" s="618"/>
      <c r="K53" s="618"/>
      <c r="L53" s="604">
        <f>SUM(I53:K53)</f>
        <v>111972</v>
      </c>
      <c r="M53" s="621"/>
      <c r="N53" s="892">
        <v>111140</v>
      </c>
    </row>
    <row r="54" spans="1:13" s="922" customFormat="1" ht="45">
      <c r="A54" s="910">
        <v>48</v>
      </c>
      <c r="B54" s="911"/>
      <c r="C54" s="912">
        <v>12</v>
      </c>
      <c r="D54" s="601" t="s">
        <v>320</v>
      </c>
      <c r="E54" s="602" t="s">
        <v>742</v>
      </c>
      <c r="F54" s="601">
        <f>SUM(G54+H54+L55+M55)</f>
        <v>1858059</v>
      </c>
      <c r="G54" s="601">
        <v>163412</v>
      </c>
      <c r="H54" s="603">
        <v>1375396</v>
      </c>
      <c r="I54" s="913"/>
      <c r="J54" s="914"/>
      <c r="K54" s="914"/>
      <c r="L54" s="604"/>
      <c r="M54" s="605"/>
    </row>
    <row r="55" spans="1:13" ht="15">
      <c r="A55" s="910">
        <v>49</v>
      </c>
      <c r="B55" s="911"/>
      <c r="C55" s="912"/>
      <c r="D55" s="612" t="s">
        <v>296</v>
      </c>
      <c r="E55" s="602"/>
      <c r="F55" s="601"/>
      <c r="G55" s="601"/>
      <c r="H55" s="603"/>
      <c r="I55" s="913">
        <v>319251</v>
      </c>
      <c r="J55" s="914"/>
      <c r="K55" s="914"/>
      <c r="L55" s="615">
        <f>SUM(I55:K55)</f>
        <v>319251</v>
      </c>
      <c r="M55" s="605"/>
    </row>
    <row r="56" spans="1:13" ht="15">
      <c r="A56" s="910">
        <v>50</v>
      </c>
      <c r="B56" s="911"/>
      <c r="C56" s="912"/>
      <c r="D56" s="617" t="s">
        <v>284</v>
      </c>
      <c r="E56" s="601"/>
      <c r="F56" s="618"/>
      <c r="G56" s="618"/>
      <c r="H56" s="619"/>
      <c r="I56" s="620">
        <v>14091</v>
      </c>
      <c r="J56" s="618"/>
      <c r="K56" s="618"/>
      <c r="L56" s="604">
        <f>SUM(I56:K56)</f>
        <v>14091</v>
      </c>
      <c r="M56" s="621"/>
    </row>
    <row r="57" spans="1:13" ht="30">
      <c r="A57" s="910">
        <v>51</v>
      </c>
      <c r="B57" s="911"/>
      <c r="C57" s="912">
        <v>13</v>
      </c>
      <c r="D57" s="601" t="s">
        <v>321</v>
      </c>
      <c r="E57" s="602" t="s">
        <v>742</v>
      </c>
      <c r="F57" s="601">
        <f>SUM(G57+H57+L58+M58)</f>
        <v>234205</v>
      </c>
      <c r="G57" s="601">
        <v>8209</v>
      </c>
      <c r="H57" s="603">
        <v>139914</v>
      </c>
      <c r="I57" s="913"/>
      <c r="J57" s="914"/>
      <c r="K57" s="914"/>
      <c r="L57" s="604"/>
      <c r="M57" s="605"/>
    </row>
    <row r="58" spans="1:13" ht="15">
      <c r="A58" s="910">
        <v>52</v>
      </c>
      <c r="B58" s="911"/>
      <c r="C58" s="912"/>
      <c r="D58" s="612" t="s">
        <v>296</v>
      </c>
      <c r="E58" s="602"/>
      <c r="F58" s="601"/>
      <c r="G58" s="601"/>
      <c r="H58" s="603"/>
      <c r="I58" s="913">
        <v>86082</v>
      </c>
      <c r="J58" s="914"/>
      <c r="K58" s="914"/>
      <c r="L58" s="615">
        <f>SUM(I58:K58)</f>
        <v>86082</v>
      </c>
      <c r="M58" s="605"/>
    </row>
    <row r="59" spans="1:13" s="922" customFormat="1" ht="15">
      <c r="A59" s="910">
        <v>53</v>
      </c>
      <c r="B59" s="911"/>
      <c r="C59" s="912"/>
      <c r="D59" s="617" t="s">
        <v>284</v>
      </c>
      <c r="E59" s="601"/>
      <c r="F59" s="618"/>
      <c r="G59" s="618"/>
      <c r="H59" s="619"/>
      <c r="I59" s="620">
        <v>53</v>
      </c>
      <c r="J59" s="618"/>
      <c r="K59" s="618"/>
      <c r="L59" s="604">
        <f>SUM(I59:K59)</f>
        <v>53</v>
      </c>
      <c r="M59" s="621"/>
    </row>
    <row r="60" spans="1:13" ht="36" customHeight="1">
      <c r="A60" s="910">
        <v>54</v>
      </c>
      <c r="B60" s="911"/>
      <c r="C60" s="912">
        <v>14</v>
      </c>
      <c r="D60" s="601" t="s">
        <v>322</v>
      </c>
      <c r="E60" s="602" t="s">
        <v>742</v>
      </c>
      <c r="F60" s="601">
        <f>SUM(G60+H60+L61+M61)</f>
        <v>72227</v>
      </c>
      <c r="G60" s="601">
        <v>26590</v>
      </c>
      <c r="H60" s="603">
        <v>35637</v>
      </c>
      <c r="I60" s="913"/>
      <c r="J60" s="914"/>
      <c r="K60" s="914"/>
      <c r="L60" s="604"/>
      <c r="M60" s="605"/>
    </row>
    <row r="61" spans="1:13" ht="15">
      <c r="A61" s="910">
        <v>55</v>
      </c>
      <c r="B61" s="911"/>
      <c r="C61" s="912"/>
      <c r="D61" s="612" t="s">
        <v>296</v>
      </c>
      <c r="E61" s="602"/>
      <c r="F61" s="601"/>
      <c r="G61" s="601"/>
      <c r="H61" s="603"/>
      <c r="I61" s="913">
        <v>7387</v>
      </c>
      <c r="J61" s="914"/>
      <c r="K61" s="914">
        <v>2613</v>
      </c>
      <c r="L61" s="615">
        <f>SUM(I61:K61)</f>
        <v>10000</v>
      </c>
      <c r="M61" s="605"/>
    </row>
    <row r="62" spans="1:13" s="922" customFormat="1" ht="15">
      <c r="A62" s="910">
        <v>56</v>
      </c>
      <c r="B62" s="911"/>
      <c r="C62" s="912"/>
      <c r="D62" s="617" t="s">
        <v>284</v>
      </c>
      <c r="E62" s="601"/>
      <c r="F62" s="618"/>
      <c r="G62" s="618"/>
      <c r="H62" s="619"/>
      <c r="I62" s="620">
        <v>2954</v>
      </c>
      <c r="J62" s="618"/>
      <c r="K62" s="618">
        <v>2613</v>
      </c>
      <c r="L62" s="604">
        <f>SUM(I62:K62)</f>
        <v>5567</v>
      </c>
      <c r="M62" s="621"/>
    </row>
    <row r="63" spans="1:13" ht="36" customHeight="1">
      <c r="A63" s="910">
        <v>57</v>
      </c>
      <c r="B63" s="911"/>
      <c r="C63" s="912">
        <v>15</v>
      </c>
      <c r="D63" s="601" t="s">
        <v>537</v>
      </c>
      <c r="E63" s="602" t="s">
        <v>742</v>
      </c>
      <c r="F63" s="601">
        <f>SUM(G63+H63+L64+M64)</f>
        <v>18147</v>
      </c>
      <c r="G63" s="601">
        <v>0</v>
      </c>
      <c r="H63" s="603">
        <v>14580</v>
      </c>
      <c r="I63" s="913"/>
      <c r="J63" s="914"/>
      <c r="K63" s="914"/>
      <c r="L63" s="604"/>
      <c r="M63" s="605"/>
    </row>
    <row r="64" spans="1:13" ht="15">
      <c r="A64" s="910">
        <v>58</v>
      </c>
      <c r="B64" s="911"/>
      <c r="C64" s="912"/>
      <c r="D64" s="612" t="s">
        <v>296</v>
      </c>
      <c r="E64" s="602"/>
      <c r="F64" s="601"/>
      <c r="G64" s="601"/>
      <c r="H64" s="603"/>
      <c r="I64" s="913"/>
      <c r="J64" s="914">
        <v>3567</v>
      </c>
      <c r="K64" s="914"/>
      <c r="L64" s="615">
        <f>SUM(I64:K64)</f>
        <v>3567</v>
      </c>
      <c r="M64" s="605"/>
    </row>
    <row r="65" spans="1:13" ht="15">
      <c r="A65" s="910">
        <v>59</v>
      </c>
      <c r="B65" s="911"/>
      <c r="C65" s="912"/>
      <c r="D65" s="617" t="s">
        <v>284</v>
      </c>
      <c r="E65" s="601"/>
      <c r="F65" s="618"/>
      <c r="G65" s="618"/>
      <c r="H65" s="619"/>
      <c r="I65" s="620"/>
      <c r="J65" s="618"/>
      <c r="K65" s="618"/>
      <c r="L65" s="604">
        <f>SUM(I65:K65)</f>
        <v>0</v>
      </c>
      <c r="M65" s="621"/>
    </row>
    <row r="66" spans="1:13" ht="36" customHeight="1">
      <c r="A66" s="910">
        <v>60</v>
      </c>
      <c r="B66" s="911"/>
      <c r="C66" s="912">
        <v>16</v>
      </c>
      <c r="D66" s="601" t="s">
        <v>323</v>
      </c>
      <c r="E66" s="602" t="s">
        <v>742</v>
      </c>
      <c r="F66" s="601">
        <f>SUM(G66+H66+L67+M67)</f>
        <v>200</v>
      </c>
      <c r="G66" s="601">
        <v>0</v>
      </c>
      <c r="H66" s="603">
        <v>147</v>
      </c>
      <c r="I66" s="913"/>
      <c r="J66" s="914"/>
      <c r="K66" s="914"/>
      <c r="L66" s="604"/>
      <c r="M66" s="605"/>
    </row>
    <row r="67" spans="1:13" ht="15">
      <c r="A67" s="910">
        <v>61</v>
      </c>
      <c r="B67" s="911"/>
      <c r="C67" s="912"/>
      <c r="D67" s="612" t="s">
        <v>296</v>
      </c>
      <c r="E67" s="602"/>
      <c r="F67" s="601"/>
      <c r="G67" s="601"/>
      <c r="H67" s="603"/>
      <c r="I67" s="913">
        <v>53</v>
      </c>
      <c r="J67" s="914"/>
      <c r="K67" s="914"/>
      <c r="L67" s="615">
        <f>SUM(I67:K67)</f>
        <v>53</v>
      </c>
      <c r="M67" s="605"/>
    </row>
    <row r="68" spans="1:13" ht="15">
      <c r="A68" s="910">
        <v>62</v>
      </c>
      <c r="B68" s="911"/>
      <c r="C68" s="912"/>
      <c r="D68" s="617" t="s">
        <v>284</v>
      </c>
      <c r="E68" s="602"/>
      <c r="F68" s="618"/>
      <c r="G68" s="618"/>
      <c r="H68" s="619"/>
      <c r="I68" s="620"/>
      <c r="J68" s="618"/>
      <c r="K68" s="618"/>
      <c r="L68" s="604">
        <f>SUM(I68:K68)</f>
        <v>0</v>
      </c>
      <c r="M68" s="621"/>
    </row>
    <row r="69" spans="1:13" ht="25.5" customHeight="1">
      <c r="A69" s="925">
        <v>63</v>
      </c>
      <c r="B69" s="926"/>
      <c r="C69" s="927">
        <v>17</v>
      </c>
      <c r="D69" s="601" t="s">
        <v>324</v>
      </c>
      <c r="E69" s="602" t="s">
        <v>742</v>
      </c>
      <c r="F69" s="601">
        <f>SUM(G69+H69+L70+M70)</f>
        <v>499640</v>
      </c>
      <c r="G69" s="601">
        <v>213046</v>
      </c>
      <c r="H69" s="603">
        <v>265798</v>
      </c>
      <c r="I69" s="913"/>
      <c r="J69" s="914"/>
      <c r="K69" s="914"/>
      <c r="L69" s="604"/>
      <c r="M69" s="605"/>
    </row>
    <row r="70" spans="1:13" ht="15">
      <c r="A70" s="910">
        <v>64</v>
      </c>
      <c r="B70" s="911"/>
      <c r="C70" s="912"/>
      <c r="D70" s="612" t="s">
        <v>296</v>
      </c>
      <c r="E70" s="602"/>
      <c r="F70" s="601"/>
      <c r="G70" s="601"/>
      <c r="H70" s="603"/>
      <c r="I70" s="913">
        <v>20796</v>
      </c>
      <c r="J70" s="914"/>
      <c r="K70" s="914"/>
      <c r="L70" s="615">
        <f>SUM(I70:K70)</f>
        <v>20796</v>
      </c>
      <c r="M70" s="605"/>
    </row>
    <row r="71" spans="1:13" s="922" customFormat="1" ht="15">
      <c r="A71" s="910">
        <v>65</v>
      </c>
      <c r="B71" s="911"/>
      <c r="C71" s="912"/>
      <c r="D71" s="617" t="s">
        <v>284</v>
      </c>
      <c r="E71" s="602"/>
      <c r="F71" s="618"/>
      <c r="G71" s="618"/>
      <c r="H71" s="619"/>
      <c r="I71" s="620">
        <v>11583</v>
      </c>
      <c r="J71" s="618"/>
      <c r="K71" s="618"/>
      <c r="L71" s="604">
        <f>SUM(I71:K71)</f>
        <v>11583</v>
      </c>
      <c r="M71" s="621"/>
    </row>
    <row r="72" spans="1:13" ht="45">
      <c r="A72" s="910">
        <v>66</v>
      </c>
      <c r="B72" s="911"/>
      <c r="C72" s="912">
        <v>18</v>
      </c>
      <c r="D72" s="601" t="s">
        <v>845</v>
      </c>
      <c r="E72" s="602" t="s">
        <v>742</v>
      </c>
      <c r="F72" s="613">
        <f>SUM(G72+H72+L74+M73)</f>
        <v>28000</v>
      </c>
      <c r="G72" s="613">
        <v>0</v>
      </c>
      <c r="H72" s="644">
        <v>0</v>
      </c>
      <c r="I72" s="913"/>
      <c r="J72" s="914"/>
      <c r="K72" s="914"/>
      <c r="L72" s="604"/>
      <c r="M72" s="605"/>
    </row>
    <row r="73" spans="1:13" ht="15">
      <c r="A73" s="910">
        <v>67</v>
      </c>
      <c r="B73" s="915"/>
      <c r="C73" s="916"/>
      <c r="D73" s="606" t="s">
        <v>288</v>
      </c>
      <c r="E73" s="928"/>
      <c r="F73" s="1146"/>
      <c r="G73" s="1146"/>
      <c r="H73" s="1147"/>
      <c r="I73" s="917">
        <v>28000</v>
      </c>
      <c r="J73" s="918"/>
      <c r="K73" s="918"/>
      <c r="L73" s="610">
        <f t="shared" si="0"/>
        <v>28000</v>
      </c>
      <c r="M73" s="635"/>
    </row>
    <row r="74" spans="1:13" ht="15">
      <c r="A74" s="910">
        <v>68</v>
      </c>
      <c r="B74" s="911"/>
      <c r="C74" s="912"/>
      <c r="D74" s="612" t="s">
        <v>296</v>
      </c>
      <c r="E74" s="929"/>
      <c r="F74" s="974"/>
      <c r="G74" s="974"/>
      <c r="H74" s="1148"/>
      <c r="I74" s="913">
        <v>28000</v>
      </c>
      <c r="J74" s="914"/>
      <c r="K74" s="914"/>
      <c r="L74" s="615">
        <f t="shared" si="0"/>
        <v>28000</v>
      </c>
      <c r="M74" s="636"/>
    </row>
    <row r="75" spans="1:13" ht="15">
      <c r="A75" s="910">
        <v>69</v>
      </c>
      <c r="B75" s="911"/>
      <c r="C75" s="912"/>
      <c r="D75" s="617" t="s">
        <v>284</v>
      </c>
      <c r="E75" s="602"/>
      <c r="F75" s="618"/>
      <c r="G75" s="618"/>
      <c r="H75" s="619"/>
      <c r="I75" s="620">
        <v>24613</v>
      </c>
      <c r="J75" s="618"/>
      <c r="K75" s="618"/>
      <c r="L75" s="604">
        <f>SUM(I75:K75)</f>
        <v>24613</v>
      </c>
      <c r="M75" s="621"/>
    </row>
    <row r="76" spans="1:13" ht="30">
      <c r="A76" s="910">
        <v>70</v>
      </c>
      <c r="B76" s="911"/>
      <c r="C76" s="912">
        <v>19</v>
      </c>
      <c r="D76" s="601" t="s">
        <v>465</v>
      </c>
      <c r="E76" s="602" t="s">
        <v>742</v>
      </c>
      <c r="F76" s="613">
        <f>SUM(G76+H76+L78+M77)</f>
        <v>22300</v>
      </c>
      <c r="G76" s="613">
        <v>0</v>
      </c>
      <c r="H76" s="630">
        <v>18000</v>
      </c>
      <c r="I76" s="913"/>
      <c r="J76" s="914"/>
      <c r="K76" s="914"/>
      <c r="L76" s="604"/>
      <c r="M76" s="605"/>
    </row>
    <row r="77" spans="1:13" ht="15">
      <c r="A77" s="910">
        <v>71</v>
      </c>
      <c r="B77" s="915"/>
      <c r="C77" s="916"/>
      <c r="D77" s="606" t="s">
        <v>288</v>
      </c>
      <c r="E77" s="928"/>
      <c r="F77" s="1146"/>
      <c r="G77" s="1146"/>
      <c r="H77" s="1147"/>
      <c r="I77" s="917">
        <v>4300</v>
      </c>
      <c r="J77" s="918"/>
      <c r="K77" s="918"/>
      <c r="L77" s="610">
        <f t="shared" si="0"/>
        <v>4300</v>
      </c>
      <c r="M77" s="635"/>
    </row>
    <row r="78" spans="1:13" s="922" customFormat="1" ht="15">
      <c r="A78" s="910">
        <v>72</v>
      </c>
      <c r="B78" s="911"/>
      <c r="C78" s="912"/>
      <c r="D78" s="612" t="s">
        <v>296</v>
      </c>
      <c r="E78" s="929"/>
      <c r="F78" s="974"/>
      <c r="G78" s="974"/>
      <c r="H78" s="1148"/>
      <c r="I78" s="913">
        <v>4300</v>
      </c>
      <c r="J78" s="914"/>
      <c r="K78" s="914"/>
      <c r="L78" s="615">
        <f t="shared" si="0"/>
        <v>4300</v>
      </c>
      <c r="M78" s="636"/>
    </row>
    <row r="79" spans="1:13" s="922" customFormat="1" ht="15">
      <c r="A79" s="910">
        <v>73</v>
      </c>
      <c r="B79" s="919"/>
      <c r="C79" s="920"/>
      <c r="D79" s="617" t="s">
        <v>284</v>
      </c>
      <c r="E79" s="642"/>
      <c r="F79" s="618"/>
      <c r="G79" s="618"/>
      <c r="H79" s="619"/>
      <c r="I79" s="640"/>
      <c r="J79" s="639"/>
      <c r="K79" s="639"/>
      <c r="L79" s="604">
        <f t="shared" si="0"/>
        <v>0</v>
      </c>
      <c r="M79" s="641"/>
    </row>
    <row r="80" spans="1:13" ht="60">
      <c r="A80" s="910">
        <v>74</v>
      </c>
      <c r="B80" s="911"/>
      <c r="C80" s="912">
        <v>20</v>
      </c>
      <c r="D80" s="601" t="s">
        <v>466</v>
      </c>
      <c r="E80" s="602" t="s">
        <v>742</v>
      </c>
      <c r="F80" s="613">
        <f>SUM(G80+H80+L82+M81)</f>
        <v>9356</v>
      </c>
      <c r="G80" s="645">
        <v>0</v>
      </c>
      <c r="H80" s="630">
        <v>2356</v>
      </c>
      <c r="I80" s="913"/>
      <c r="J80" s="914"/>
      <c r="K80" s="914"/>
      <c r="L80" s="604"/>
      <c r="M80" s="605"/>
    </row>
    <row r="81" spans="1:13" ht="15">
      <c r="A81" s="893">
        <v>75</v>
      </c>
      <c r="B81" s="930"/>
      <c r="C81" s="931"/>
      <c r="D81" s="606" t="s">
        <v>288</v>
      </c>
      <c r="E81" s="928"/>
      <c r="F81" s="1146"/>
      <c r="G81" s="1146"/>
      <c r="H81" s="1147"/>
      <c r="I81" s="917">
        <v>7000</v>
      </c>
      <c r="J81" s="918"/>
      <c r="K81" s="918"/>
      <c r="L81" s="610">
        <f t="shared" si="0"/>
        <v>7000</v>
      </c>
      <c r="M81" s="627"/>
    </row>
    <row r="82" spans="1:13" ht="15">
      <c r="A82" s="893">
        <v>76</v>
      </c>
      <c r="B82" s="932"/>
      <c r="C82" s="927"/>
      <c r="D82" s="612" t="s">
        <v>296</v>
      </c>
      <c r="E82" s="929"/>
      <c r="F82" s="974"/>
      <c r="G82" s="974"/>
      <c r="H82" s="1148"/>
      <c r="I82" s="913">
        <v>7000</v>
      </c>
      <c r="J82" s="914"/>
      <c r="K82" s="914"/>
      <c r="L82" s="615">
        <f t="shared" si="0"/>
        <v>7000</v>
      </c>
      <c r="M82" s="631"/>
    </row>
    <row r="83" spans="1:13" ht="15">
      <c r="A83" s="910">
        <v>77</v>
      </c>
      <c r="B83" s="932"/>
      <c r="C83" s="927"/>
      <c r="D83" s="617" t="s">
        <v>284</v>
      </c>
      <c r="E83" s="602"/>
      <c r="F83" s="646"/>
      <c r="G83" s="646"/>
      <c r="H83" s="647"/>
      <c r="I83" s="648"/>
      <c r="J83" s="646"/>
      <c r="K83" s="646"/>
      <c r="L83" s="604">
        <f t="shared" si="0"/>
        <v>0</v>
      </c>
      <c r="M83" s="649"/>
    </row>
    <row r="84" spans="1:13" ht="30">
      <c r="A84" s="910">
        <v>78</v>
      </c>
      <c r="B84" s="911"/>
      <c r="C84" s="912">
        <v>21</v>
      </c>
      <c r="D84" s="601" t="s">
        <v>467</v>
      </c>
      <c r="E84" s="602" t="s">
        <v>742</v>
      </c>
      <c r="F84" s="613">
        <f>SUM(G84+H84+L86+M85)</f>
        <v>65000</v>
      </c>
      <c r="G84" s="601">
        <v>0</v>
      </c>
      <c r="H84" s="603">
        <v>0</v>
      </c>
      <c r="I84" s="913"/>
      <c r="J84" s="914"/>
      <c r="K84" s="914"/>
      <c r="L84" s="604"/>
      <c r="M84" s="605"/>
    </row>
    <row r="85" spans="1:13" ht="15">
      <c r="A85" s="925">
        <v>79</v>
      </c>
      <c r="B85" s="930"/>
      <c r="C85" s="931"/>
      <c r="D85" s="606" t="s">
        <v>288</v>
      </c>
      <c r="E85" s="928"/>
      <c r="F85" s="1146"/>
      <c r="G85" s="608"/>
      <c r="H85" s="626"/>
      <c r="I85" s="917">
        <v>6000</v>
      </c>
      <c r="J85" s="918"/>
      <c r="K85" s="918"/>
      <c r="L85" s="610">
        <f t="shared" si="0"/>
        <v>6000</v>
      </c>
      <c r="M85" s="635">
        <v>59000</v>
      </c>
    </row>
    <row r="86" spans="1:13" s="922" customFormat="1" ht="15">
      <c r="A86" s="925">
        <v>80</v>
      </c>
      <c r="B86" s="932"/>
      <c r="C86" s="927"/>
      <c r="D86" s="612" t="s">
        <v>296</v>
      </c>
      <c r="E86" s="929"/>
      <c r="F86" s="974"/>
      <c r="G86" s="613"/>
      <c r="H86" s="630"/>
      <c r="I86" s="913">
        <v>6000</v>
      </c>
      <c r="J86" s="914"/>
      <c r="K86" s="914"/>
      <c r="L86" s="615">
        <f t="shared" si="0"/>
        <v>6000</v>
      </c>
      <c r="M86" s="636"/>
    </row>
    <row r="87" spans="1:13" ht="15">
      <c r="A87" s="925">
        <v>81</v>
      </c>
      <c r="B87" s="933"/>
      <c r="C87" s="934"/>
      <c r="D87" s="617" t="s">
        <v>284</v>
      </c>
      <c r="E87" s="642"/>
      <c r="F87" s="618"/>
      <c r="G87" s="618"/>
      <c r="H87" s="619"/>
      <c r="I87" s="640"/>
      <c r="J87" s="639"/>
      <c r="K87" s="639"/>
      <c r="L87" s="604">
        <f t="shared" si="0"/>
        <v>0</v>
      </c>
      <c r="M87" s="641"/>
    </row>
    <row r="88" spans="1:13" ht="24" customHeight="1">
      <c r="A88" s="925">
        <v>82</v>
      </c>
      <c r="B88" s="926"/>
      <c r="C88" s="927">
        <v>22</v>
      </c>
      <c r="D88" s="601" t="s">
        <v>468</v>
      </c>
      <c r="E88" s="602" t="s">
        <v>742</v>
      </c>
      <c r="F88" s="613">
        <f>SUM(G88+H88+L90+M89)</f>
        <v>6000</v>
      </c>
      <c r="G88" s="601">
        <v>0</v>
      </c>
      <c r="H88" s="603">
        <v>0</v>
      </c>
      <c r="I88" s="913"/>
      <c r="J88" s="914"/>
      <c r="K88" s="914"/>
      <c r="L88" s="604"/>
      <c r="M88" s="605"/>
    </row>
    <row r="89" spans="1:13" ht="15">
      <c r="A89" s="925">
        <v>83</v>
      </c>
      <c r="B89" s="930"/>
      <c r="C89" s="931"/>
      <c r="D89" s="606" t="s">
        <v>288</v>
      </c>
      <c r="E89" s="928"/>
      <c r="F89" s="1146"/>
      <c r="G89" s="608"/>
      <c r="H89" s="626"/>
      <c r="I89" s="917">
        <v>6000</v>
      </c>
      <c r="J89" s="918"/>
      <c r="K89" s="918"/>
      <c r="L89" s="610">
        <f t="shared" si="0"/>
        <v>6000</v>
      </c>
      <c r="M89" s="635"/>
    </row>
    <row r="90" spans="1:13" ht="15">
      <c r="A90" s="925">
        <v>84</v>
      </c>
      <c r="B90" s="932"/>
      <c r="C90" s="927"/>
      <c r="D90" s="612" t="s">
        <v>296</v>
      </c>
      <c r="E90" s="929"/>
      <c r="F90" s="974"/>
      <c r="G90" s="613"/>
      <c r="H90" s="630"/>
      <c r="I90" s="913">
        <v>6000</v>
      </c>
      <c r="J90" s="914"/>
      <c r="K90" s="914"/>
      <c r="L90" s="615">
        <f t="shared" si="0"/>
        <v>6000</v>
      </c>
      <c r="M90" s="636"/>
    </row>
    <row r="91" spans="1:13" ht="15">
      <c r="A91" s="925">
        <v>85</v>
      </c>
      <c r="B91" s="933"/>
      <c r="C91" s="934"/>
      <c r="D91" s="617" t="s">
        <v>284</v>
      </c>
      <c r="E91" s="642"/>
      <c r="F91" s="618"/>
      <c r="G91" s="618"/>
      <c r="H91" s="619"/>
      <c r="I91" s="640"/>
      <c r="J91" s="639"/>
      <c r="K91" s="639"/>
      <c r="L91" s="604">
        <f t="shared" si="0"/>
        <v>0</v>
      </c>
      <c r="M91" s="641"/>
    </row>
    <row r="92" spans="1:13" ht="24" customHeight="1">
      <c r="A92" s="925">
        <v>86</v>
      </c>
      <c r="B92" s="926"/>
      <c r="C92" s="927">
        <v>23</v>
      </c>
      <c r="D92" s="601" t="s">
        <v>325</v>
      </c>
      <c r="E92" s="602" t="s">
        <v>742</v>
      </c>
      <c r="F92" s="613">
        <f>SUM(G92+H92+L94+M93)</f>
        <v>1500</v>
      </c>
      <c r="G92" s="601">
        <v>0</v>
      </c>
      <c r="H92" s="603">
        <v>0</v>
      </c>
      <c r="I92" s="913"/>
      <c r="J92" s="914"/>
      <c r="K92" s="914"/>
      <c r="L92" s="604"/>
      <c r="M92" s="605"/>
    </row>
    <row r="93" spans="1:13" s="922" customFormat="1" ht="15">
      <c r="A93" s="925">
        <v>87</v>
      </c>
      <c r="B93" s="926"/>
      <c r="C93" s="927"/>
      <c r="D93" s="606" t="s">
        <v>288</v>
      </c>
      <c r="E93" s="928"/>
      <c r="F93" s="1146"/>
      <c r="G93" s="608"/>
      <c r="H93" s="626"/>
      <c r="I93" s="917">
        <v>1500</v>
      </c>
      <c r="J93" s="918"/>
      <c r="K93" s="918"/>
      <c r="L93" s="610">
        <f t="shared" si="0"/>
        <v>1500</v>
      </c>
      <c r="M93" s="635"/>
    </row>
    <row r="94" spans="1:13" ht="15">
      <c r="A94" s="925">
        <v>88</v>
      </c>
      <c r="B94" s="932"/>
      <c r="C94" s="927"/>
      <c r="D94" s="612" t="s">
        <v>296</v>
      </c>
      <c r="E94" s="929"/>
      <c r="F94" s="974"/>
      <c r="G94" s="613"/>
      <c r="H94" s="630"/>
      <c r="I94" s="913">
        <v>1500</v>
      </c>
      <c r="J94" s="914"/>
      <c r="K94" s="914"/>
      <c r="L94" s="615">
        <f t="shared" si="0"/>
        <v>1500</v>
      </c>
      <c r="M94" s="636"/>
    </row>
    <row r="95" spans="1:13" s="922" customFormat="1" ht="15">
      <c r="A95" s="925">
        <v>89</v>
      </c>
      <c r="B95" s="933"/>
      <c r="C95" s="934"/>
      <c r="D95" s="617" t="s">
        <v>284</v>
      </c>
      <c r="E95" s="642"/>
      <c r="F95" s="618"/>
      <c r="G95" s="618"/>
      <c r="H95" s="619"/>
      <c r="I95" s="640"/>
      <c r="J95" s="639"/>
      <c r="K95" s="639"/>
      <c r="L95" s="604">
        <f t="shared" si="0"/>
        <v>0</v>
      </c>
      <c r="M95" s="641"/>
    </row>
    <row r="96" spans="1:13" ht="24" customHeight="1">
      <c r="A96" s="925">
        <v>90</v>
      </c>
      <c r="B96" s="926"/>
      <c r="C96" s="927">
        <v>24</v>
      </c>
      <c r="D96" s="601" t="s">
        <v>470</v>
      </c>
      <c r="E96" s="602" t="s">
        <v>742</v>
      </c>
      <c r="F96" s="613">
        <f>SUM(G96+H96+L98+M97)</f>
        <v>20917</v>
      </c>
      <c r="G96" s="601">
        <v>2682</v>
      </c>
      <c r="H96" s="603">
        <v>109</v>
      </c>
      <c r="I96" s="913"/>
      <c r="J96" s="914"/>
      <c r="K96" s="914"/>
      <c r="L96" s="604"/>
      <c r="M96" s="605"/>
    </row>
    <row r="97" spans="1:13" ht="15">
      <c r="A97" s="925">
        <v>91</v>
      </c>
      <c r="B97" s="930"/>
      <c r="C97" s="931"/>
      <c r="D97" s="606" t="s">
        <v>288</v>
      </c>
      <c r="E97" s="928"/>
      <c r="F97" s="1146"/>
      <c r="G97" s="1146"/>
      <c r="H97" s="1147"/>
      <c r="I97" s="917">
        <v>3456</v>
      </c>
      <c r="J97" s="918"/>
      <c r="K97" s="918"/>
      <c r="L97" s="610">
        <f t="shared" si="0"/>
        <v>3456</v>
      </c>
      <c r="M97" s="635"/>
    </row>
    <row r="98" spans="1:13" ht="15">
      <c r="A98" s="925">
        <v>92</v>
      </c>
      <c r="B98" s="932"/>
      <c r="C98" s="927"/>
      <c r="D98" s="612" t="s">
        <v>296</v>
      </c>
      <c r="E98" s="929"/>
      <c r="F98" s="974"/>
      <c r="G98" s="974"/>
      <c r="H98" s="1148"/>
      <c r="I98" s="913">
        <v>18126</v>
      </c>
      <c r="J98" s="914"/>
      <c r="K98" s="914"/>
      <c r="L98" s="615">
        <f t="shared" si="0"/>
        <v>18126</v>
      </c>
      <c r="M98" s="636"/>
    </row>
    <row r="99" spans="1:13" s="922" customFormat="1" ht="15">
      <c r="A99" s="925">
        <v>93</v>
      </c>
      <c r="B99" s="933"/>
      <c r="C99" s="934"/>
      <c r="D99" s="617" t="s">
        <v>284</v>
      </c>
      <c r="E99" s="642"/>
      <c r="F99" s="618"/>
      <c r="G99" s="618"/>
      <c r="H99" s="619"/>
      <c r="I99" s="640">
        <v>4</v>
      </c>
      <c r="J99" s="639"/>
      <c r="K99" s="639"/>
      <c r="L99" s="604">
        <f t="shared" si="0"/>
        <v>4</v>
      </c>
      <c r="M99" s="641"/>
    </row>
    <row r="100" spans="1:13" ht="30">
      <c r="A100" s="925">
        <v>94</v>
      </c>
      <c r="B100" s="932"/>
      <c r="C100" s="927">
        <v>25</v>
      </c>
      <c r="D100" s="601" t="s">
        <v>471</v>
      </c>
      <c r="E100" s="602" t="s">
        <v>742</v>
      </c>
      <c r="F100" s="613">
        <f>SUM(G100+H100+L102+M101)</f>
        <v>437280</v>
      </c>
      <c r="G100" s="613">
        <v>123732</v>
      </c>
      <c r="H100" s="630">
        <v>109329</v>
      </c>
      <c r="I100" s="913"/>
      <c r="J100" s="914"/>
      <c r="K100" s="914"/>
      <c r="L100" s="604"/>
      <c r="M100" s="605"/>
    </row>
    <row r="101" spans="1:13" ht="15">
      <c r="A101" s="925">
        <v>95</v>
      </c>
      <c r="B101" s="930"/>
      <c r="C101" s="931"/>
      <c r="D101" s="606" t="s">
        <v>288</v>
      </c>
      <c r="E101" s="928"/>
      <c r="F101" s="1146"/>
      <c r="G101" s="1146"/>
      <c r="H101" s="1147"/>
      <c r="I101" s="917">
        <v>88000</v>
      </c>
      <c r="J101" s="918"/>
      <c r="K101" s="918"/>
      <c r="L101" s="610">
        <f t="shared" si="0"/>
        <v>88000</v>
      </c>
      <c r="M101" s="635">
        <v>116219</v>
      </c>
    </row>
    <row r="102" spans="1:13" ht="15">
      <c r="A102" s="925">
        <v>96</v>
      </c>
      <c r="B102" s="932"/>
      <c r="C102" s="927"/>
      <c r="D102" s="612" t="s">
        <v>296</v>
      </c>
      <c r="E102" s="929"/>
      <c r="F102" s="974"/>
      <c r="G102" s="974"/>
      <c r="H102" s="1148"/>
      <c r="I102" s="913">
        <v>88000</v>
      </c>
      <c r="J102" s="914"/>
      <c r="K102" s="914"/>
      <c r="L102" s="615">
        <f t="shared" si="0"/>
        <v>88000</v>
      </c>
      <c r="M102" s="636"/>
    </row>
    <row r="103" spans="1:13" ht="15">
      <c r="A103" s="925">
        <v>97</v>
      </c>
      <c r="B103" s="933"/>
      <c r="C103" s="934"/>
      <c r="D103" s="617" t="s">
        <v>284</v>
      </c>
      <c r="E103" s="642"/>
      <c r="F103" s="618"/>
      <c r="G103" s="618"/>
      <c r="H103" s="619"/>
      <c r="I103" s="640">
        <v>87857</v>
      </c>
      <c r="J103" s="639"/>
      <c r="K103" s="639"/>
      <c r="L103" s="604">
        <f>SUM(I103:K103)</f>
        <v>87857</v>
      </c>
      <c r="M103" s="641"/>
    </row>
    <row r="104" spans="1:13" ht="24" customHeight="1">
      <c r="A104" s="925">
        <v>98</v>
      </c>
      <c r="B104" s="926"/>
      <c r="C104" s="927">
        <v>26</v>
      </c>
      <c r="D104" s="601" t="s">
        <v>472</v>
      </c>
      <c r="E104" s="602" t="s">
        <v>742</v>
      </c>
      <c r="F104" s="613">
        <f>SUM(G104+H104+L106+M105)</f>
        <v>200025</v>
      </c>
      <c r="G104" s="601">
        <v>0</v>
      </c>
      <c r="H104" s="603">
        <v>72525</v>
      </c>
      <c r="I104" s="913"/>
      <c r="J104" s="914"/>
      <c r="K104" s="914"/>
      <c r="L104" s="604"/>
      <c r="M104" s="605"/>
    </row>
    <row r="105" spans="1:13" ht="15">
      <c r="A105" s="925">
        <v>99</v>
      </c>
      <c r="B105" s="930"/>
      <c r="C105" s="931"/>
      <c r="D105" s="606" t="s">
        <v>288</v>
      </c>
      <c r="E105" s="928"/>
      <c r="F105" s="1146"/>
      <c r="G105" s="1146"/>
      <c r="H105" s="1147"/>
      <c r="I105" s="917">
        <v>70000</v>
      </c>
      <c r="J105" s="918"/>
      <c r="K105" s="918"/>
      <c r="L105" s="610">
        <f aca="true" t="shared" si="1" ref="L105:L171">SUM(I105:K105)</f>
        <v>70000</v>
      </c>
      <c r="M105" s="635">
        <v>57500</v>
      </c>
    </row>
    <row r="106" spans="1:13" ht="15">
      <c r="A106" s="925">
        <v>100</v>
      </c>
      <c r="B106" s="932"/>
      <c r="C106" s="927"/>
      <c r="D106" s="612" t="s">
        <v>296</v>
      </c>
      <c r="E106" s="929"/>
      <c r="F106" s="974"/>
      <c r="G106" s="974"/>
      <c r="H106" s="1148"/>
      <c r="I106" s="913">
        <v>70000</v>
      </c>
      <c r="J106" s="914"/>
      <c r="K106" s="914"/>
      <c r="L106" s="615">
        <f t="shared" si="1"/>
        <v>70000</v>
      </c>
      <c r="M106" s="636"/>
    </row>
    <row r="107" spans="1:13" ht="15">
      <c r="A107" s="925">
        <v>101</v>
      </c>
      <c r="B107" s="933"/>
      <c r="C107" s="934"/>
      <c r="D107" s="617" t="s">
        <v>284</v>
      </c>
      <c r="E107" s="642"/>
      <c r="F107" s="618"/>
      <c r="G107" s="618"/>
      <c r="H107" s="619"/>
      <c r="I107" s="640">
        <v>70000</v>
      </c>
      <c r="J107" s="639"/>
      <c r="K107" s="639"/>
      <c r="L107" s="604">
        <f t="shared" si="1"/>
        <v>70000</v>
      </c>
      <c r="M107" s="641"/>
    </row>
    <row r="108" spans="1:13" s="922" customFormat="1" ht="45">
      <c r="A108" s="910">
        <v>102</v>
      </c>
      <c r="B108" s="911"/>
      <c r="C108" s="912">
        <v>27</v>
      </c>
      <c r="D108" s="601" t="s">
        <v>550</v>
      </c>
      <c r="E108" s="602" t="s">
        <v>742</v>
      </c>
      <c r="F108" s="613">
        <f>SUM(G108+H108+L110+M109)</f>
        <v>15290</v>
      </c>
      <c r="G108" s="601">
        <v>0</v>
      </c>
      <c r="H108" s="603">
        <v>0</v>
      </c>
      <c r="I108" s="913"/>
      <c r="J108" s="914"/>
      <c r="K108" s="914"/>
      <c r="L108" s="604"/>
      <c r="M108" s="605"/>
    </row>
    <row r="109" spans="1:13" ht="15">
      <c r="A109" s="925">
        <v>103</v>
      </c>
      <c r="B109" s="930"/>
      <c r="C109" s="931"/>
      <c r="D109" s="606" t="s">
        <v>288</v>
      </c>
      <c r="E109" s="928"/>
      <c r="F109" s="1146"/>
      <c r="G109" s="1155"/>
      <c r="H109" s="1156"/>
      <c r="I109" s="917">
        <v>15290</v>
      </c>
      <c r="J109" s="918"/>
      <c r="K109" s="918"/>
      <c r="L109" s="610">
        <f t="shared" si="1"/>
        <v>15290</v>
      </c>
      <c r="M109" s="627"/>
    </row>
    <row r="110" spans="1:13" ht="15">
      <c r="A110" s="925">
        <v>104</v>
      </c>
      <c r="B110" s="932"/>
      <c r="C110" s="927"/>
      <c r="D110" s="612" t="s">
        <v>296</v>
      </c>
      <c r="E110" s="929"/>
      <c r="F110" s="974"/>
      <c r="G110" s="671"/>
      <c r="H110" s="644"/>
      <c r="I110" s="913">
        <v>15290</v>
      </c>
      <c r="J110" s="914"/>
      <c r="K110" s="914"/>
      <c r="L110" s="615">
        <f t="shared" si="1"/>
        <v>15290</v>
      </c>
      <c r="M110" s="631"/>
    </row>
    <row r="111" spans="1:13" s="922" customFormat="1" ht="15">
      <c r="A111" s="925">
        <v>105</v>
      </c>
      <c r="B111" s="932"/>
      <c r="C111" s="927"/>
      <c r="D111" s="617" t="s">
        <v>284</v>
      </c>
      <c r="E111" s="602"/>
      <c r="F111" s="1157"/>
      <c r="G111" s="1157"/>
      <c r="H111" s="1158"/>
      <c r="I111" s="651"/>
      <c r="J111" s="650"/>
      <c r="K111" s="650"/>
      <c r="L111" s="604">
        <f t="shared" si="1"/>
        <v>0</v>
      </c>
      <c r="M111" s="652"/>
    </row>
    <row r="112" spans="1:13" ht="60">
      <c r="A112" s="910">
        <v>106</v>
      </c>
      <c r="B112" s="911"/>
      <c r="C112" s="912">
        <v>28</v>
      </c>
      <c r="D112" s="601" t="s">
        <v>551</v>
      </c>
      <c r="E112" s="602" t="s">
        <v>742</v>
      </c>
      <c r="F112" s="613">
        <f>SUM(G112+H112+L114+M113)</f>
        <v>3100</v>
      </c>
      <c r="G112" s="601">
        <v>0</v>
      </c>
      <c r="H112" s="603">
        <v>0</v>
      </c>
      <c r="I112" s="913"/>
      <c r="J112" s="914"/>
      <c r="K112" s="914"/>
      <c r="L112" s="604"/>
      <c r="M112" s="605"/>
    </row>
    <row r="113" spans="1:13" s="922" customFormat="1" ht="15">
      <c r="A113" s="925">
        <v>107</v>
      </c>
      <c r="B113" s="930"/>
      <c r="C113" s="931"/>
      <c r="D113" s="606" t="s">
        <v>288</v>
      </c>
      <c r="E113" s="928"/>
      <c r="F113" s="1146"/>
      <c r="G113" s="1155"/>
      <c r="H113" s="1156"/>
      <c r="I113" s="917">
        <v>3100</v>
      </c>
      <c r="J113" s="918"/>
      <c r="K113" s="918"/>
      <c r="L113" s="610">
        <f t="shared" si="1"/>
        <v>3100</v>
      </c>
      <c r="M113" s="627"/>
    </row>
    <row r="114" spans="1:13" ht="15">
      <c r="A114" s="925">
        <v>108</v>
      </c>
      <c r="B114" s="932"/>
      <c r="C114" s="927"/>
      <c r="D114" s="612" t="s">
        <v>296</v>
      </c>
      <c r="E114" s="929"/>
      <c r="F114" s="974"/>
      <c r="G114" s="671"/>
      <c r="H114" s="644"/>
      <c r="I114" s="913">
        <v>3100</v>
      </c>
      <c r="J114" s="914"/>
      <c r="K114" s="914"/>
      <c r="L114" s="615">
        <f t="shared" si="1"/>
        <v>3100</v>
      </c>
      <c r="M114" s="631"/>
    </row>
    <row r="115" spans="1:13" ht="15">
      <c r="A115" s="925">
        <v>109</v>
      </c>
      <c r="B115" s="932"/>
      <c r="C115" s="927"/>
      <c r="D115" s="617" t="s">
        <v>284</v>
      </c>
      <c r="E115" s="602"/>
      <c r="F115" s="1157"/>
      <c r="G115" s="1157"/>
      <c r="H115" s="1158"/>
      <c r="I115" s="651">
        <v>3073</v>
      </c>
      <c r="J115" s="650"/>
      <c r="K115" s="650"/>
      <c r="L115" s="604">
        <f t="shared" si="1"/>
        <v>3073</v>
      </c>
      <c r="M115" s="652"/>
    </row>
    <row r="116" spans="1:13" s="922" customFormat="1" ht="60">
      <c r="A116" s="910">
        <v>110</v>
      </c>
      <c r="B116" s="911"/>
      <c r="C116" s="912">
        <v>29</v>
      </c>
      <c r="D116" s="601" t="s">
        <v>7</v>
      </c>
      <c r="E116" s="602" t="s">
        <v>742</v>
      </c>
      <c r="F116" s="613">
        <f>SUM(G116+H116+L118+M117)</f>
        <v>3600</v>
      </c>
      <c r="G116" s="601">
        <v>0</v>
      </c>
      <c r="H116" s="603">
        <v>0</v>
      </c>
      <c r="I116" s="913"/>
      <c r="J116" s="914"/>
      <c r="K116" s="914"/>
      <c r="L116" s="604"/>
      <c r="M116" s="605"/>
    </row>
    <row r="117" spans="1:13" s="922" customFormat="1" ht="15">
      <c r="A117" s="925">
        <v>111</v>
      </c>
      <c r="B117" s="930"/>
      <c r="C117" s="931"/>
      <c r="D117" s="606" t="s">
        <v>288</v>
      </c>
      <c r="E117" s="928"/>
      <c r="F117" s="1146"/>
      <c r="G117" s="1155"/>
      <c r="H117" s="1156"/>
      <c r="I117" s="917">
        <v>3600</v>
      </c>
      <c r="J117" s="918"/>
      <c r="K117" s="918"/>
      <c r="L117" s="610">
        <f t="shared" si="1"/>
        <v>3600</v>
      </c>
      <c r="M117" s="627"/>
    </row>
    <row r="118" spans="1:13" ht="15">
      <c r="A118" s="925">
        <v>112</v>
      </c>
      <c r="B118" s="932"/>
      <c r="C118" s="927"/>
      <c r="D118" s="612" t="s">
        <v>296</v>
      </c>
      <c r="E118" s="929"/>
      <c r="F118" s="974"/>
      <c r="G118" s="671"/>
      <c r="H118" s="644"/>
      <c r="I118" s="913">
        <v>3600</v>
      </c>
      <c r="J118" s="914"/>
      <c r="K118" s="914"/>
      <c r="L118" s="615">
        <f t="shared" si="1"/>
        <v>3600</v>
      </c>
      <c r="M118" s="631"/>
    </row>
    <row r="119" spans="1:13" ht="15">
      <c r="A119" s="925">
        <v>113</v>
      </c>
      <c r="B119" s="932"/>
      <c r="C119" s="927"/>
      <c r="D119" s="617" t="s">
        <v>284</v>
      </c>
      <c r="E119" s="602"/>
      <c r="F119" s="1157"/>
      <c r="G119" s="1157"/>
      <c r="H119" s="1158"/>
      <c r="I119" s="651"/>
      <c r="J119" s="650"/>
      <c r="K119" s="650"/>
      <c r="L119" s="604">
        <f t="shared" si="1"/>
        <v>0</v>
      </c>
      <c r="M119" s="652"/>
    </row>
    <row r="120" spans="1:13" ht="24" customHeight="1">
      <c r="A120" s="925">
        <v>114</v>
      </c>
      <c r="B120" s="926"/>
      <c r="C120" s="927">
        <v>30</v>
      </c>
      <c r="D120" s="601" t="s">
        <v>553</v>
      </c>
      <c r="E120" s="602" t="s">
        <v>742</v>
      </c>
      <c r="F120" s="613">
        <f>SUM(G120+H120+L122+M121)</f>
        <v>11000</v>
      </c>
      <c r="G120" s="601">
        <v>0</v>
      </c>
      <c r="H120" s="603">
        <v>0</v>
      </c>
      <c r="I120" s="913"/>
      <c r="J120" s="914"/>
      <c r="K120" s="914"/>
      <c r="L120" s="604"/>
      <c r="M120" s="605"/>
    </row>
    <row r="121" spans="1:13" ht="15">
      <c r="A121" s="925">
        <v>115</v>
      </c>
      <c r="B121" s="930"/>
      <c r="C121" s="931"/>
      <c r="D121" s="606" t="s">
        <v>288</v>
      </c>
      <c r="E121" s="928"/>
      <c r="F121" s="1146"/>
      <c r="G121" s="1146"/>
      <c r="H121" s="1147"/>
      <c r="I121" s="917">
        <v>5000</v>
      </c>
      <c r="J121" s="918"/>
      <c r="K121" s="918"/>
      <c r="L121" s="610">
        <f t="shared" si="1"/>
        <v>5000</v>
      </c>
      <c r="M121" s="635"/>
    </row>
    <row r="122" spans="1:13" s="922" customFormat="1" ht="15">
      <c r="A122" s="925">
        <v>116</v>
      </c>
      <c r="B122" s="932"/>
      <c r="C122" s="927"/>
      <c r="D122" s="612" t="s">
        <v>296</v>
      </c>
      <c r="E122" s="929"/>
      <c r="F122" s="974"/>
      <c r="G122" s="974"/>
      <c r="H122" s="1148"/>
      <c r="I122" s="913">
        <v>11000</v>
      </c>
      <c r="J122" s="914"/>
      <c r="K122" s="914"/>
      <c r="L122" s="615">
        <f t="shared" si="1"/>
        <v>11000</v>
      </c>
      <c r="M122" s="636"/>
    </row>
    <row r="123" spans="1:13" s="924" customFormat="1" ht="15">
      <c r="A123" s="925">
        <v>117</v>
      </c>
      <c r="B123" s="933"/>
      <c r="C123" s="934"/>
      <c r="D123" s="617" t="s">
        <v>284</v>
      </c>
      <c r="E123" s="642"/>
      <c r="F123" s="618"/>
      <c r="G123" s="618"/>
      <c r="H123" s="619"/>
      <c r="I123" s="640"/>
      <c r="J123" s="639"/>
      <c r="K123" s="639"/>
      <c r="L123" s="604">
        <f t="shared" si="1"/>
        <v>0</v>
      </c>
      <c r="M123" s="641"/>
    </row>
    <row r="124" spans="1:13" ht="24" customHeight="1">
      <c r="A124" s="925">
        <v>118</v>
      </c>
      <c r="B124" s="926"/>
      <c r="C124" s="927">
        <v>31</v>
      </c>
      <c r="D124" s="601" t="s">
        <v>554</v>
      </c>
      <c r="E124" s="602" t="s">
        <v>742</v>
      </c>
      <c r="F124" s="613">
        <f>SUM(G124+H124+L126+M125)</f>
        <v>12000</v>
      </c>
      <c r="G124" s="601">
        <v>0</v>
      </c>
      <c r="H124" s="603">
        <v>0</v>
      </c>
      <c r="I124" s="913"/>
      <c r="J124" s="914"/>
      <c r="K124" s="914"/>
      <c r="L124" s="604"/>
      <c r="M124" s="605"/>
    </row>
    <row r="125" spans="1:13" s="921" customFormat="1" ht="15">
      <c r="A125" s="925">
        <v>119</v>
      </c>
      <c r="B125" s="930"/>
      <c r="C125" s="931"/>
      <c r="D125" s="606" t="s">
        <v>288</v>
      </c>
      <c r="E125" s="928"/>
      <c r="F125" s="1146"/>
      <c r="G125" s="1146"/>
      <c r="H125" s="1147"/>
      <c r="I125" s="917">
        <v>2000</v>
      </c>
      <c r="J125" s="918"/>
      <c r="K125" s="918"/>
      <c r="L125" s="610">
        <f t="shared" si="1"/>
        <v>2000</v>
      </c>
      <c r="M125" s="635">
        <v>10000</v>
      </c>
    </row>
    <row r="126" spans="1:13" s="921" customFormat="1" ht="15">
      <c r="A126" s="925">
        <v>120</v>
      </c>
      <c r="B126" s="932"/>
      <c r="C126" s="927"/>
      <c r="D126" s="612" t="s">
        <v>296</v>
      </c>
      <c r="E126" s="929"/>
      <c r="F126" s="974"/>
      <c r="G126" s="974"/>
      <c r="H126" s="1148"/>
      <c r="I126" s="913">
        <v>2000</v>
      </c>
      <c r="J126" s="914"/>
      <c r="K126" s="914"/>
      <c r="L126" s="615">
        <f t="shared" si="1"/>
        <v>2000</v>
      </c>
      <c r="M126" s="636"/>
    </row>
    <row r="127" spans="1:13" s="921" customFormat="1" ht="15">
      <c r="A127" s="925">
        <v>121</v>
      </c>
      <c r="B127" s="933"/>
      <c r="C127" s="934"/>
      <c r="D127" s="617" t="s">
        <v>284</v>
      </c>
      <c r="E127" s="642"/>
      <c r="F127" s="618"/>
      <c r="G127" s="618"/>
      <c r="H127" s="619"/>
      <c r="I127" s="640">
        <v>56</v>
      </c>
      <c r="J127" s="639"/>
      <c r="K127" s="639"/>
      <c r="L127" s="604">
        <f t="shared" si="1"/>
        <v>56</v>
      </c>
      <c r="M127" s="641"/>
    </row>
    <row r="128" spans="1:13" ht="24" customHeight="1">
      <c r="A128" s="925">
        <v>122</v>
      </c>
      <c r="B128" s="926"/>
      <c r="C128" s="927">
        <v>32</v>
      </c>
      <c r="D128" s="601" t="s">
        <v>555</v>
      </c>
      <c r="E128" s="602" t="s">
        <v>742</v>
      </c>
      <c r="F128" s="613">
        <f>SUM(G128+H128+L130+M129)</f>
        <v>23258</v>
      </c>
      <c r="G128" s="601">
        <v>3258</v>
      </c>
      <c r="H128" s="603">
        <v>0</v>
      </c>
      <c r="I128" s="913"/>
      <c r="J128" s="914"/>
      <c r="K128" s="914"/>
      <c r="L128" s="604"/>
      <c r="M128" s="605"/>
    </row>
    <row r="129" spans="1:13" ht="15">
      <c r="A129" s="925">
        <v>123</v>
      </c>
      <c r="B129" s="930"/>
      <c r="C129" s="931"/>
      <c r="D129" s="606" t="s">
        <v>288</v>
      </c>
      <c r="E129" s="928"/>
      <c r="F129" s="1146"/>
      <c r="G129" s="1146"/>
      <c r="H129" s="1147"/>
      <c r="I129" s="917">
        <v>15000</v>
      </c>
      <c r="J129" s="918"/>
      <c r="K129" s="918"/>
      <c r="L129" s="610">
        <f t="shared" si="1"/>
        <v>15000</v>
      </c>
      <c r="M129" s="635"/>
    </row>
    <row r="130" spans="1:13" s="921" customFormat="1" ht="15">
      <c r="A130" s="925">
        <v>124</v>
      </c>
      <c r="B130" s="932"/>
      <c r="C130" s="927"/>
      <c r="D130" s="612" t="s">
        <v>296</v>
      </c>
      <c r="E130" s="929"/>
      <c r="F130" s="974"/>
      <c r="G130" s="974"/>
      <c r="H130" s="1148"/>
      <c r="I130" s="913">
        <v>20000</v>
      </c>
      <c r="J130" s="914"/>
      <c r="K130" s="914"/>
      <c r="L130" s="615">
        <f t="shared" si="1"/>
        <v>20000</v>
      </c>
      <c r="M130" s="636"/>
    </row>
    <row r="131" spans="1:13" s="922" customFormat="1" ht="15">
      <c r="A131" s="925">
        <v>125</v>
      </c>
      <c r="B131" s="933"/>
      <c r="C131" s="934"/>
      <c r="D131" s="617" t="s">
        <v>284</v>
      </c>
      <c r="E131" s="642"/>
      <c r="F131" s="618"/>
      <c r="G131" s="618"/>
      <c r="H131" s="619"/>
      <c r="I131" s="640"/>
      <c r="J131" s="639"/>
      <c r="K131" s="639"/>
      <c r="L131" s="604">
        <f t="shared" si="1"/>
        <v>0</v>
      </c>
      <c r="M131" s="641"/>
    </row>
    <row r="132" spans="1:13" ht="24" customHeight="1">
      <c r="A132" s="925">
        <v>126</v>
      </c>
      <c r="B132" s="926"/>
      <c r="C132" s="927">
        <v>33</v>
      </c>
      <c r="D132" s="601" t="s">
        <v>557</v>
      </c>
      <c r="E132" s="602" t="s">
        <v>742</v>
      </c>
      <c r="F132" s="613">
        <f>SUM(G132+H132+L134+M133)</f>
        <v>32000</v>
      </c>
      <c r="G132" s="601">
        <v>0</v>
      </c>
      <c r="H132" s="603">
        <v>790</v>
      </c>
      <c r="I132" s="913"/>
      <c r="J132" s="914"/>
      <c r="K132" s="914"/>
      <c r="L132" s="604"/>
      <c r="M132" s="605"/>
    </row>
    <row r="133" spans="1:13" s="922" customFormat="1" ht="15">
      <c r="A133" s="925">
        <v>127</v>
      </c>
      <c r="B133" s="930"/>
      <c r="C133" s="931"/>
      <c r="D133" s="606" t="s">
        <v>288</v>
      </c>
      <c r="E133" s="928"/>
      <c r="F133" s="1146"/>
      <c r="G133" s="1146"/>
      <c r="H133" s="1147"/>
      <c r="I133" s="917">
        <v>10000</v>
      </c>
      <c r="J133" s="918"/>
      <c r="K133" s="918"/>
      <c r="L133" s="610">
        <f t="shared" si="1"/>
        <v>10000</v>
      </c>
      <c r="M133" s="635">
        <v>12000</v>
      </c>
    </row>
    <row r="134" spans="1:13" ht="15">
      <c r="A134" s="925">
        <v>128</v>
      </c>
      <c r="B134" s="932"/>
      <c r="C134" s="927"/>
      <c r="D134" s="612" t="s">
        <v>296</v>
      </c>
      <c r="E134" s="929"/>
      <c r="F134" s="974"/>
      <c r="G134" s="974"/>
      <c r="H134" s="1148"/>
      <c r="I134" s="913">
        <v>19210</v>
      </c>
      <c r="J134" s="914"/>
      <c r="K134" s="914"/>
      <c r="L134" s="615">
        <f t="shared" si="1"/>
        <v>19210</v>
      </c>
      <c r="M134" s="636"/>
    </row>
    <row r="135" spans="1:13" ht="15">
      <c r="A135" s="925">
        <v>129</v>
      </c>
      <c r="B135" s="933"/>
      <c r="C135" s="934"/>
      <c r="D135" s="617" t="s">
        <v>284</v>
      </c>
      <c r="E135" s="642"/>
      <c r="F135" s="618"/>
      <c r="G135" s="618"/>
      <c r="H135" s="619"/>
      <c r="I135" s="640"/>
      <c r="J135" s="639"/>
      <c r="K135" s="639"/>
      <c r="L135" s="604">
        <f t="shared" si="1"/>
        <v>0</v>
      </c>
      <c r="M135" s="641"/>
    </row>
    <row r="136" spans="1:13" ht="24" customHeight="1">
      <c r="A136" s="925">
        <v>130</v>
      </c>
      <c r="B136" s="926"/>
      <c r="C136" s="927">
        <v>34</v>
      </c>
      <c r="D136" s="601" t="s">
        <v>558</v>
      </c>
      <c r="E136" s="602" t="s">
        <v>742</v>
      </c>
      <c r="F136" s="613">
        <f>SUM(G136+H136+L138+M137)</f>
        <v>3000</v>
      </c>
      <c r="G136" s="601">
        <v>0</v>
      </c>
      <c r="H136" s="603">
        <v>0</v>
      </c>
      <c r="I136" s="913"/>
      <c r="J136" s="914"/>
      <c r="K136" s="914"/>
      <c r="L136" s="604"/>
      <c r="M136" s="605"/>
    </row>
    <row r="137" spans="1:13" ht="15">
      <c r="A137" s="925">
        <v>131</v>
      </c>
      <c r="B137" s="930"/>
      <c r="C137" s="931"/>
      <c r="D137" s="606" t="s">
        <v>288</v>
      </c>
      <c r="E137" s="928"/>
      <c r="F137" s="1146"/>
      <c r="G137" s="608"/>
      <c r="H137" s="626"/>
      <c r="I137" s="917">
        <v>3000</v>
      </c>
      <c r="J137" s="918"/>
      <c r="K137" s="918"/>
      <c r="L137" s="610">
        <f t="shared" si="1"/>
        <v>3000</v>
      </c>
      <c r="M137" s="635"/>
    </row>
    <row r="138" spans="1:13" ht="15">
      <c r="A138" s="925">
        <v>132</v>
      </c>
      <c r="B138" s="932"/>
      <c r="C138" s="927"/>
      <c r="D138" s="612" t="s">
        <v>296</v>
      </c>
      <c r="E138" s="929"/>
      <c r="F138" s="974"/>
      <c r="G138" s="613"/>
      <c r="H138" s="630"/>
      <c r="I138" s="913">
        <v>3000</v>
      </c>
      <c r="J138" s="914"/>
      <c r="K138" s="914"/>
      <c r="L138" s="615">
        <f t="shared" si="1"/>
        <v>3000</v>
      </c>
      <c r="M138" s="636"/>
    </row>
    <row r="139" spans="1:13" s="923" customFormat="1" ht="15">
      <c r="A139" s="925">
        <v>133</v>
      </c>
      <c r="B139" s="933"/>
      <c r="C139" s="934"/>
      <c r="D139" s="617" t="s">
        <v>284</v>
      </c>
      <c r="E139" s="642"/>
      <c r="F139" s="618"/>
      <c r="G139" s="618"/>
      <c r="H139" s="619"/>
      <c r="I139" s="640"/>
      <c r="J139" s="639"/>
      <c r="K139" s="639"/>
      <c r="L139" s="604">
        <f t="shared" si="1"/>
        <v>0</v>
      </c>
      <c r="M139" s="641"/>
    </row>
    <row r="140" spans="1:13" ht="24" customHeight="1">
      <c r="A140" s="925">
        <v>134</v>
      </c>
      <c r="B140" s="926"/>
      <c r="C140" s="927">
        <v>35</v>
      </c>
      <c r="D140" s="601" t="s">
        <v>560</v>
      </c>
      <c r="E140" s="602" t="s">
        <v>742</v>
      </c>
      <c r="F140" s="613">
        <f>SUM(G140+H140+L142+M141)</f>
        <v>1500</v>
      </c>
      <c r="G140" s="601">
        <v>0</v>
      </c>
      <c r="H140" s="603">
        <v>0</v>
      </c>
      <c r="I140" s="913"/>
      <c r="J140" s="914"/>
      <c r="K140" s="914"/>
      <c r="L140" s="604"/>
      <c r="M140" s="605"/>
    </row>
    <row r="141" spans="1:13" ht="15">
      <c r="A141" s="925">
        <v>135</v>
      </c>
      <c r="B141" s="930"/>
      <c r="C141" s="931"/>
      <c r="D141" s="606" t="s">
        <v>288</v>
      </c>
      <c r="E141" s="928"/>
      <c r="F141" s="1146"/>
      <c r="G141" s="608"/>
      <c r="H141" s="626"/>
      <c r="I141" s="917">
        <v>1500</v>
      </c>
      <c r="J141" s="918"/>
      <c r="K141" s="918"/>
      <c r="L141" s="610">
        <f t="shared" si="1"/>
        <v>1500</v>
      </c>
      <c r="M141" s="635"/>
    </row>
    <row r="142" spans="1:13" s="935" customFormat="1" ht="15">
      <c r="A142" s="925">
        <v>136</v>
      </c>
      <c r="B142" s="932"/>
      <c r="C142" s="927"/>
      <c r="D142" s="612" t="s">
        <v>296</v>
      </c>
      <c r="E142" s="929"/>
      <c r="F142" s="974"/>
      <c r="G142" s="613"/>
      <c r="H142" s="630"/>
      <c r="I142" s="913">
        <v>1500</v>
      </c>
      <c r="J142" s="914"/>
      <c r="K142" s="914"/>
      <c r="L142" s="615">
        <f t="shared" si="1"/>
        <v>1500</v>
      </c>
      <c r="M142" s="636"/>
    </row>
    <row r="143" spans="1:13" s="935" customFormat="1" ht="15">
      <c r="A143" s="925">
        <v>137</v>
      </c>
      <c r="B143" s="933"/>
      <c r="C143" s="934"/>
      <c r="D143" s="617" t="s">
        <v>284</v>
      </c>
      <c r="E143" s="642"/>
      <c r="F143" s="618"/>
      <c r="G143" s="618"/>
      <c r="H143" s="619"/>
      <c r="I143" s="640"/>
      <c r="J143" s="639"/>
      <c r="K143" s="639"/>
      <c r="L143" s="604">
        <f t="shared" si="1"/>
        <v>0</v>
      </c>
      <c r="M143" s="641"/>
    </row>
    <row r="144" spans="1:13" ht="24" customHeight="1">
      <c r="A144" s="925">
        <v>138</v>
      </c>
      <c r="B144" s="926"/>
      <c r="C144" s="927">
        <v>36</v>
      </c>
      <c r="D144" s="601" t="s">
        <v>562</v>
      </c>
      <c r="E144" s="602" t="s">
        <v>742</v>
      </c>
      <c r="F144" s="613">
        <f>SUM(G144+H144+L146+M145)</f>
        <v>1000</v>
      </c>
      <c r="G144" s="601">
        <v>0</v>
      </c>
      <c r="H144" s="603">
        <v>0</v>
      </c>
      <c r="I144" s="913"/>
      <c r="J144" s="914"/>
      <c r="K144" s="914"/>
      <c r="L144" s="604"/>
      <c r="M144" s="605"/>
    </row>
    <row r="145" spans="1:13" ht="15">
      <c r="A145" s="925">
        <v>139</v>
      </c>
      <c r="B145" s="930"/>
      <c r="C145" s="931"/>
      <c r="D145" s="606" t="s">
        <v>288</v>
      </c>
      <c r="E145" s="928"/>
      <c r="F145" s="1146"/>
      <c r="G145" s="608"/>
      <c r="H145" s="626"/>
      <c r="I145" s="917">
        <v>1000</v>
      </c>
      <c r="J145" s="918"/>
      <c r="K145" s="918"/>
      <c r="L145" s="610">
        <f t="shared" si="1"/>
        <v>1000</v>
      </c>
      <c r="M145" s="635"/>
    </row>
    <row r="146" spans="1:13" ht="15">
      <c r="A146" s="925">
        <v>140</v>
      </c>
      <c r="B146" s="932"/>
      <c r="C146" s="927"/>
      <c r="D146" s="612" t="s">
        <v>296</v>
      </c>
      <c r="E146" s="929"/>
      <c r="F146" s="974"/>
      <c r="G146" s="613"/>
      <c r="H146" s="630"/>
      <c r="I146" s="913">
        <v>1000</v>
      </c>
      <c r="J146" s="914"/>
      <c r="K146" s="914"/>
      <c r="L146" s="615">
        <f t="shared" si="1"/>
        <v>1000</v>
      </c>
      <c r="M146" s="636"/>
    </row>
    <row r="147" spans="1:13" ht="15">
      <c r="A147" s="925">
        <v>141</v>
      </c>
      <c r="B147" s="933"/>
      <c r="C147" s="934"/>
      <c r="D147" s="617" t="s">
        <v>284</v>
      </c>
      <c r="E147" s="642"/>
      <c r="F147" s="618"/>
      <c r="G147" s="618"/>
      <c r="H147" s="619"/>
      <c r="I147" s="640"/>
      <c r="J147" s="639"/>
      <c r="K147" s="639"/>
      <c r="L147" s="604">
        <f t="shared" si="1"/>
        <v>0</v>
      </c>
      <c r="M147" s="641"/>
    </row>
    <row r="148" spans="1:13" ht="24" customHeight="1">
      <c r="A148" s="925">
        <v>142</v>
      </c>
      <c r="B148" s="926"/>
      <c r="C148" s="927">
        <v>37</v>
      </c>
      <c r="D148" s="601" t="s">
        <v>563</v>
      </c>
      <c r="E148" s="602" t="s">
        <v>742</v>
      </c>
      <c r="F148" s="613">
        <f>SUM(G148+H148+L150+M149)</f>
        <v>0</v>
      </c>
      <c r="G148" s="601">
        <v>0</v>
      </c>
      <c r="H148" s="603">
        <v>0</v>
      </c>
      <c r="I148" s="913"/>
      <c r="J148" s="914"/>
      <c r="K148" s="914"/>
      <c r="L148" s="604"/>
      <c r="M148" s="605"/>
    </row>
    <row r="149" spans="1:13" ht="15">
      <c r="A149" s="925">
        <v>143</v>
      </c>
      <c r="B149" s="930"/>
      <c r="C149" s="931"/>
      <c r="D149" s="606" t="s">
        <v>288</v>
      </c>
      <c r="E149" s="928"/>
      <c r="F149" s="1146"/>
      <c r="G149" s="1146"/>
      <c r="H149" s="1147"/>
      <c r="I149" s="917">
        <v>18050</v>
      </c>
      <c r="J149" s="918"/>
      <c r="K149" s="918"/>
      <c r="L149" s="610">
        <f t="shared" si="1"/>
        <v>18050</v>
      </c>
      <c r="M149" s="635"/>
    </row>
    <row r="150" spans="1:13" ht="15">
      <c r="A150" s="925">
        <v>144</v>
      </c>
      <c r="B150" s="932"/>
      <c r="C150" s="927"/>
      <c r="D150" s="612" t="s">
        <v>296</v>
      </c>
      <c r="E150" s="929"/>
      <c r="F150" s="974"/>
      <c r="G150" s="974"/>
      <c r="H150" s="1148"/>
      <c r="I150" s="913"/>
      <c r="J150" s="914"/>
      <c r="K150" s="914"/>
      <c r="L150" s="615">
        <f t="shared" si="1"/>
        <v>0</v>
      </c>
      <c r="M150" s="636"/>
    </row>
    <row r="151" spans="1:13" ht="15">
      <c r="A151" s="925">
        <v>145</v>
      </c>
      <c r="B151" s="933"/>
      <c r="C151" s="934"/>
      <c r="D151" s="617" t="s">
        <v>284</v>
      </c>
      <c r="E151" s="642"/>
      <c r="F151" s="618"/>
      <c r="G151" s="618"/>
      <c r="H151" s="619"/>
      <c r="I151" s="640"/>
      <c r="J151" s="639"/>
      <c r="K151" s="639"/>
      <c r="L151" s="604">
        <f t="shared" si="1"/>
        <v>0</v>
      </c>
      <c r="M151" s="641"/>
    </row>
    <row r="152" spans="1:13" ht="33.75" customHeight="1">
      <c r="A152" s="910">
        <v>146</v>
      </c>
      <c r="B152" s="911"/>
      <c r="C152" s="912">
        <v>38</v>
      </c>
      <c r="D152" s="601" t="s">
        <v>326</v>
      </c>
      <c r="E152" s="602" t="s">
        <v>742</v>
      </c>
      <c r="F152" s="613">
        <f>SUM(G152+H152+L153+M153)</f>
        <v>18300</v>
      </c>
      <c r="G152" s="601">
        <v>0</v>
      </c>
      <c r="H152" s="603">
        <v>250</v>
      </c>
      <c r="I152" s="913"/>
      <c r="J152" s="914"/>
      <c r="K152" s="914"/>
      <c r="L152" s="615"/>
      <c r="M152" s="605"/>
    </row>
    <row r="153" spans="1:13" ht="15">
      <c r="A153" s="925">
        <v>147</v>
      </c>
      <c r="B153" s="932"/>
      <c r="C153" s="927"/>
      <c r="D153" s="612" t="s">
        <v>296</v>
      </c>
      <c r="E153" s="602"/>
      <c r="F153" s="613"/>
      <c r="G153" s="601"/>
      <c r="H153" s="603"/>
      <c r="I153" s="913"/>
      <c r="J153" s="914"/>
      <c r="K153" s="914">
        <v>18050</v>
      </c>
      <c r="L153" s="615">
        <f t="shared" si="1"/>
        <v>18050</v>
      </c>
      <c r="M153" s="605"/>
    </row>
    <row r="154" spans="1:13" ht="15">
      <c r="A154" s="925">
        <v>148</v>
      </c>
      <c r="B154" s="933"/>
      <c r="C154" s="934"/>
      <c r="D154" s="617" t="s">
        <v>284</v>
      </c>
      <c r="E154" s="642"/>
      <c r="F154" s="618"/>
      <c r="G154" s="618"/>
      <c r="H154" s="619"/>
      <c r="I154" s="640">
        <v>18050</v>
      </c>
      <c r="J154" s="639"/>
      <c r="K154" s="639"/>
      <c r="L154" s="604">
        <f t="shared" si="1"/>
        <v>18050</v>
      </c>
      <c r="M154" s="641"/>
    </row>
    <row r="155" spans="1:13" ht="33.75" customHeight="1">
      <c r="A155" s="910">
        <v>149</v>
      </c>
      <c r="B155" s="911"/>
      <c r="C155" s="912">
        <v>39</v>
      </c>
      <c r="D155" s="601" t="s">
        <v>327</v>
      </c>
      <c r="E155" s="602" t="s">
        <v>742</v>
      </c>
      <c r="F155" s="613">
        <f>SUM(G155+H155+L157+M156)</f>
        <v>1100000</v>
      </c>
      <c r="G155" s="613">
        <v>0</v>
      </c>
      <c r="H155" s="630">
        <v>140000</v>
      </c>
      <c r="I155" s="913"/>
      <c r="J155" s="914"/>
      <c r="K155" s="914"/>
      <c r="L155" s="615"/>
      <c r="M155" s="605"/>
    </row>
    <row r="156" spans="1:13" ht="15">
      <c r="A156" s="925">
        <v>150</v>
      </c>
      <c r="B156" s="930"/>
      <c r="C156" s="931"/>
      <c r="D156" s="606" t="s">
        <v>288</v>
      </c>
      <c r="E156" s="928"/>
      <c r="F156" s="1146"/>
      <c r="G156" s="1146"/>
      <c r="H156" s="1147"/>
      <c r="I156" s="917">
        <v>0</v>
      </c>
      <c r="J156" s="918"/>
      <c r="K156" s="918">
        <v>120000</v>
      </c>
      <c r="L156" s="610">
        <f t="shared" si="1"/>
        <v>120000</v>
      </c>
      <c r="M156" s="635">
        <v>840000</v>
      </c>
    </row>
    <row r="157" spans="1:13" ht="15">
      <c r="A157" s="925">
        <v>151</v>
      </c>
      <c r="B157" s="932"/>
      <c r="C157" s="927"/>
      <c r="D157" s="612" t="s">
        <v>296</v>
      </c>
      <c r="E157" s="929"/>
      <c r="F157" s="974"/>
      <c r="G157" s="974"/>
      <c r="H157" s="1148"/>
      <c r="I157" s="913"/>
      <c r="J157" s="914"/>
      <c r="K157" s="914">
        <v>120000</v>
      </c>
      <c r="L157" s="615">
        <f t="shared" si="1"/>
        <v>120000</v>
      </c>
      <c r="M157" s="636"/>
    </row>
    <row r="158" spans="1:13" ht="15">
      <c r="A158" s="925">
        <v>152</v>
      </c>
      <c r="B158" s="933"/>
      <c r="C158" s="934"/>
      <c r="D158" s="617" t="s">
        <v>284</v>
      </c>
      <c r="E158" s="642"/>
      <c r="F158" s="618"/>
      <c r="G158" s="618"/>
      <c r="H158" s="619"/>
      <c r="I158" s="640">
        <v>60000</v>
      </c>
      <c r="J158" s="639"/>
      <c r="K158" s="639"/>
      <c r="L158" s="604">
        <f t="shared" si="1"/>
        <v>60000</v>
      </c>
      <c r="M158" s="641"/>
    </row>
    <row r="159" spans="1:13" ht="24" customHeight="1">
      <c r="A159" s="925">
        <v>153</v>
      </c>
      <c r="B159" s="926"/>
      <c r="C159" s="927">
        <v>40</v>
      </c>
      <c r="D159" s="601" t="s">
        <v>328</v>
      </c>
      <c r="E159" s="602" t="s">
        <v>742</v>
      </c>
      <c r="F159" s="613">
        <f>SUM(G159+H159+L161+M160)</f>
        <v>7986780</v>
      </c>
      <c r="G159" s="601">
        <v>1132500</v>
      </c>
      <c r="H159" s="603">
        <v>579830</v>
      </c>
      <c r="I159" s="913"/>
      <c r="J159" s="914"/>
      <c r="K159" s="914"/>
      <c r="L159" s="604"/>
      <c r="M159" s="605"/>
    </row>
    <row r="160" spans="1:13" ht="15">
      <c r="A160" s="925">
        <v>154</v>
      </c>
      <c r="B160" s="930"/>
      <c r="C160" s="931"/>
      <c r="D160" s="606" t="s">
        <v>288</v>
      </c>
      <c r="E160" s="928"/>
      <c r="F160" s="1146"/>
      <c r="G160" s="1146"/>
      <c r="H160" s="1147"/>
      <c r="I160" s="917">
        <v>0</v>
      </c>
      <c r="J160" s="918"/>
      <c r="K160" s="918">
        <v>580000</v>
      </c>
      <c r="L160" s="610">
        <f t="shared" si="1"/>
        <v>580000</v>
      </c>
      <c r="M160" s="635">
        <v>5194450</v>
      </c>
    </row>
    <row r="161" spans="1:13" ht="15">
      <c r="A161" s="925">
        <v>155</v>
      </c>
      <c r="B161" s="932"/>
      <c r="C161" s="927"/>
      <c r="D161" s="612" t="s">
        <v>296</v>
      </c>
      <c r="E161" s="929"/>
      <c r="F161" s="974"/>
      <c r="G161" s="974"/>
      <c r="H161" s="1148"/>
      <c r="I161" s="913"/>
      <c r="J161" s="914"/>
      <c r="K161" s="914">
        <v>1080000</v>
      </c>
      <c r="L161" s="615">
        <f t="shared" si="1"/>
        <v>1080000</v>
      </c>
      <c r="M161" s="636"/>
    </row>
    <row r="162" spans="1:13" ht="15">
      <c r="A162" s="925">
        <v>156</v>
      </c>
      <c r="B162" s="933"/>
      <c r="C162" s="934"/>
      <c r="D162" s="617" t="s">
        <v>284</v>
      </c>
      <c r="E162" s="642"/>
      <c r="F162" s="618"/>
      <c r="G162" s="618"/>
      <c r="H162" s="619"/>
      <c r="I162" s="640">
        <v>1080000</v>
      </c>
      <c r="J162" s="639"/>
      <c r="K162" s="639"/>
      <c r="L162" s="604">
        <f t="shared" si="1"/>
        <v>1080000</v>
      </c>
      <c r="M162" s="641"/>
    </row>
    <row r="163" spans="1:13" ht="33.75" customHeight="1">
      <c r="A163" s="910">
        <v>157</v>
      </c>
      <c r="B163" s="911"/>
      <c r="C163" s="912">
        <v>41</v>
      </c>
      <c r="D163" s="601" t="s">
        <v>329</v>
      </c>
      <c r="E163" s="602" t="s">
        <v>742</v>
      </c>
      <c r="F163" s="613">
        <f>SUM(G163+H163+L165+M164)</f>
        <v>0</v>
      </c>
      <c r="G163" s="601">
        <v>0</v>
      </c>
      <c r="H163" s="603">
        <v>0</v>
      </c>
      <c r="I163" s="913"/>
      <c r="J163" s="914"/>
      <c r="K163" s="914"/>
      <c r="L163" s="615"/>
      <c r="M163" s="605"/>
    </row>
    <row r="164" spans="1:13" ht="15">
      <c r="A164" s="925">
        <v>158</v>
      </c>
      <c r="B164" s="930"/>
      <c r="C164" s="931"/>
      <c r="D164" s="606" t="s">
        <v>288</v>
      </c>
      <c r="E164" s="928"/>
      <c r="F164" s="1146"/>
      <c r="G164" s="608"/>
      <c r="H164" s="626"/>
      <c r="I164" s="917"/>
      <c r="J164" s="918"/>
      <c r="K164" s="918">
        <v>718800</v>
      </c>
      <c r="L164" s="610">
        <f t="shared" si="1"/>
        <v>718800</v>
      </c>
      <c r="M164" s="635"/>
    </row>
    <row r="165" spans="1:13" ht="15">
      <c r="A165" s="925">
        <v>159</v>
      </c>
      <c r="B165" s="932"/>
      <c r="C165" s="927"/>
      <c r="D165" s="612" t="s">
        <v>296</v>
      </c>
      <c r="E165" s="929"/>
      <c r="F165" s="974"/>
      <c r="G165" s="613"/>
      <c r="H165" s="630"/>
      <c r="I165" s="913"/>
      <c r="J165" s="914"/>
      <c r="K165" s="914"/>
      <c r="L165" s="615">
        <f t="shared" si="1"/>
        <v>0</v>
      </c>
      <c r="M165" s="636"/>
    </row>
    <row r="166" spans="1:13" ht="15">
      <c r="A166" s="925">
        <v>160</v>
      </c>
      <c r="B166" s="933"/>
      <c r="C166" s="934"/>
      <c r="D166" s="617" t="s">
        <v>284</v>
      </c>
      <c r="E166" s="642"/>
      <c r="F166" s="618"/>
      <c r="G166" s="618"/>
      <c r="H166" s="619"/>
      <c r="I166" s="640"/>
      <c r="J166" s="639"/>
      <c r="K166" s="639"/>
      <c r="L166" s="604">
        <f t="shared" si="1"/>
        <v>0</v>
      </c>
      <c r="M166" s="641"/>
    </row>
    <row r="167" spans="1:13" ht="33.75" customHeight="1">
      <c r="A167" s="910">
        <v>161</v>
      </c>
      <c r="B167" s="911"/>
      <c r="C167" s="912">
        <v>42</v>
      </c>
      <c r="D167" s="601" t="s">
        <v>330</v>
      </c>
      <c r="E167" s="602" t="s">
        <v>742</v>
      </c>
      <c r="F167" s="613">
        <f>SUM(G167+H167+L168+M168)</f>
        <v>718800</v>
      </c>
      <c r="G167" s="601">
        <v>0</v>
      </c>
      <c r="H167" s="603">
        <v>0</v>
      </c>
      <c r="I167" s="913"/>
      <c r="J167" s="914"/>
      <c r="K167" s="914"/>
      <c r="L167" s="615"/>
      <c r="M167" s="605"/>
    </row>
    <row r="168" spans="1:13" ht="15">
      <c r="A168" s="925">
        <v>162</v>
      </c>
      <c r="B168" s="932"/>
      <c r="C168" s="927"/>
      <c r="D168" s="612" t="s">
        <v>296</v>
      </c>
      <c r="E168" s="602"/>
      <c r="F168" s="613"/>
      <c r="G168" s="601"/>
      <c r="H168" s="603"/>
      <c r="I168" s="913"/>
      <c r="J168" s="914"/>
      <c r="K168" s="914">
        <v>718800</v>
      </c>
      <c r="L168" s="615">
        <f t="shared" si="1"/>
        <v>718800</v>
      </c>
      <c r="M168" s="605"/>
    </row>
    <row r="169" spans="1:13" ht="15">
      <c r="A169" s="925">
        <v>163</v>
      </c>
      <c r="B169" s="933"/>
      <c r="C169" s="934"/>
      <c r="D169" s="617" t="s">
        <v>284</v>
      </c>
      <c r="E169" s="642"/>
      <c r="F169" s="618"/>
      <c r="G169" s="618"/>
      <c r="H169" s="619"/>
      <c r="I169" s="640">
        <v>718800</v>
      </c>
      <c r="J169" s="639"/>
      <c r="K169" s="639"/>
      <c r="L169" s="604">
        <f t="shared" si="1"/>
        <v>718800</v>
      </c>
      <c r="M169" s="641"/>
    </row>
    <row r="170" spans="1:13" ht="24" customHeight="1">
      <c r="A170" s="925">
        <v>164</v>
      </c>
      <c r="B170" s="926"/>
      <c r="C170" s="927">
        <v>43</v>
      </c>
      <c r="D170" s="601" t="s">
        <v>564</v>
      </c>
      <c r="E170" s="602" t="s">
        <v>742</v>
      </c>
      <c r="F170" s="613">
        <f>SUM(G170+H170+L172+M171)</f>
        <v>3000</v>
      </c>
      <c r="G170" s="601">
        <v>0</v>
      </c>
      <c r="H170" s="603">
        <v>0</v>
      </c>
      <c r="I170" s="913"/>
      <c r="J170" s="914"/>
      <c r="K170" s="914"/>
      <c r="L170" s="604"/>
      <c r="M170" s="605"/>
    </row>
    <row r="171" spans="1:13" ht="15">
      <c r="A171" s="925">
        <v>165</v>
      </c>
      <c r="B171" s="930"/>
      <c r="C171" s="931"/>
      <c r="D171" s="606" t="s">
        <v>288</v>
      </c>
      <c r="E171" s="928"/>
      <c r="F171" s="1146"/>
      <c r="G171" s="608"/>
      <c r="H171" s="626"/>
      <c r="I171" s="917">
        <v>3000</v>
      </c>
      <c r="J171" s="918"/>
      <c r="K171" s="918"/>
      <c r="L171" s="610">
        <f t="shared" si="1"/>
        <v>3000</v>
      </c>
      <c r="M171" s="635"/>
    </row>
    <row r="172" spans="1:13" ht="15">
      <c r="A172" s="925">
        <v>166</v>
      </c>
      <c r="B172" s="932"/>
      <c r="C172" s="927"/>
      <c r="D172" s="612" t="s">
        <v>296</v>
      </c>
      <c r="E172" s="929"/>
      <c r="F172" s="974"/>
      <c r="G172" s="613"/>
      <c r="H172" s="630"/>
      <c r="I172" s="913">
        <v>3000</v>
      </c>
      <c r="J172" s="914"/>
      <c r="K172" s="914"/>
      <c r="L172" s="615">
        <f aca="true" t="shared" si="2" ref="L172:L223">SUM(I172:K172)</f>
        <v>3000</v>
      </c>
      <c r="M172" s="636"/>
    </row>
    <row r="173" spans="1:13" ht="15">
      <c r="A173" s="925">
        <v>167</v>
      </c>
      <c r="B173" s="933"/>
      <c r="C173" s="934"/>
      <c r="D173" s="617" t="s">
        <v>284</v>
      </c>
      <c r="E173" s="642"/>
      <c r="F173" s="618"/>
      <c r="G173" s="618"/>
      <c r="H173" s="619"/>
      <c r="I173" s="640"/>
      <c r="J173" s="639"/>
      <c r="K173" s="639"/>
      <c r="L173" s="604">
        <f t="shared" si="2"/>
        <v>0</v>
      </c>
      <c r="M173" s="641"/>
    </row>
    <row r="174" spans="1:13" ht="24" customHeight="1">
      <c r="A174" s="925">
        <v>168</v>
      </c>
      <c r="B174" s="926"/>
      <c r="C174" s="927">
        <v>44</v>
      </c>
      <c r="D174" s="601" t="s">
        <v>566</v>
      </c>
      <c r="E174" s="602" t="s">
        <v>742</v>
      </c>
      <c r="F174" s="613">
        <f>SUM(G174+H174+L176+M175)</f>
        <v>3000</v>
      </c>
      <c r="G174" s="601">
        <v>0</v>
      </c>
      <c r="H174" s="603">
        <v>0</v>
      </c>
      <c r="I174" s="913"/>
      <c r="J174" s="914"/>
      <c r="K174" s="914"/>
      <c r="L174" s="604"/>
      <c r="M174" s="605"/>
    </row>
    <row r="175" spans="1:13" ht="15">
      <c r="A175" s="925">
        <v>169</v>
      </c>
      <c r="B175" s="930"/>
      <c r="C175" s="931"/>
      <c r="D175" s="606" t="s">
        <v>288</v>
      </c>
      <c r="E175" s="928"/>
      <c r="F175" s="1146"/>
      <c r="G175" s="608"/>
      <c r="H175" s="626"/>
      <c r="I175" s="917">
        <v>3000</v>
      </c>
      <c r="J175" s="918"/>
      <c r="K175" s="918"/>
      <c r="L175" s="610">
        <f t="shared" si="2"/>
        <v>3000</v>
      </c>
      <c r="M175" s="635"/>
    </row>
    <row r="176" spans="1:13" ht="15">
      <c r="A176" s="925">
        <v>170</v>
      </c>
      <c r="B176" s="932"/>
      <c r="C176" s="927"/>
      <c r="D176" s="612" t="s">
        <v>296</v>
      </c>
      <c r="E176" s="929"/>
      <c r="F176" s="974"/>
      <c r="G176" s="613"/>
      <c r="H176" s="630"/>
      <c r="I176" s="913">
        <v>3000</v>
      </c>
      <c r="J176" s="914"/>
      <c r="K176" s="914"/>
      <c r="L176" s="615">
        <f t="shared" si="2"/>
        <v>3000</v>
      </c>
      <c r="M176" s="636"/>
    </row>
    <row r="177" spans="1:13" ht="15">
      <c r="A177" s="925">
        <v>171</v>
      </c>
      <c r="B177" s="933"/>
      <c r="C177" s="934"/>
      <c r="D177" s="617" t="s">
        <v>284</v>
      </c>
      <c r="E177" s="642"/>
      <c r="F177" s="618"/>
      <c r="G177" s="618"/>
      <c r="H177" s="619"/>
      <c r="I177" s="640"/>
      <c r="J177" s="639"/>
      <c r="K177" s="639"/>
      <c r="L177" s="604">
        <f t="shared" si="2"/>
        <v>0</v>
      </c>
      <c r="M177" s="641"/>
    </row>
    <row r="178" spans="1:13" ht="24" customHeight="1">
      <c r="A178" s="925">
        <v>172</v>
      </c>
      <c r="B178" s="926"/>
      <c r="C178" s="927">
        <v>45</v>
      </c>
      <c r="D178" s="601" t="s">
        <v>567</v>
      </c>
      <c r="E178" s="602" t="s">
        <v>742</v>
      </c>
      <c r="F178" s="613">
        <f>SUM(G178+H178+L180+M179)</f>
        <v>2000</v>
      </c>
      <c r="G178" s="601">
        <v>0</v>
      </c>
      <c r="H178" s="603">
        <v>0</v>
      </c>
      <c r="I178" s="913"/>
      <c r="J178" s="914"/>
      <c r="K178" s="914"/>
      <c r="L178" s="604"/>
      <c r="M178" s="605"/>
    </row>
    <row r="179" spans="1:13" ht="15">
      <c r="A179" s="925">
        <v>173</v>
      </c>
      <c r="B179" s="930"/>
      <c r="C179" s="931"/>
      <c r="D179" s="606" t="s">
        <v>288</v>
      </c>
      <c r="E179" s="928"/>
      <c r="F179" s="1146"/>
      <c r="G179" s="608"/>
      <c r="H179" s="626"/>
      <c r="I179" s="917">
        <v>2000</v>
      </c>
      <c r="J179" s="918"/>
      <c r="K179" s="918"/>
      <c r="L179" s="610">
        <f t="shared" si="2"/>
        <v>2000</v>
      </c>
      <c r="M179" s="635"/>
    </row>
    <row r="180" spans="1:13" ht="15">
      <c r="A180" s="925">
        <v>174</v>
      </c>
      <c r="B180" s="932"/>
      <c r="C180" s="927"/>
      <c r="D180" s="612" t="s">
        <v>296</v>
      </c>
      <c r="E180" s="929"/>
      <c r="F180" s="974"/>
      <c r="G180" s="613"/>
      <c r="H180" s="630"/>
      <c r="I180" s="913">
        <v>2000</v>
      </c>
      <c r="J180" s="914"/>
      <c r="K180" s="914"/>
      <c r="L180" s="615">
        <f t="shared" si="2"/>
        <v>2000</v>
      </c>
      <c r="M180" s="636"/>
    </row>
    <row r="181" spans="1:13" ht="15">
      <c r="A181" s="925">
        <v>175</v>
      </c>
      <c r="B181" s="933"/>
      <c r="C181" s="934"/>
      <c r="D181" s="617" t="s">
        <v>284</v>
      </c>
      <c r="E181" s="642"/>
      <c r="F181" s="618"/>
      <c r="G181" s="618"/>
      <c r="H181" s="619"/>
      <c r="I181" s="640"/>
      <c r="J181" s="639"/>
      <c r="K181" s="639"/>
      <c r="L181" s="604">
        <f t="shared" si="2"/>
        <v>0</v>
      </c>
      <c r="M181" s="641"/>
    </row>
    <row r="182" spans="1:13" ht="24" customHeight="1">
      <c r="A182" s="925">
        <v>176</v>
      </c>
      <c r="B182" s="926"/>
      <c r="C182" s="927">
        <v>46</v>
      </c>
      <c r="D182" s="601" t="s">
        <v>568</v>
      </c>
      <c r="E182" s="602" t="s">
        <v>742</v>
      </c>
      <c r="F182" s="613">
        <f>SUM(G182+H182+L184+M183)</f>
        <v>9000</v>
      </c>
      <c r="G182" s="601">
        <v>0</v>
      </c>
      <c r="H182" s="603">
        <v>0</v>
      </c>
      <c r="I182" s="913"/>
      <c r="J182" s="914"/>
      <c r="K182" s="914"/>
      <c r="L182" s="604"/>
      <c r="M182" s="605"/>
    </row>
    <row r="183" spans="1:13" ht="15">
      <c r="A183" s="925">
        <v>177</v>
      </c>
      <c r="B183" s="930"/>
      <c r="C183" s="931"/>
      <c r="D183" s="606" t="s">
        <v>288</v>
      </c>
      <c r="E183" s="928"/>
      <c r="F183" s="1146"/>
      <c r="G183" s="1146"/>
      <c r="H183" s="1147"/>
      <c r="I183" s="917">
        <v>9000</v>
      </c>
      <c r="J183" s="918"/>
      <c r="K183" s="918"/>
      <c r="L183" s="610">
        <f t="shared" si="2"/>
        <v>9000</v>
      </c>
      <c r="M183" s="635"/>
    </row>
    <row r="184" spans="1:13" ht="15">
      <c r="A184" s="925">
        <v>178</v>
      </c>
      <c r="B184" s="932"/>
      <c r="C184" s="927"/>
      <c r="D184" s="612" t="s">
        <v>296</v>
      </c>
      <c r="E184" s="929"/>
      <c r="F184" s="974"/>
      <c r="G184" s="974"/>
      <c r="H184" s="1148"/>
      <c r="I184" s="913">
        <v>9000</v>
      </c>
      <c r="J184" s="914"/>
      <c r="K184" s="914"/>
      <c r="L184" s="615">
        <f t="shared" si="2"/>
        <v>9000</v>
      </c>
      <c r="M184" s="636"/>
    </row>
    <row r="185" spans="1:13" ht="15">
      <c r="A185" s="925">
        <v>179</v>
      </c>
      <c r="B185" s="933"/>
      <c r="C185" s="934"/>
      <c r="D185" s="617" t="s">
        <v>284</v>
      </c>
      <c r="E185" s="642"/>
      <c r="F185" s="618"/>
      <c r="G185" s="618"/>
      <c r="H185" s="619"/>
      <c r="I185" s="640">
        <v>1028</v>
      </c>
      <c r="J185" s="639"/>
      <c r="K185" s="639"/>
      <c r="L185" s="604">
        <f t="shared" si="2"/>
        <v>1028</v>
      </c>
      <c r="M185" s="641"/>
    </row>
    <row r="186" spans="1:13" ht="24" customHeight="1">
      <c r="A186" s="925">
        <v>180</v>
      </c>
      <c r="B186" s="926"/>
      <c r="C186" s="927">
        <v>47</v>
      </c>
      <c r="D186" s="601" t="s">
        <v>331</v>
      </c>
      <c r="E186" s="602" t="s">
        <v>742</v>
      </c>
      <c r="F186" s="613">
        <f>SUM(G186+H186+L187+M187)</f>
        <v>1639</v>
      </c>
      <c r="G186" s="601">
        <v>639</v>
      </c>
      <c r="H186" s="603">
        <v>3</v>
      </c>
      <c r="I186" s="913"/>
      <c r="J186" s="914"/>
      <c r="K186" s="914"/>
      <c r="L186" s="604"/>
      <c r="M186" s="605"/>
    </row>
    <row r="187" spans="1:13" ht="15">
      <c r="A187" s="925">
        <v>181</v>
      </c>
      <c r="B187" s="926"/>
      <c r="C187" s="927"/>
      <c r="D187" s="612" t="s">
        <v>296</v>
      </c>
      <c r="E187" s="602"/>
      <c r="F187" s="613"/>
      <c r="G187" s="613"/>
      <c r="H187" s="630"/>
      <c r="I187" s="913">
        <v>997</v>
      </c>
      <c r="J187" s="914"/>
      <c r="K187" s="914"/>
      <c r="L187" s="615">
        <f t="shared" si="2"/>
        <v>997</v>
      </c>
      <c r="M187" s="605"/>
    </row>
    <row r="188" spans="1:13" ht="15">
      <c r="A188" s="925">
        <v>182</v>
      </c>
      <c r="B188" s="933"/>
      <c r="C188" s="934"/>
      <c r="D188" s="617" t="s">
        <v>284</v>
      </c>
      <c r="E188" s="642"/>
      <c r="F188" s="618"/>
      <c r="G188" s="618"/>
      <c r="H188" s="619"/>
      <c r="I188" s="640"/>
      <c r="J188" s="639"/>
      <c r="K188" s="639"/>
      <c r="L188" s="604">
        <f t="shared" si="2"/>
        <v>0</v>
      </c>
      <c r="M188" s="641"/>
    </row>
    <row r="189" spans="1:13" ht="21.75" customHeight="1">
      <c r="A189" s="925">
        <v>183</v>
      </c>
      <c r="B189" s="926"/>
      <c r="C189" s="927">
        <v>48</v>
      </c>
      <c r="D189" s="601" t="s">
        <v>332</v>
      </c>
      <c r="E189" s="602" t="s">
        <v>742</v>
      </c>
      <c r="F189" s="613">
        <f>SUM(G189+H189+L190+M190)</f>
        <v>5000</v>
      </c>
      <c r="G189" s="601">
        <v>0</v>
      </c>
      <c r="H189" s="603">
        <v>0</v>
      </c>
      <c r="I189" s="913"/>
      <c r="J189" s="914"/>
      <c r="K189" s="914"/>
      <c r="L189" s="604"/>
      <c r="M189" s="605"/>
    </row>
    <row r="190" spans="1:13" ht="15">
      <c r="A190" s="925">
        <v>184</v>
      </c>
      <c r="B190" s="926"/>
      <c r="C190" s="927"/>
      <c r="D190" s="612" t="s">
        <v>296</v>
      </c>
      <c r="E190" s="602"/>
      <c r="F190" s="613"/>
      <c r="G190" s="613"/>
      <c r="H190" s="630"/>
      <c r="I190" s="913">
        <v>5000</v>
      </c>
      <c r="J190" s="914"/>
      <c r="K190" s="914"/>
      <c r="L190" s="615">
        <f t="shared" si="2"/>
        <v>5000</v>
      </c>
      <c r="M190" s="605"/>
    </row>
    <row r="191" spans="1:13" ht="15">
      <c r="A191" s="925">
        <v>185</v>
      </c>
      <c r="B191" s="933"/>
      <c r="C191" s="934"/>
      <c r="D191" s="617" t="s">
        <v>284</v>
      </c>
      <c r="E191" s="601"/>
      <c r="F191" s="618"/>
      <c r="G191" s="618"/>
      <c r="H191" s="619"/>
      <c r="I191" s="640">
        <v>931</v>
      </c>
      <c r="J191" s="639"/>
      <c r="K191" s="639"/>
      <c r="L191" s="604">
        <f t="shared" si="2"/>
        <v>931</v>
      </c>
      <c r="M191" s="641"/>
    </row>
    <row r="192" spans="1:13" ht="21.75" customHeight="1">
      <c r="A192" s="925">
        <v>186</v>
      </c>
      <c r="B192" s="926"/>
      <c r="C192" s="927">
        <v>49</v>
      </c>
      <c r="D192" s="601" t="s">
        <v>333</v>
      </c>
      <c r="E192" s="602" t="s">
        <v>742</v>
      </c>
      <c r="F192" s="613">
        <f>SUM(G192+H192+L193+M193)</f>
        <v>240</v>
      </c>
      <c r="G192" s="601">
        <v>0</v>
      </c>
      <c r="H192" s="603">
        <v>0</v>
      </c>
      <c r="I192" s="913"/>
      <c r="J192" s="914"/>
      <c r="K192" s="914"/>
      <c r="L192" s="604"/>
      <c r="M192" s="605"/>
    </row>
    <row r="193" spans="1:13" ht="15">
      <c r="A193" s="925">
        <v>187</v>
      </c>
      <c r="B193" s="926"/>
      <c r="C193" s="927"/>
      <c r="D193" s="612" t="s">
        <v>296</v>
      </c>
      <c r="E193" s="602"/>
      <c r="F193" s="613"/>
      <c r="G193" s="613"/>
      <c r="H193" s="630"/>
      <c r="I193" s="913">
        <v>240</v>
      </c>
      <c r="J193" s="914"/>
      <c r="K193" s="914"/>
      <c r="L193" s="615">
        <f t="shared" si="2"/>
        <v>240</v>
      </c>
      <c r="M193" s="605"/>
    </row>
    <row r="194" spans="1:13" ht="15">
      <c r="A194" s="925">
        <v>188</v>
      </c>
      <c r="B194" s="933"/>
      <c r="C194" s="934"/>
      <c r="D194" s="617" t="s">
        <v>284</v>
      </c>
      <c r="E194" s="601"/>
      <c r="F194" s="618"/>
      <c r="G194" s="618"/>
      <c r="H194" s="619"/>
      <c r="I194" s="640">
        <v>240</v>
      </c>
      <c r="J194" s="639"/>
      <c r="K194" s="639"/>
      <c r="L194" s="604">
        <f t="shared" si="2"/>
        <v>240</v>
      </c>
      <c r="M194" s="641"/>
    </row>
    <row r="195" spans="1:13" ht="21.75" customHeight="1">
      <c r="A195" s="925">
        <v>189</v>
      </c>
      <c r="B195" s="926"/>
      <c r="C195" s="927">
        <v>50</v>
      </c>
      <c r="D195" s="601" t="s">
        <v>30</v>
      </c>
      <c r="E195" s="602" t="s">
        <v>742</v>
      </c>
      <c r="F195" s="613">
        <f>SUM(G195+H195+L196+M196)</f>
        <v>1000</v>
      </c>
      <c r="G195" s="601">
        <v>0</v>
      </c>
      <c r="H195" s="603">
        <v>0</v>
      </c>
      <c r="I195" s="913"/>
      <c r="J195" s="914"/>
      <c r="K195" s="914"/>
      <c r="L195" s="604"/>
      <c r="M195" s="605"/>
    </row>
    <row r="196" spans="1:13" ht="15">
      <c r="A196" s="925">
        <v>190</v>
      </c>
      <c r="B196" s="926"/>
      <c r="C196" s="927"/>
      <c r="D196" s="612" t="s">
        <v>296</v>
      </c>
      <c r="E196" s="602"/>
      <c r="F196" s="613"/>
      <c r="G196" s="613"/>
      <c r="H196" s="630"/>
      <c r="I196" s="913">
        <v>1000</v>
      </c>
      <c r="J196" s="914"/>
      <c r="K196" s="914"/>
      <c r="L196" s="615">
        <f t="shared" si="2"/>
        <v>1000</v>
      </c>
      <c r="M196" s="605"/>
    </row>
    <row r="197" spans="1:13" ht="15">
      <c r="A197" s="925">
        <v>191</v>
      </c>
      <c r="B197" s="933"/>
      <c r="C197" s="934"/>
      <c r="D197" s="617" t="s">
        <v>284</v>
      </c>
      <c r="E197" s="601"/>
      <c r="F197" s="618"/>
      <c r="G197" s="618"/>
      <c r="H197" s="619"/>
      <c r="I197" s="640">
        <v>1000</v>
      </c>
      <c r="J197" s="639"/>
      <c r="K197" s="639"/>
      <c r="L197" s="604">
        <f t="shared" si="2"/>
        <v>1000</v>
      </c>
      <c r="M197" s="641"/>
    </row>
    <row r="198" spans="1:13" ht="21.75" customHeight="1">
      <c r="A198" s="925">
        <v>192</v>
      </c>
      <c r="B198" s="926"/>
      <c r="C198" s="927">
        <v>51</v>
      </c>
      <c r="D198" s="601" t="s">
        <v>334</v>
      </c>
      <c r="E198" s="602" t="s">
        <v>742</v>
      </c>
      <c r="F198" s="613">
        <f>SUM(G198+H198+L199+M199)</f>
        <v>1778</v>
      </c>
      <c r="G198" s="601">
        <v>0</v>
      </c>
      <c r="H198" s="603">
        <v>0</v>
      </c>
      <c r="I198" s="913"/>
      <c r="J198" s="914"/>
      <c r="K198" s="914"/>
      <c r="L198" s="604"/>
      <c r="M198" s="605"/>
    </row>
    <row r="199" spans="1:13" ht="15">
      <c r="A199" s="925">
        <v>193</v>
      </c>
      <c r="B199" s="926"/>
      <c r="C199" s="927"/>
      <c r="D199" s="612" t="s">
        <v>296</v>
      </c>
      <c r="E199" s="602"/>
      <c r="F199" s="613"/>
      <c r="G199" s="613"/>
      <c r="H199" s="630"/>
      <c r="I199" s="913">
        <v>1778</v>
      </c>
      <c r="J199" s="914"/>
      <c r="K199" s="914"/>
      <c r="L199" s="615">
        <f>SUM(I199:K199)</f>
        <v>1778</v>
      </c>
      <c r="M199" s="605"/>
    </row>
    <row r="200" spans="1:13" ht="15">
      <c r="A200" s="925">
        <v>194</v>
      </c>
      <c r="B200" s="933"/>
      <c r="C200" s="934"/>
      <c r="D200" s="617" t="s">
        <v>284</v>
      </c>
      <c r="E200" s="601"/>
      <c r="F200" s="618"/>
      <c r="G200" s="618"/>
      <c r="H200" s="619"/>
      <c r="I200" s="640">
        <v>1778</v>
      </c>
      <c r="J200" s="639"/>
      <c r="K200" s="639"/>
      <c r="L200" s="604">
        <f>SUM(I200:K200)</f>
        <v>1778</v>
      </c>
      <c r="M200" s="641"/>
    </row>
    <row r="201" spans="1:13" ht="26.25" customHeight="1">
      <c r="A201" s="925">
        <v>195</v>
      </c>
      <c r="B201" s="926"/>
      <c r="C201" s="927">
        <v>52</v>
      </c>
      <c r="D201" s="601" t="s">
        <v>335</v>
      </c>
      <c r="E201" s="602" t="s">
        <v>742</v>
      </c>
      <c r="F201" s="613">
        <f>SUM(G201+H201+L202+M202)</f>
        <v>1800</v>
      </c>
      <c r="G201" s="601">
        <v>0</v>
      </c>
      <c r="H201" s="603">
        <v>80</v>
      </c>
      <c r="I201" s="913"/>
      <c r="J201" s="914"/>
      <c r="K201" s="914"/>
      <c r="L201" s="604"/>
      <c r="M201" s="605"/>
    </row>
    <row r="202" spans="1:13" ht="15">
      <c r="A202" s="925">
        <v>196</v>
      </c>
      <c r="B202" s="932"/>
      <c r="C202" s="927"/>
      <c r="D202" s="612" t="s">
        <v>296</v>
      </c>
      <c r="E202" s="602"/>
      <c r="F202" s="601"/>
      <c r="G202" s="601"/>
      <c r="H202" s="603"/>
      <c r="I202" s="913">
        <v>1720</v>
      </c>
      <c r="J202" s="914"/>
      <c r="K202" s="914"/>
      <c r="L202" s="615">
        <f t="shared" si="2"/>
        <v>1720</v>
      </c>
      <c r="M202" s="605"/>
    </row>
    <row r="203" spans="1:13" ht="15">
      <c r="A203" s="925">
        <v>197</v>
      </c>
      <c r="B203" s="933"/>
      <c r="C203" s="934"/>
      <c r="D203" s="617" t="s">
        <v>284</v>
      </c>
      <c r="E203" s="601"/>
      <c r="F203" s="618"/>
      <c r="G203" s="618"/>
      <c r="H203" s="619"/>
      <c r="I203" s="640">
        <v>131</v>
      </c>
      <c r="J203" s="639"/>
      <c r="K203" s="639"/>
      <c r="L203" s="604">
        <f t="shared" si="2"/>
        <v>131</v>
      </c>
      <c r="M203" s="641"/>
    </row>
    <row r="204" spans="1:13" ht="21.75" customHeight="1">
      <c r="A204" s="925">
        <v>198</v>
      </c>
      <c r="B204" s="926"/>
      <c r="C204" s="927">
        <v>53</v>
      </c>
      <c r="D204" s="601" t="s">
        <v>336</v>
      </c>
      <c r="E204" s="602" t="s">
        <v>742</v>
      </c>
      <c r="F204" s="613">
        <f>SUM(G204+H204+L205+M205)</f>
        <v>6000</v>
      </c>
      <c r="G204" s="601">
        <v>0</v>
      </c>
      <c r="H204" s="603">
        <v>0</v>
      </c>
      <c r="I204" s="913"/>
      <c r="J204" s="914"/>
      <c r="K204" s="914"/>
      <c r="L204" s="604"/>
      <c r="M204" s="605"/>
    </row>
    <row r="205" spans="1:13" ht="15">
      <c r="A205" s="925">
        <v>199</v>
      </c>
      <c r="B205" s="926"/>
      <c r="C205" s="927"/>
      <c r="D205" s="612" t="s">
        <v>296</v>
      </c>
      <c r="E205" s="602"/>
      <c r="F205" s="613"/>
      <c r="G205" s="613"/>
      <c r="H205" s="630"/>
      <c r="I205" s="913">
        <v>6000</v>
      </c>
      <c r="J205" s="914"/>
      <c r="K205" s="914"/>
      <c r="L205" s="615">
        <f t="shared" si="2"/>
        <v>6000</v>
      </c>
      <c r="M205" s="605"/>
    </row>
    <row r="206" spans="1:13" ht="15">
      <c r="A206" s="925">
        <v>200</v>
      </c>
      <c r="B206" s="933"/>
      <c r="C206" s="934"/>
      <c r="D206" s="617" t="s">
        <v>284</v>
      </c>
      <c r="E206" s="642"/>
      <c r="F206" s="618"/>
      <c r="G206" s="618"/>
      <c r="H206" s="619"/>
      <c r="I206" s="640">
        <v>1716</v>
      </c>
      <c r="J206" s="639"/>
      <c r="K206" s="639"/>
      <c r="L206" s="604">
        <f t="shared" si="2"/>
        <v>1716</v>
      </c>
      <c r="M206" s="641"/>
    </row>
    <row r="207" spans="1:13" ht="36" customHeight="1">
      <c r="A207" s="910">
        <v>201</v>
      </c>
      <c r="B207" s="911"/>
      <c r="C207" s="912">
        <v>54</v>
      </c>
      <c r="D207" s="601" t="s">
        <v>337</v>
      </c>
      <c r="E207" s="602" t="s">
        <v>742</v>
      </c>
      <c r="F207" s="613">
        <f>SUM(G207+H207+L208+M208)</f>
        <v>6000</v>
      </c>
      <c r="G207" s="601">
        <v>0</v>
      </c>
      <c r="H207" s="603">
        <v>0</v>
      </c>
      <c r="I207" s="913"/>
      <c r="J207" s="914"/>
      <c r="K207" s="914"/>
      <c r="L207" s="615"/>
      <c r="M207" s="605"/>
    </row>
    <row r="208" spans="1:13" ht="15">
      <c r="A208" s="925">
        <v>202</v>
      </c>
      <c r="B208" s="932"/>
      <c r="C208" s="927"/>
      <c r="D208" s="612" t="s">
        <v>296</v>
      </c>
      <c r="E208" s="602"/>
      <c r="F208" s="601"/>
      <c r="G208" s="601"/>
      <c r="H208" s="603"/>
      <c r="I208" s="913">
        <v>6000</v>
      </c>
      <c r="J208" s="914"/>
      <c r="K208" s="914"/>
      <c r="L208" s="615">
        <f t="shared" si="2"/>
        <v>6000</v>
      </c>
      <c r="M208" s="605"/>
    </row>
    <row r="209" spans="1:13" ht="15">
      <c r="A209" s="925">
        <v>203</v>
      </c>
      <c r="B209" s="933"/>
      <c r="C209" s="934"/>
      <c r="D209" s="617" t="s">
        <v>284</v>
      </c>
      <c r="E209" s="642"/>
      <c r="F209" s="618"/>
      <c r="G209" s="618"/>
      <c r="H209" s="619"/>
      <c r="I209" s="640">
        <v>36</v>
      </c>
      <c r="J209" s="639"/>
      <c r="K209" s="639"/>
      <c r="L209" s="604">
        <f t="shared" si="2"/>
        <v>36</v>
      </c>
      <c r="M209" s="641"/>
    </row>
    <row r="210" spans="1:13" ht="21.75" customHeight="1">
      <c r="A210" s="925">
        <v>204</v>
      </c>
      <c r="B210" s="926"/>
      <c r="C210" s="927">
        <v>55</v>
      </c>
      <c r="D210" s="601" t="s">
        <v>569</v>
      </c>
      <c r="E210" s="602" t="s">
        <v>742</v>
      </c>
      <c r="F210" s="613">
        <f>SUM(G210+H210+L212+M211)</f>
        <v>10000</v>
      </c>
      <c r="G210" s="601">
        <v>0</v>
      </c>
      <c r="H210" s="603">
        <v>0</v>
      </c>
      <c r="I210" s="913"/>
      <c r="J210" s="914"/>
      <c r="K210" s="914"/>
      <c r="L210" s="604"/>
      <c r="M210" s="605"/>
    </row>
    <row r="211" spans="1:13" ht="15">
      <c r="A211" s="925">
        <v>205</v>
      </c>
      <c r="B211" s="930"/>
      <c r="C211" s="931"/>
      <c r="D211" s="606" t="s">
        <v>288</v>
      </c>
      <c r="E211" s="928"/>
      <c r="F211" s="1146"/>
      <c r="G211" s="608"/>
      <c r="H211" s="626"/>
      <c r="I211" s="917">
        <v>10000</v>
      </c>
      <c r="J211" s="918"/>
      <c r="K211" s="918"/>
      <c r="L211" s="610">
        <f t="shared" si="2"/>
        <v>10000</v>
      </c>
      <c r="M211" s="635"/>
    </row>
    <row r="212" spans="1:13" ht="15">
      <c r="A212" s="925">
        <v>206</v>
      </c>
      <c r="B212" s="932"/>
      <c r="C212" s="927"/>
      <c r="D212" s="612" t="s">
        <v>296</v>
      </c>
      <c r="E212" s="929"/>
      <c r="F212" s="974"/>
      <c r="G212" s="613"/>
      <c r="H212" s="630"/>
      <c r="I212" s="913">
        <v>10000</v>
      </c>
      <c r="J212" s="914"/>
      <c r="K212" s="914"/>
      <c r="L212" s="615">
        <f t="shared" si="2"/>
        <v>10000</v>
      </c>
      <c r="M212" s="636"/>
    </row>
    <row r="213" spans="1:13" ht="15">
      <c r="A213" s="925">
        <v>207</v>
      </c>
      <c r="B213" s="933"/>
      <c r="C213" s="934"/>
      <c r="D213" s="617" t="s">
        <v>284</v>
      </c>
      <c r="E213" s="642"/>
      <c r="F213" s="618"/>
      <c r="G213" s="618"/>
      <c r="H213" s="619"/>
      <c r="I213" s="640">
        <v>2535</v>
      </c>
      <c r="J213" s="639"/>
      <c r="K213" s="639"/>
      <c r="L213" s="604">
        <f t="shared" si="2"/>
        <v>2535</v>
      </c>
      <c r="M213" s="641"/>
    </row>
    <row r="214" spans="1:13" ht="21.75" customHeight="1">
      <c r="A214" s="925">
        <v>208</v>
      </c>
      <c r="B214" s="926"/>
      <c r="C214" s="927">
        <v>56</v>
      </c>
      <c r="D214" s="601" t="s">
        <v>532</v>
      </c>
      <c r="E214" s="602" t="s">
        <v>742</v>
      </c>
      <c r="F214" s="613">
        <f>SUM(G214+H214+L216+M215)</f>
        <v>2300</v>
      </c>
      <c r="G214" s="601">
        <v>0</v>
      </c>
      <c r="H214" s="603">
        <v>0</v>
      </c>
      <c r="I214" s="913"/>
      <c r="J214" s="914"/>
      <c r="K214" s="914"/>
      <c r="L214" s="604"/>
      <c r="M214" s="605"/>
    </row>
    <row r="215" spans="1:13" ht="15">
      <c r="A215" s="925">
        <v>209</v>
      </c>
      <c r="B215" s="930"/>
      <c r="C215" s="931"/>
      <c r="D215" s="606" t="s">
        <v>288</v>
      </c>
      <c r="E215" s="928"/>
      <c r="F215" s="1146"/>
      <c r="G215" s="608"/>
      <c r="H215" s="626"/>
      <c r="I215" s="917">
        <v>2300</v>
      </c>
      <c r="J215" s="918"/>
      <c r="K215" s="918"/>
      <c r="L215" s="610">
        <f t="shared" si="2"/>
        <v>2300</v>
      </c>
      <c r="M215" s="635"/>
    </row>
    <row r="216" spans="1:13" ht="15">
      <c r="A216" s="925">
        <v>210</v>
      </c>
      <c r="B216" s="932"/>
      <c r="C216" s="927"/>
      <c r="D216" s="612" t="s">
        <v>296</v>
      </c>
      <c r="E216" s="929"/>
      <c r="F216" s="974"/>
      <c r="G216" s="613"/>
      <c r="H216" s="630"/>
      <c r="I216" s="913">
        <v>2300</v>
      </c>
      <c r="J216" s="914"/>
      <c r="K216" s="914"/>
      <c r="L216" s="615">
        <f t="shared" si="2"/>
        <v>2300</v>
      </c>
      <c r="M216" s="636"/>
    </row>
    <row r="217" spans="1:13" ht="15">
      <c r="A217" s="925">
        <v>211</v>
      </c>
      <c r="B217" s="933"/>
      <c r="C217" s="934"/>
      <c r="D217" s="617" t="s">
        <v>284</v>
      </c>
      <c r="E217" s="642"/>
      <c r="F217" s="618"/>
      <c r="G217" s="618"/>
      <c r="H217" s="619"/>
      <c r="I217" s="654"/>
      <c r="J217" s="653"/>
      <c r="K217" s="653"/>
      <c r="L217" s="604">
        <f t="shared" si="2"/>
        <v>0</v>
      </c>
      <c r="M217" s="655"/>
    </row>
    <row r="218" spans="1:13" ht="45">
      <c r="A218" s="910">
        <v>212</v>
      </c>
      <c r="B218" s="911"/>
      <c r="C218" s="912">
        <v>57</v>
      </c>
      <c r="D218" s="601" t="s">
        <v>846</v>
      </c>
      <c r="E218" s="602" t="s">
        <v>742</v>
      </c>
      <c r="F218" s="613">
        <f>SUM(G218+H218+L219+M219)</f>
        <v>250</v>
      </c>
      <c r="G218" s="656">
        <v>0</v>
      </c>
      <c r="H218" s="657">
        <v>0</v>
      </c>
      <c r="I218" s="913"/>
      <c r="J218" s="914"/>
      <c r="K218" s="914"/>
      <c r="L218" s="615"/>
      <c r="M218" s="605"/>
    </row>
    <row r="219" spans="1:13" ht="15">
      <c r="A219" s="925">
        <v>213</v>
      </c>
      <c r="B219" s="932"/>
      <c r="C219" s="927"/>
      <c r="D219" s="612" t="s">
        <v>296</v>
      </c>
      <c r="E219" s="602"/>
      <c r="F219" s="656"/>
      <c r="G219" s="656"/>
      <c r="H219" s="657"/>
      <c r="I219" s="913">
        <v>250</v>
      </c>
      <c r="J219" s="914"/>
      <c r="K219" s="914"/>
      <c r="L219" s="615">
        <f t="shared" si="2"/>
        <v>250</v>
      </c>
      <c r="M219" s="605"/>
    </row>
    <row r="220" spans="1:13" ht="15">
      <c r="A220" s="925">
        <v>214</v>
      </c>
      <c r="B220" s="933"/>
      <c r="C220" s="934"/>
      <c r="D220" s="617" t="s">
        <v>284</v>
      </c>
      <c r="E220" s="642"/>
      <c r="F220" s="618"/>
      <c r="G220" s="618"/>
      <c r="H220" s="619"/>
      <c r="I220" s="654"/>
      <c r="J220" s="653"/>
      <c r="K220" s="653"/>
      <c r="L220" s="604">
        <f t="shared" si="2"/>
        <v>0</v>
      </c>
      <c r="M220" s="658"/>
    </row>
    <row r="221" spans="1:13" ht="24" customHeight="1">
      <c r="A221" s="925">
        <v>215</v>
      </c>
      <c r="B221" s="926"/>
      <c r="C221" s="927">
        <v>58</v>
      </c>
      <c r="D221" s="601" t="s">
        <v>338</v>
      </c>
      <c r="E221" s="602" t="s">
        <v>742</v>
      </c>
      <c r="F221" s="613">
        <f>SUM(G221+H221+L222+M222)</f>
        <v>1000</v>
      </c>
      <c r="G221" s="601">
        <v>0</v>
      </c>
      <c r="H221" s="603">
        <v>0</v>
      </c>
      <c r="I221" s="913"/>
      <c r="J221" s="914"/>
      <c r="K221" s="914"/>
      <c r="L221" s="604"/>
      <c r="M221" s="605"/>
    </row>
    <row r="222" spans="1:13" ht="15">
      <c r="A222" s="925">
        <v>216</v>
      </c>
      <c r="B222" s="926"/>
      <c r="C222" s="927"/>
      <c r="D222" s="612" t="s">
        <v>296</v>
      </c>
      <c r="E222" s="602"/>
      <c r="F222" s="613"/>
      <c r="G222" s="613"/>
      <c r="H222" s="630"/>
      <c r="I222" s="913">
        <v>1000</v>
      </c>
      <c r="J222" s="914"/>
      <c r="K222" s="914"/>
      <c r="L222" s="615">
        <f t="shared" si="2"/>
        <v>1000</v>
      </c>
      <c r="M222" s="605"/>
    </row>
    <row r="223" spans="1:13" ht="15">
      <c r="A223" s="925">
        <v>217</v>
      </c>
      <c r="B223" s="933"/>
      <c r="C223" s="934"/>
      <c r="D223" s="617" t="s">
        <v>284</v>
      </c>
      <c r="E223" s="601"/>
      <c r="F223" s="618"/>
      <c r="G223" s="618"/>
      <c r="H223" s="619"/>
      <c r="I223" s="654"/>
      <c r="J223" s="653"/>
      <c r="K223" s="653"/>
      <c r="L223" s="604">
        <f t="shared" si="2"/>
        <v>0</v>
      </c>
      <c r="M223" s="655"/>
    </row>
    <row r="224" spans="1:13" ht="30">
      <c r="A224" s="925">
        <v>218</v>
      </c>
      <c r="B224" s="911"/>
      <c r="C224" s="927">
        <v>59</v>
      </c>
      <c r="D224" s="601" t="s">
        <v>339</v>
      </c>
      <c r="E224" s="602" t="s">
        <v>742</v>
      </c>
      <c r="F224" s="613">
        <f>SUM(G224+H224+L225+M225)</f>
        <v>970</v>
      </c>
      <c r="G224" s="601">
        <v>0</v>
      </c>
      <c r="H224" s="603">
        <v>0</v>
      </c>
      <c r="I224" s="913"/>
      <c r="J224" s="914"/>
      <c r="K224" s="914"/>
      <c r="L224" s="615"/>
      <c r="M224" s="605"/>
    </row>
    <row r="225" spans="1:13" ht="15">
      <c r="A225" s="925">
        <v>219</v>
      </c>
      <c r="B225" s="932"/>
      <c r="C225" s="927"/>
      <c r="D225" s="612" t="s">
        <v>296</v>
      </c>
      <c r="E225" s="602"/>
      <c r="F225" s="601"/>
      <c r="G225" s="601"/>
      <c r="H225" s="603"/>
      <c r="I225" s="913">
        <v>970</v>
      </c>
      <c r="J225" s="914"/>
      <c r="K225" s="914"/>
      <c r="L225" s="615">
        <f aca="true" t="shared" si="3" ref="L225:L288">SUM(I225:K225)</f>
        <v>970</v>
      </c>
      <c r="M225" s="605"/>
    </row>
    <row r="226" spans="1:13" ht="15">
      <c r="A226" s="925">
        <v>220</v>
      </c>
      <c r="B226" s="933"/>
      <c r="C226" s="934"/>
      <c r="D226" s="617" t="s">
        <v>284</v>
      </c>
      <c r="E226" s="601"/>
      <c r="F226" s="618"/>
      <c r="G226" s="618"/>
      <c r="H226" s="619"/>
      <c r="I226" s="654"/>
      <c r="J226" s="653"/>
      <c r="K226" s="653"/>
      <c r="L226" s="604">
        <f t="shared" si="3"/>
        <v>0</v>
      </c>
      <c r="M226" s="655"/>
    </row>
    <row r="227" spans="1:13" ht="30">
      <c r="A227" s="925">
        <v>221</v>
      </c>
      <c r="B227" s="911"/>
      <c r="C227" s="927">
        <v>60</v>
      </c>
      <c r="D227" s="601" t="s">
        <v>340</v>
      </c>
      <c r="E227" s="602" t="s">
        <v>742</v>
      </c>
      <c r="F227" s="613">
        <f>SUM(G227+H227+L228+M228)</f>
        <v>13900</v>
      </c>
      <c r="G227" s="601">
        <v>0</v>
      </c>
      <c r="H227" s="603">
        <v>0</v>
      </c>
      <c r="I227" s="913"/>
      <c r="J227" s="914"/>
      <c r="K227" s="914"/>
      <c r="L227" s="615"/>
      <c r="M227" s="605"/>
    </row>
    <row r="228" spans="1:13" ht="15">
      <c r="A228" s="925">
        <v>222</v>
      </c>
      <c r="B228" s="932"/>
      <c r="C228" s="927"/>
      <c r="D228" s="612" t="s">
        <v>296</v>
      </c>
      <c r="E228" s="602"/>
      <c r="F228" s="601"/>
      <c r="G228" s="601"/>
      <c r="H228" s="603"/>
      <c r="I228" s="913">
        <v>13900</v>
      </c>
      <c r="J228" s="914"/>
      <c r="K228" s="914"/>
      <c r="L228" s="615">
        <f t="shared" si="3"/>
        <v>13900</v>
      </c>
      <c r="M228" s="605"/>
    </row>
    <row r="229" spans="1:13" ht="15">
      <c r="A229" s="925">
        <v>223</v>
      </c>
      <c r="B229" s="933"/>
      <c r="C229" s="934"/>
      <c r="D229" s="617" t="s">
        <v>284</v>
      </c>
      <c r="E229" s="601"/>
      <c r="F229" s="618"/>
      <c r="G229" s="618"/>
      <c r="H229" s="619"/>
      <c r="I229" s="654">
        <v>13900</v>
      </c>
      <c r="J229" s="653"/>
      <c r="K229" s="653"/>
      <c r="L229" s="604">
        <f t="shared" si="3"/>
        <v>13900</v>
      </c>
      <c r="M229" s="655"/>
    </row>
    <row r="230" spans="1:13" ht="24" customHeight="1">
      <c r="A230" s="925">
        <v>224</v>
      </c>
      <c r="B230" s="926"/>
      <c r="C230" s="927">
        <v>61</v>
      </c>
      <c r="D230" s="601" t="s">
        <v>341</v>
      </c>
      <c r="E230" s="602" t="s">
        <v>742</v>
      </c>
      <c r="F230" s="613">
        <f>SUM(G230+H230+L231+M231)</f>
        <v>1116</v>
      </c>
      <c r="G230" s="601">
        <v>0</v>
      </c>
      <c r="H230" s="603">
        <v>0</v>
      </c>
      <c r="I230" s="913"/>
      <c r="J230" s="914"/>
      <c r="K230" s="914"/>
      <c r="L230" s="604"/>
      <c r="M230" s="605"/>
    </row>
    <row r="231" spans="1:13" ht="15">
      <c r="A231" s="925">
        <v>225</v>
      </c>
      <c r="B231" s="926"/>
      <c r="C231" s="927"/>
      <c r="D231" s="612" t="s">
        <v>296</v>
      </c>
      <c r="E231" s="602"/>
      <c r="F231" s="613"/>
      <c r="G231" s="613"/>
      <c r="H231" s="630"/>
      <c r="I231" s="913">
        <v>1116</v>
      </c>
      <c r="J231" s="914"/>
      <c r="K231" s="914"/>
      <c r="L231" s="615">
        <f t="shared" si="3"/>
        <v>1116</v>
      </c>
      <c r="M231" s="605"/>
    </row>
    <row r="232" spans="1:13" ht="15">
      <c r="A232" s="925">
        <v>226</v>
      </c>
      <c r="B232" s="933"/>
      <c r="C232" s="934"/>
      <c r="D232" s="617" t="s">
        <v>284</v>
      </c>
      <c r="E232" s="601"/>
      <c r="F232" s="618"/>
      <c r="G232" s="618"/>
      <c r="H232" s="619"/>
      <c r="I232" s="654">
        <v>741</v>
      </c>
      <c r="J232" s="653"/>
      <c r="K232" s="653"/>
      <c r="L232" s="604">
        <f t="shared" si="3"/>
        <v>741</v>
      </c>
      <c r="M232" s="655"/>
    </row>
    <row r="233" spans="1:13" ht="24" customHeight="1">
      <c r="A233" s="925">
        <v>227</v>
      </c>
      <c r="B233" s="926"/>
      <c r="C233" s="927">
        <v>62</v>
      </c>
      <c r="D233" s="601" t="s">
        <v>342</v>
      </c>
      <c r="E233" s="602" t="s">
        <v>742</v>
      </c>
      <c r="F233" s="613">
        <f>SUM(G233+H233+L234+M234)</f>
        <v>600</v>
      </c>
      <c r="G233" s="601">
        <v>0</v>
      </c>
      <c r="H233" s="603">
        <v>0</v>
      </c>
      <c r="I233" s="913"/>
      <c r="J233" s="914"/>
      <c r="K233" s="914"/>
      <c r="L233" s="604"/>
      <c r="M233" s="605"/>
    </row>
    <row r="234" spans="1:13" ht="15">
      <c r="A234" s="925">
        <v>228</v>
      </c>
      <c r="B234" s="926"/>
      <c r="C234" s="927"/>
      <c r="D234" s="612" t="s">
        <v>296</v>
      </c>
      <c r="E234" s="602"/>
      <c r="F234" s="613"/>
      <c r="G234" s="613"/>
      <c r="H234" s="630"/>
      <c r="I234" s="913">
        <v>600</v>
      </c>
      <c r="J234" s="914"/>
      <c r="K234" s="914"/>
      <c r="L234" s="615">
        <f t="shared" si="3"/>
        <v>600</v>
      </c>
      <c r="M234" s="605"/>
    </row>
    <row r="235" spans="1:13" ht="15">
      <c r="A235" s="925">
        <v>229</v>
      </c>
      <c r="B235" s="933"/>
      <c r="C235" s="934"/>
      <c r="D235" s="617" t="s">
        <v>284</v>
      </c>
      <c r="E235" s="601"/>
      <c r="F235" s="618"/>
      <c r="G235" s="618"/>
      <c r="H235" s="619"/>
      <c r="I235" s="654"/>
      <c r="J235" s="653"/>
      <c r="K235" s="653"/>
      <c r="L235" s="604">
        <f t="shared" si="3"/>
        <v>0</v>
      </c>
      <c r="M235" s="655"/>
    </row>
    <row r="236" spans="1:13" ht="30">
      <c r="A236" s="910">
        <v>230</v>
      </c>
      <c r="B236" s="911"/>
      <c r="C236" s="912">
        <v>63</v>
      </c>
      <c r="D236" s="936" t="s">
        <v>343</v>
      </c>
      <c r="E236" s="602" t="s">
        <v>742</v>
      </c>
      <c r="F236" s="613">
        <f>SUM(G236+H236+L237+M237)</f>
        <v>150</v>
      </c>
      <c r="G236" s="613">
        <v>0</v>
      </c>
      <c r="H236" s="630">
        <v>0</v>
      </c>
      <c r="I236" s="913"/>
      <c r="J236" s="914"/>
      <c r="K236" s="914"/>
      <c r="L236" s="615"/>
      <c r="M236" s="605"/>
    </row>
    <row r="237" spans="1:13" ht="15">
      <c r="A237" s="925">
        <v>231</v>
      </c>
      <c r="B237" s="926"/>
      <c r="C237" s="927"/>
      <c r="D237" s="612" t="s">
        <v>296</v>
      </c>
      <c r="E237" s="602"/>
      <c r="F237" s="613"/>
      <c r="G237" s="613"/>
      <c r="H237" s="630"/>
      <c r="I237" s="913"/>
      <c r="J237" s="914">
        <v>150</v>
      </c>
      <c r="K237" s="914"/>
      <c r="L237" s="615">
        <f>SUM(I237:K237)</f>
        <v>150</v>
      </c>
      <c r="M237" s="605"/>
    </row>
    <row r="238" spans="1:13" ht="15">
      <c r="A238" s="925">
        <v>232</v>
      </c>
      <c r="B238" s="933"/>
      <c r="C238" s="934"/>
      <c r="D238" s="617" t="s">
        <v>284</v>
      </c>
      <c r="E238" s="601"/>
      <c r="F238" s="618"/>
      <c r="G238" s="618"/>
      <c r="H238" s="619"/>
      <c r="I238" s="654"/>
      <c r="J238" s="653"/>
      <c r="K238" s="653"/>
      <c r="L238" s="604">
        <f>SUM(I238:K238)</f>
        <v>0</v>
      </c>
      <c r="M238" s="655"/>
    </row>
    <row r="239" spans="1:13" ht="30">
      <c r="A239" s="910">
        <v>233</v>
      </c>
      <c r="B239" s="911"/>
      <c r="C239" s="912">
        <v>64</v>
      </c>
      <c r="D239" s="601" t="s">
        <v>344</v>
      </c>
      <c r="E239" s="602" t="s">
        <v>742</v>
      </c>
      <c r="F239" s="613">
        <f>SUM(G239+H239+L240+M240)</f>
        <v>30000</v>
      </c>
      <c r="G239" s="613">
        <v>0</v>
      </c>
      <c r="H239" s="630">
        <v>0</v>
      </c>
      <c r="I239" s="913"/>
      <c r="J239" s="914"/>
      <c r="K239" s="914"/>
      <c r="L239" s="615"/>
      <c r="M239" s="605"/>
    </row>
    <row r="240" spans="1:13" ht="15">
      <c r="A240" s="925">
        <v>234</v>
      </c>
      <c r="B240" s="926"/>
      <c r="C240" s="927"/>
      <c r="D240" s="601" t="s">
        <v>296</v>
      </c>
      <c r="E240" s="602"/>
      <c r="F240" s="613"/>
      <c r="G240" s="613"/>
      <c r="H240" s="630"/>
      <c r="I240" s="913">
        <v>30000</v>
      </c>
      <c r="J240" s="914"/>
      <c r="K240" s="914"/>
      <c r="L240" s="615">
        <f>SUM(I240:K240)</f>
        <v>30000</v>
      </c>
      <c r="M240" s="605"/>
    </row>
    <row r="241" spans="1:13" ht="15">
      <c r="A241" s="925">
        <v>235</v>
      </c>
      <c r="B241" s="933"/>
      <c r="C241" s="934"/>
      <c r="D241" s="617" t="s">
        <v>284</v>
      </c>
      <c r="E241" s="601"/>
      <c r="F241" s="618"/>
      <c r="G241" s="618"/>
      <c r="H241" s="619"/>
      <c r="I241" s="654">
        <v>30000</v>
      </c>
      <c r="J241" s="653"/>
      <c r="K241" s="653"/>
      <c r="L241" s="604">
        <f>SUM(I241:K241)</f>
        <v>30000</v>
      </c>
      <c r="M241" s="655"/>
    </row>
    <row r="242" spans="1:13" ht="30">
      <c r="A242" s="910">
        <v>236</v>
      </c>
      <c r="B242" s="911"/>
      <c r="C242" s="912">
        <v>65</v>
      </c>
      <c r="D242" s="601" t="s">
        <v>345</v>
      </c>
      <c r="E242" s="602" t="s">
        <v>742</v>
      </c>
      <c r="F242" s="613">
        <f>SUM(G242+H242+L243+M243)</f>
        <v>3000</v>
      </c>
      <c r="G242" s="613">
        <v>0</v>
      </c>
      <c r="H242" s="630">
        <v>0</v>
      </c>
      <c r="I242" s="913"/>
      <c r="J242" s="914"/>
      <c r="K242" s="914"/>
      <c r="L242" s="615"/>
      <c r="M242" s="605"/>
    </row>
    <row r="243" spans="1:13" ht="15">
      <c r="A243" s="925">
        <v>237</v>
      </c>
      <c r="B243" s="932"/>
      <c r="C243" s="927"/>
      <c r="D243" s="612" t="s">
        <v>296</v>
      </c>
      <c r="E243" s="602"/>
      <c r="F243" s="601"/>
      <c r="G243" s="601"/>
      <c r="H243" s="603"/>
      <c r="I243" s="913">
        <v>3000</v>
      </c>
      <c r="J243" s="914"/>
      <c r="K243" s="914"/>
      <c r="L243" s="615">
        <f t="shared" si="3"/>
        <v>3000</v>
      </c>
      <c r="M243" s="605"/>
    </row>
    <row r="244" spans="1:13" ht="15">
      <c r="A244" s="925">
        <v>238</v>
      </c>
      <c r="B244" s="933"/>
      <c r="C244" s="934"/>
      <c r="D244" s="617" t="s">
        <v>284</v>
      </c>
      <c r="E244" s="642"/>
      <c r="F244" s="618"/>
      <c r="G244" s="618"/>
      <c r="H244" s="619"/>
      <c r="I244" s="654">
        <v>2788</v>
      </c>
      <c r="J244" s="653"/>
      <c r="K244" s="653"/>
      <c r="L244" s="604">
        <f t="shared" si="3"/>
        <v>2788</v>
      </c>
      <c r="M244" s="655"/>
    </row>
    <row r="245" spans="1:13" ht="24" customHeight="1">
      <c r="A245" s="925">
        <v>239</v>
      </c>
      <c r="B245" s="926"/>
      <c r="C245" s="927">
        <v>66</v>
      </c>
      <c r="D245" s="601" t="s">
        <v>462</v>
      </c>
      <c r="E245" s="602" t="s">
        <v>742</v>
      </c>
      <c r="F245" s="613">
        <f>SUM(G245+H245+L246+M246)</f>
        <v>20390</v>
      </c>
      <c r="G245" s="601">
        <v>9959</v>
      </c>
      <c r="H245" s="603">
        <v>2431</v>
      </c>
      <c r="I245" s="913"/>
      <c r="J245" s="914"/>
      <c r="K245" s="914"/>
      <c r="L245" s="604"/>
      <c r="M245" s="605"/>
    </row>
    <row r="246" spans="1:13" ht="15">
      <c r="A246" s="925">
        <v>240</v>
      </c>
      <c r="B246" s="926"/>
      <c r="C246" s="927"/>
      <c r="D246" s="612" t="s">
        <v>296</v>
      </c>
      <c r="E246" s="602"/>
      <c r="F246" s="613"/>
      <c r="G246" s="613"/>
      <c r="H246" s="630"/>
      <c r="I246" s="913">
        <v>8000</v>
      </c>
      <c r="J246" s="914"/>
      <c r="K246" s="914"/>
      <c r="L246" s="615">
        <f t="shared" si="3"/>
        <v>8000</v>
      </c>
      <c r="M246" s="605"/>
    </row>
    <row r="247" spans="1:13" ht="15">
      <c r="A247" s="925">
        <v>241</v>
      </c>
      <c r="B247" s="933"/>
      <c r="C247" s="934"/>
      <c r="D247" s="617" t="s">
        <v>284</v>
      </c>
      <c r="E247" s="622"/>
      <c r="F247" s="618"/>
      <c r="G247" s="618"/>
      <c r="H247" s="619"/>
      <c r="I247" s="640"/>
      <c r="J247" s="639"/>
      <c r="K247" s="639"/>
      <c r="L247" s="604">
        <f t="shared" si="3"/>
        <v>0</v>
      </c>
      <c r="M247" s="641"/>
    </row>
    <row r="248" spans="1:13" ht="24" customHeight="1">
      <c r="A248" s="925">
        <v>242</v>
      </c>
      <c r="B248" s="926"/>
      <c r="C248" s="927">
        <v>67</v>
      </c>
      <c r="D248" s="601" t="s">
        <v>469</v>
      </c>
      <c r="E248" s="602" t="s">
        <v>742</v>
      </c>
      <c r="F248" s="613">
        <f>SUM(G248+H248+L249+M249)</f>
        <v>28500</v>
      </c>
      <c r="G248" s="601">
        <v>0</v>
      </c>
      <c r="H248" s="603">
        <v>0</v>
      </c>
      <c r="I248" s="913"/>
      <c r="J248" s="914"/>
      <c r="K248" s="914"/>
      <c r="L248" s="604"/>
      <c r="M248" s="605"/>
    </row>
    <row r="249" spans="1:13" ht="15">
      <c r="A249" s="925">
        <v>243</v>
      </c>
      <c r="B249" s="926"/>
      <c r="C249" s="927"/>
      <c r="D249" s="612" t="s">
        <v>296</v>
      </c>
      <c r="E249" s="602"/>
      <c r="F249" s="613"/>
      <c r="G249" s="613"/>
      <c r="H249" s="630"/>
      <c r="I249" s="913">
        <v>28500</v>
      </c>
      <c r="J249" s="914"/>
      <c r="K249" s="914"/>
      <c r="L249" s="615">
        <f t="shared" si="3"/>
        <v>28500</v>
      </c>
      <c r="M249" s="605"/>
    </row>
    <row r="250" spans="1:13" ht="15">
      <c r="A250" s="925">
        <v>244</v>
      </c>
      <c r="B250" s="933"/>
      <c r="C250" s="934"/>
      <c r="D250" s="617" t="s">
        <v>284</v>
      </c>
      <c r="E250" s="622"/>
      <c r="F250" s="618"/>
      <c r="G250" s="618"/>
      <c r="H250" s="619"/>
      <c r="I250" s="640">
        <v>80</v>
      </c>
      <c r="J250" s="639"/>
      <c r="K250" s="639"/>
      <c r="L250" s="604">
        <f t="shared" si="3"/>
        <v>80</v>
      </c>
      <c r="M250" s="641"/>
    </row>
    <row r="251" spans="1:13" ht="24" customHeight="1">
      <c r="A251" s="925">
        <v>245</v>
      </c>
      <c r="B251" s="926"/>
      <c r="C251" s="927">
        <v>68</v>
      </c>
      <c r="D251" s="601" t="s">
        <v>346</v>
      </c>
      <c r="E251" s="602" t="s">
        <v>742</v>
      </c>
      <c r="F251" s="613">
        <f>SUM(G251+H251+L252+M252)</f>
        <v>3200</v>
      </c>
      <c r="G251" s="601">
        <v>0</v>
      </c>
      <c r="H251" s="603">
        <v>0</v>
      </c>
      <c r="I251" s="913"/>
      <c r="J251" s="914"/>
      <c r="K251" s="914"/>
      <c r="L251" s="604"/>
      <c r="M251" s="605"/>
    </row>
    <row r="252" spans="1:13" ht="15">
      <c r="A252" s="925">
        <v>246</v>
      </c>
      <c r="B252" s="926"/>
      <c r="C252" s="927"/>
      <c r="D252" s="612" t="s">
        <v>296</v>
      </c>
      <c r="E252" s="602"/>
      <c r="F252" s="613"/>
      <c r="G252" s="613"/>
      <c r="H252" s="630"/>
      <c r="I252" s="913"/>
      <c r="J252" s="914">
        <v>3200</v>
      </c>
      <c r="K252" s="914"/>
      <c r="L252" s="615">
        <f>SUM(I252:K252)</f>
        <v>3200</v>
      </c>
      <c r="M252" s="605"/>
    </row>
    <row r="253" spans="1:13" ht="15">
      <c r="A253" s="925">
        <v>247</v>
      </c>
      <c r="B253" s="933"/>
      <c r="C253" s="934"/>
      <c r="D253" s="617" t="s">
        <v>284</v>
      </c>
      <c r="E253" s="601"/>
      <c r="F253" s="618"/>
      <c r="G253" s="618"/>
      <c r="H253" s="619"/>
      <c r="I253" s="654"/>
      <c r="J253" s="653"/>
      <c r="K253" s="653"/>
      <c r="L253" s="604">
        <f>SUM(I253:K253)</f>
        <v>0</v>
      </c>
      <c r="M253" s="655"/>
    </row>
    <row r="254" spans="1:13" ht="24" customHeight="1">
      <c r="A254" s="925">
        <v>248</v>
      </c>
      <c r="B254" s="926"/>
      <c r="C254" s="927">
        <v>69</v>
      </c>
      <c r="D254" s="601" t="s">
        <v>552</v>
      </c>
      <c r="E254" s="602" t="s">
        <v>742</v>
      </c>
      <c r="F254" s="613">
        <f>SUM(G254+H254+L255+M255)</f>
        <v>20006</v>
      </c>
      <c r="G254" s="601">
        <v>6</v>
      </c>
      <c r="H254" s="603">
        <v>0</v>
      </c>
      <c r="I254" s="913"/>
      <c r="J254" s="914"/>
      <c r="K254" s="914"/>
      <c r="L254" s="604"/>
      <c r="M254" s="605"/>
    </row>
    <row r="255" spans="1:13" ht="15">
      <c r="A255" s="925">
        <v>249</v>
      </c>
      <c r="B255" s="926"/>
      <c r="C255" s="927"/>
      <c r="D255" s="612" t="s">
        <v>296</v>
      </c>
      <c r="E255" s="602"/>
      <c r="F255" s="613"/>
      <c r="G255" s="613"/>
      <c r="H255" s="630"/>
      <c r="I255" s="913">
        <v>20000</v>
      </c>
      <c r="J255" s="914"/>
      <c r="K255" s="914"/>
      <c r="L255" s="615">
        <f t="shared" si="3"/>
        <v>20000</v>
      </c>
      <c r="M255" s="605"/>
    </row>
    <row r="256" spans="1:13" ht="15">
      <c r="A256" s="925">
        <v>250</v>
      </c>
      <c r="B256" s="933"/>
      <c r="C256" s="934"/>
      <c r="D256" s="617" t="s">
        <v>284</v>
      </c>
      <c r="E256" s="642"/>
      <c r="F256" s="618"/>
      <c r="G256" s="618"/>
      <c r="H256" s="619"/>
      <c r="I256" s="640"/>
      <c r="J256" s="639"/>
      <c r="K256" s="639"/>
      <c r="L256" s="604">
        <f t="shared" si="3"/>
        <v>0</v>
      </c>
      <c r="M256" s="641"/>
    </row>
    <row r="257" spans="1:13" ht="24" customHeight="1">
      <c r="A257" s="925">
        <v>251</v>
      </c>
      <c r="B257" s="926"/>
      <c r="C257" s="927">
        <v>70</v>
      </c>
      <c r="D257" s="601" t="s">
        <v>556</v>
      </c>
      <c r="E257" s="602" t="s">
        <v>742</v>
      </c>
      <c r="F257" s="613">
        <f>SUM(G257+H257+L258+M258)</f>
        <v>402514</v>
      </c>
      <c r="G257" s="601">
        <v>2150</v>
      </c>
      <c r="H257" s="603">
        <v>364</v>
      </c>
      <c r="I257" s="913"/>
      <c r="J257" s="914"/>
      <c r="K257" s="914"/>
      <c r="L257" s="604"/>
      <c r="M257" s="605"/>
    </row>
    <row r="258" spans="1:13" ht="15">
      <c r="A258" s="925">
        <v>252</v>
      </c>
      <c r="B258" s="926"/>
      <c r="C258" s="927"/>
      <c r="D258" s="612" t="s">
        <v>296</v>
      </c>
      <c r="E258" s="602"/>
      <c r="F258" s="613"/>
      <c r="G258" s="613"/>
      <c r="H258" s="630"/>
      <c r="I258" s="913">
        <v>25000</v>
      </c>
      <c r="J258" s="914"/>
      <c r="K258" s="914"/>
      <c r="L258" s="615">
        <f t="shared" si="3"/>
        <v>25000</v>
      </c>
      <c r="M258" s="605">
        <v>375000</v>
      </c>
    </row>
    <row r="259" spans="1:13" ht="15">
      <c r="A259" s="925">
        <v>253</v>
      </c>
      <c r="B259" s="933"/>
      <c r="C259" s="934"/>
      <c r="D259" s="617" t="s">
        <v>284</v>
      </c>
      <c r="E259" s="622"/>
      <c r="F259" s="618"/>
      <c r="G259" s="618"/>
      <c r="H259" s="619"/>
      <c r="I259" s="640"/>
      <c r="J259" s="639"/>
      <c r="K259" s="639"/>
      <c r="L259" s="604">
        <f t="shared" si="3"/>
        <v>0</v>
      </c>
      <c r="M259" s="641"/>
    </row>
    <row r="260" spans="1:13" ht="24" customHeight="1">
      <c r="A260" s="925">
        <v>254</v>
      </c>
      <c r="B260" s="926"/>
      <c r="C260" s="927">
        <v>71</v>
      </c>
      <c r="D260" s="601" t="s">
        <v>8</v>
      </c>
      <c r="E260" s="602" t="s">
        <v>742</v>
      </c>
      <c r="F260" s="613">
        <f>SUM(G260+H260+L261+M261)</f>
        <v>13000</v>
      </c>
      <c r="G260" s="601">
        <v>0</v>
      </c>
      <c r="H260" s="603">
        <v>0</v>
      </c>
      <c r="I260" s="913"/>
      <c r="J260" s="914"/>
      <c r="K260" s="914"/>
      <c r="L260" s="604"/>
      <c r="M260" s="605"/>
    </row>
    <row r="261" spans="1:13" ht="15">
      <c r="A261" s="925">
        <v>255</v>
      </c>
      <c r="B261" s="926"/>
      <c r="C261" s="927"/>
      <c r="D261" s="612" t="s">
        <v>296</v>
      </c>
      <c r="E261" s="602"/>
      <c r="F261" s="613"/>
      <c r="G261" s="613"/>
      <c r="H261" s="630"/>
      <c r="I261" s="913">
        <v>13000</v>
      </c>
      <c r="J261" s="914"/>
      <c r="K261" s="914"/>
      <c r="L261" s="615">
        <f t="shared" si="3"/>
        <v>13000</v>
      </c>
      <c r="M261" s="605"/>
    </row>
    <row r="262" spans="1:13" ht="15">
      <c r="A262" s="925">
        <v>256</v>
      </c>
      <c r="B262" s="933"/>
      <c r="C262" s="934"/>
      <c r="D262" s="617" t="s">
        <v>284</v>
      </c>
      <c r="E262" s="622"/>
      <c r="F262" s="618"/>
      <c r="G262" s="618"/>
      <c r="H262" s="619"/>
      <c r="I262" s="640">
        <v>280</v>
      </c>
      <c r="J262" s="639"/>
      <c r="K262" s="639"/>
      <c r="L262" s="604">
        <f t="shared" si="3"/>
        <v>280</v>
      </c>
      <c r="M262" s="641"/>
    </row>
    <row r="263" spans="1:13" ht="24" customHeight="1">
      <c r="A263" s="925">
        <v>257</v>
      </c>
      <c r="B263" s="926"/>
      <c r="C263" s="927">
        <v>72</v>
      </c>
      <c r="D263" s="601" t="s">
        <v>559</v>
      </c>
      <c r="E263" s="602" t="s">
        <v>742</v>
      </c>
      <c r="F263" s="613">
        <f>SUM(G263+H263+L264+M264)</f>
        <v>5000</v>
      </c>
      <c r="G263" s="601">
        <v>0</v>
      </c>
      <c r="H263" s="603">
        <v>0</v>
      </c>
      <c r="I263" s="913"/>
      <c r="J263" s="914"/>
      <c r="K263" s="914"/>
      <c r="L263" s="604"/>
      <c r="M263" s="605"/>
    </row>
    <row r="264" spans="1:13" ht="15">
      <c r="A264" s="925">
        <v>258</v>
      </c>
      <c r="B264" s="926"/>
      <c r="C264" s="927"/>
      <c r="D264" s="612" t="s">
        <v>296</v>
      </c>
      <c r="E264" s="602"/>
      <c r="F264" s="613"/>
      <c r="G264" s="613"/>
      <c r="H264" s="630"/>
      <c r="I264" s="913">
        <v>5000</v>
      </c>
      <c r="J264" s="914"/>
      <c r="K264" s="914"/>
      <c r="L264" s="615">
        <f t="shared" si="3"/>
        <v>5000</v>
      </c>
      <c r="M264" s="605"/>
    </row>
    <row r="265" spans="1:13" ht="15">
      <c r="A265" s="925">
        <v>259</v>
      </c>
      <c r="B265" s="933"/>
      <c r="C265" s="934"/>
      <c r="D265" s="617" t="s">
        <v>284</v>
      </c>
      <c r="E265" s="642"/>
      <c r="F265" s="618"/>
      <c r="G265" s="618"/>
      <c r="H265" s="619"/>
      <c r="I265" s="640"/>
      <c r="J265" s="639"/>
      <c r="K265" s="639"/>
      <c r="L265" s="604">
        <f t="shared" si="3"/>
        <v>0</v>
      </c>
      <c r="M265" s="641"/>
    </row>
    <row r="266" spans="1:13" ht="24" customHeight="1">
      <c r="A266" s="925">
        <v>260</v>
      </c>
      <c r="B266" s="926"/>
      <c r="C266" s="927">
        <v>73</v>
      </c>
      <c r="D266" s="601" t="s">
        <v>347</v>
      </c>
      <c r="E266" s="602" t="s">
        <v>742</v>
      </c>
      <c r="F266" s="613">
        <f>SUM(G266+H266+L267+M267)</f>
        <v>1200</v>
      </c>
      <c r="G266" s="601">
        <v>0</v>
      </c>
      <c r="H266" s="603">
        <v>0</v>
      </c>
      <c r="I266" s="913"/>
      <c r="J266" s="914"/>
      <c r="K266" s="914"/>
      <c r="L266" s="604"/>
      <c r="M266" s="605"/>
    </row>
    <row r="267" spans="1:13" ht="15">
      <c r="A267" s="925">
        <v>261</v>
      </c>
      <c r="B267" s="926"/>
      <c r="C267" s="927"/>
      <c r="D267" s="612" t="s">
        <v>296</v>
      </c>
      <c r="E267" s="602"/>
      <c r="F267" s="613"/>
      <c r="G267" s="613"/>
      <c r="H267" s="630"/>
      <c r="I267" s="913">
        <v>1200</v>
      </c>
      <c r="J267" s="914"/>
      <c r="K267" s="914"/>
      <c r="L267" s="615">
        <f t="shared" si="3"/>
        <v>1200</v>
      </c>
      <c r="M267" s="605"/>
    </row>
    <row r="268" spans="1:13" ht="15">
      <c r="A268" s="925">
        <v>262</v>
      </c>
      <c r="B268" s="933"/>
      <c r="C268" s="934"/>
      <c r="D268" s="617" t="s">
        <v>284</v>
      </c>
      <c r="E268" s="601"/>
      <c r="F268" s="618"/>
      <c r="G268" s="618"/>
      <c r="H268" s="619"/>
      <c r="I268" s="654"/>
      <c r="J268" s="653"/>
      <c r="K268" s="653"/>
      <c r="L268" s="604">
        <f t="shared" si="3"/>
        <v>0</v>
      </c>
      <c r="M268" s="655"/>
    </row>
    <row r="269" spans="1:13" ht="24" customHeight="1">
      <c r="A269" s="925">
        <v>263</v>
      </c>
      <c r="B269" s="926"/>
      <c r="C269" s="927">
        <v>74</v>
      </c>
      <c r="D269" s="601" t="s">
        <v>348</v>
      </c>
      <c r="E269" s="602" t="s">
        <v>742</v>
      </c>
      <c r="F269" s="613">
        <f>SUM(G269+H269+L270+M270)</f>
        <v>500</v>
      </c>
      <c r="G269" s="601">
        <v>0</v>
      </c>
      <c r="H269" s="603">
        <v>0</v>
      </c>
      <c r="I269" s="913"/>
      <c r="J269" s="914"/>
      <c r="K269" s="914"/>
      <c r="L269" s="604"/>
      <c r="M269" s="605"/>
    </row>
    <row r="270" spans="1:13" ht="15">
      <c r="A270" s="925">
        <v>264</v>
      </c>
      <c r="B270" s="926"/>
      <c r="C270" s="927"/>
      <c r="D270" s="612" t="s">
        <v>296</v>
      </c>
      <c r="E270" s="602"/>
      <c r="F270" s="613"/>
      <c r="G270" s="613"/>
      <c r="H270" s="630"/>
      <c r="I270" s="913"/>
      <c r="J270" s="914">
        <v>500</v>
      </c>
      <c r="K270" s="914"/>
      <c r="L270" s="615">
        <f t="shared" si="3"/>
        <v>500</v>
      </c>
      <c r="M270" s="605"/>
    </row>
    <row r="271" spans="1:13" ht="15">
      <c r="A271" s="925">
        <v>265</v>
      </c>
      <c r="B271" s="933"/>
      <c r="C271" s="934"/>
      <c r="D271" s="617" t="s">
        <v>284</v>
      </c>
      <c r="E271" s="601"/>
      <c r="F271" s="618"/>
      <c r="G271" s="618"/>
      <c r="H271" s="619"/>
      <c r="I271" s="654"/>
      <c r="J271" s="653"/>
      <c r="K271" s="653"/>
      <c r="L271" s="604">
        <f t="shared" si="3"/>
        <v>0</v>
      </c>
      <c r="M271" s="655"/>
    </row>
    <row r="272" spans="1:13" ht="30.75">
      <c r="A272" s="910">
        <v>266</v>
      </c>
      <c r="B272" s="911"/>
      <c r="C272" s="912">
        <v>75</v>
      </c>
      <c r="D272" s="601" t="s">
        <v>561</v>
      </c>
      <c r="E272" s="602" t="s">
        <v>742</v>
      </c>
      <c r="F272" s="613">
        <f>SUM(G272+H272+L273+M273)</f>
        <v>7000</v>
      </c>
      <c r="G272" s="601">
        <v>0</v>
      </c>
      <c r="H272" s="603">
        <v>0</v>
      </c>
      <c r="I272" s="913"/>
      <c r="J272" s="914"/>
      <c r="K272" s="914"/>
      <c r="L272" s="616"/>
      <c r="M272" s="605"/>
    </row>
    <row r="273" spans="1:13" ht="15">
      <c r="A273" s="925">
        <v>267</v>
      </c>
      <c r="B273" s="932"/>
      <c r="C273" s="927"/>
      <c r="D273" s="612" t="s">
        <v>296</v>
      </c>
      <c r="E273" s="602"/>
      <c r="F273" s="601"/>
      <c r="G273" s="601"/>
      <c r="H273" s="603"/>
      <c r="I273" s="913">
        <v>7000</v>
      </c>
      <c r="J273" s="914"/>
      <c r="K273" s="914"/>
      <c r="L273" s="615">
        <f t="shared" si="3"/>
        <v>7000</v>
      </c>
      <c r="M273" s="605"/>
    </row>
    <row r="274" spans="1:13" ht="15">
      <c r="A274" s="925">
        <v>268</v>
      </c>
      <c r="B274" s="933"/>
      <c r="C274" s="934"/>
      <c r="D274" s="617" t="s">
        <v>284</v>
      </c>
      <c r="E274" s="622"/>
      <c r="F274" s="618"/>
      <c r="G274" s="618"/>
      <c r="H274" s="619"/>
      <c r="I274" s="640"/>
      <c r="J274" s="639"/>
      <c r="K274" s="639"/>
      <c r="L274" s="604">
        <f t="shared" si="3"/>
        <v>0</v>
      </c>
      <c r="M274" s="641"/>
    </row>
    <row r="275" spans="1:13" ht="24" customHeight="1">
      <c r="A275" s="925">
        <v>269</v>
      </c>
      <c r="B275" s="926"/>
      <c r="C275" s="927">
        <v>76</v>
      </c>
      <c r="D275" s="601" t="s">
        <v>565</v>
      </c>
      <c r="E275" s="602" t="s">
        <v>742</v>
      </c>
      <c r="F275" s="613">
        <f>SUM(G275+H275+L276+M276)</f>
        <v>15000</v>
      </c>
      <c r="G275" s="601">
        <v>0</v>
      </c>
      <c r="H275" s="603">
        <v>0</v>
      </c>
      <c r="I275" s="913"/>
      <c r="J275" s="914"/>
      <c r="K275" s="914"/>
      <c r="L275" s="604"/>
      <c r="M275" s="605"/>
    </row>
    <row r="276" spans="1:13" ht="15">
      <c r="A276" s="925">
        <v>270</v>
      </c>
      <c r="B276" s="926"/>
      <c r="C276" s="927"/>
      <c r="D276" s="612" t="s">
        <v>296</v>
      </c>
      <c r="E276" s="602"/>
      <c r="F276" s="613"/>
      <c r="G276" s="613"/>
      <c r="H276" s="630"/>
      <c r="I276" s="913">
        <v>15000</v>
      </c>
      <c r="J276" s="914"/>
      <c r="K276" s="914"/>
      <c r="L276" s="615">
        <f t="shared" si="3"/>
        <v>15000</v>
      </c>
      <c r="M276" s="605"/>
    </row>
    <row r="277" spans="1:13" ht="15">
      <c r="A277" s="925">
        <v>271</v>
      </c>
      <c r="B277" s="933"/>
      <c r="C277" s="934"/>
      <c r="D277" s="617" t="s">
        <v>284</v>
      </c>
      <c r="E277" s="642"/>
      <c r="F277" s="618"/>
      <c r="G277" s="618"/>
      <c r="H277" s="619"/>
      <c r="I277" s="640"/>
      <c r="J277" s="639"/>
      <c r="K277" s="639"/>
      <c r="L277" s="604">
        <f t="shared" si="3"/>
        <v>0</v>
      </c>
      <c r="M277" s="641"/>
    </row>
    <row r="278" spans="1:13" ht="24" customHeight="1">
      <c r="A278" s="925">
        <v>272</v>
      </c>
      <c r="B278" s="926"/>
      <c r="C278" s="927">
        <v>77</v>
      </c>
      <c r="D278" s="601" t="s">
        <v>349</v>
      </c>
      <c r="E278" s="602"/>
      <c r="F278" s="613"/>
      <c r="G278" s="601"/>
      <c r="H278" s="603"/>
      <c r="I278" s="913"/>
      <c r="J278" s="914"/>
      <c r="K278" s="914"/>
      <c r="L278" s="604"/>
      <c r="M278" s="605"/>
    </row>
    <row r="279" spans="1:13" ht="15">
      <c r="A279" s="925">
        <v>273</v>
      </c>
      <c r="B279" s="926"/>
      <c r="C279" s="927"/>
      <c r="D279" s="612" t="s">
        <v>296</v>
      </c>
      <c r="E279" s="937" t="s">
        <v>742</v>
      </c>
      <c r="F279" s="613">
        <f>SUM(G279+H279+L279+M280)</f>
        <v>51</v>
      </c>
      <c r="G279" s="613">
        <v>0</v>
      </c>
      <c r="H279" s="630">
        <v>0</v>
      </c>
      <c r="I279" s="913">
        <v>51</v>
      </c>
      <c r="J279" s="914"/>
      <c r="K279" s="914"/>
      <c r="L279" s="615">
        <f t="shared" si="3"/>
        <v>51</v>
      </c>
      <c r="M279" s="605"/>
    </row>
    <row r="280" spans="1:13" ht="15">
      <c r="A280" s="925">
        <v>274</v>
      </c>
      <c r="B280" s="933"/>
      <c r="C280" s="934"/>
      <c r="D280" s="617" t="s">
        <v>284</v>
      </c>
      <c r="E280" s="642"/>
      <c r="F280" s="618"/>
      <c r="G280" s="618"/>
      <c r="H280" s="619"/>
      <c r="I280" s="640"/>
      <c r="J280" s="639"/>
      <c r="K280" s="639"/>
      <c r="L280" s="604">
        <f t="shared" si="3"/>
        <v>0</v>
      </c>
      <c r="M280" s="641"/>
    </row>
    <row r="281" spans="1:13" ht="24" customHeight="1">
      <c r="A281" s="925">
        <v>275</v>
      </c>
      <c r="B281" s="932"/>
      <c r="C281" s="927"/>
      <c r="D281" s="659" t="s">
        <v>570</v>
      </c>
      <c r="E281" s="602"/>
      <c r="F281" s="671"/>
      <c r="G281" s="613"/>
      <c r="H281" s="644"/>
      <c r="I281" s="938"/>
      <c r="J281" s="939"/>
      <c r="K281" s="939"/>
      <c r="L281" s="615"/>
      <c r="M281" s="661"/>
    </row>
    <row r="282" spans="1:13" ht="15">
      <c r="A282" s="925">
        <v>276</v>
      </c>
      <c r="B282" s="932"/>
      <c r="C282" s="927">
        <v>78</v>
      </c>
      <c r="D282" s="601" t="s">
        <v>571</v>
      </c>
      <c r="E282" s="602" t="s">
        <v>742</v>
      </c>
      <c r="F282" s="613">
        <f>SUM(G282+H282+L283+M283)</f>
        <v>500</v>
      </c>
      <c r="G282" s="601">
        <v>0</v>
      </c>
      <c r="H282" s="603">
        <v>0</v>
      </c>
      <c r="I282" s="913"/>
      <c r="J282" s="914"/>
      <c r="K282" s="914"/>
      <c r="L282" s="615"/>
      <c r="M282" s="605"/>
    </row>
    <row r="283" spans="1:13" ht="15">
      <c r="A283" s="925">
        <v>277</v>
      </c>
      <c r="B283" s="932"/>
      <c r="C283" s="927"/>
      <c r="D283" s="612" t="s">
        <v>296</v>
      </c>
      <c r="E283" s="602"/>
      <c r="F283" s="601"/>
      <c r="G283" s="601"/>
      <c r="H283" s="603"/>
      <c r="I283" s="913"/>
      <c r="J283" s="914">
        <v>500</v>
      </c>
      <c r="K283" s="914"/>
      <c r="L283" s="615">
        <f t="shared" si="3"/>
        <v>500</v>
      </c>
      <c r="M283" s="605"/>
    </row>
    <row r="284" spans="1:13" ht="15">
      <c r="A284" s="925">
        <v>278</v>
      </c>
      <c r="B284" s="933"/>
      <c r="C284" s="934"/>
      <c r="D284" s="617" t="s">
        <v>284</v>
      </c>
      <c r="E284" s="642"/>
      <c r="F284" s="618"/>
      <c r="G284" s="618"/>
      <c r="H284" s="619"/>
      <c r="I284" s="640"/>
      <c r="J284" s="639"/>
      <c r="K284" s="639"/>
      <c r="L284" s="604">
        <f t="shared" si="3"/>
        <v>0</v>
      </c>
      <c r="M284" s="641"/>
    </row>
    <row r="285" spans="1:13" ht="24" customHeight="1">
      <c r="A285" s="925">
        <v>279</v>
      </c>
      <c r="B285" s="932"/>
      <c r="C285" s="927"/>
      <c r="D285" s="659" t="s">
        <v>572</v>
      </c>
      <c r="E285" s="602"/>
      <c r="F285" s="671"/>
      <c r="G285" s="671"/>
      <c r="H285" s="644"/>
      <c r="I285" s="940"/>
      <c r="J285" s="941"/>
      <c r="K285" s="941"/>
      <c r="L285" s="615"/>
      <c r="M285" s="662"/>
    </row>
    <row r="286" spans="1:13" ht="15">
      <c r="A286" s="925">
        <v>280</v>
      </c>
      <c r="B286" s="932"/>
      <c r="C286" s="927">
        <v>79</v>
      </c>
      <c r="D286" s="601" t="s">
        <v>573</v>
      </c>
      <c r="E286" s="622" t="s">
        <v>742</v>
      </c>
      <c r="F286" s="613">
        <f>SUM(G286+H286+L287+M287)</f>
        <v>2725</v>
      </c>
      <c r="G286" s="601">
        <v>0</v>
      </c>
      <c r="H286" s="603">
        <v>0</v>
      </c>
      <c r="I286" s="913"/>
      <c r="J286" s="914"/>
      <c r="K286" s="914"/>
      <c r="L286" s="615"/>
      <c r="M286" s="605"/>
    </row>
    <row r="287" spans="1:13" ht="15">
      <c r="A287" s="925">
        <v>281</v>
      </c>
      <c r="B287" s="932"/>
      <c r="C287" s="927"/>
      <c r="D287" s="612" t="s">
        <v>296</v>
      </c>
      <c r="E287" s="622"/>
      <c r="F287" s="601"/>
      <c r="G287" s="601"/>
      <c r="H287" s="603"/>
      <c r="I287" s="913">
        <v>2725</v>
      </c>
      <c r="J287" s="914"/>
      <c r="K287" s="914"/>
      <c r="L287" s="615">
        <f t="shared" si="3"/>
        <v>2725</v>
      </c>
      <c r="M287" s="605"/>
    </row>
    <row r="288" spans="1:13" ht="15">
      <c r="A288" s="925">
        <v>282</v>
      </c>
      <c r="B288" s="933"/>
      <c r="C288" s="934"/>
      <c r="D288" s="617" t="s">
        <v>284</v>
      </c>
      <c r="E288" s="642"/>
      <c r="F288" s="618"/>
      <c r="G288" s="618"/>
      <c r="H288" s="619"/>
      <c r="I288" s="640"/>
      <c r="J288" s="639"/>
      <c r="K288" s="639"/>
      <c r="L288" s="604">
        <f t="shared" si="3"/>
        <v>0</v>
      </c>
      <c r="M288" s="641"/>
    </row>
    <row r="289" spans="1:13" ht="24" customHeight="1">
      <c r="A289" s="925">
        <v>283</v>
      </c>
      <c r="B289" s="932"/>
      <c r="C289" s="927">
        <v>80</v>
      </c>
      <c r="D289" s="659" t="s">
        <v>350</v>
      </c>
      <c r="E289" s="602" t="s">
        <v>742</v>
      </c>
      <c r="F289" s="613">
        <f>SUM(G289+H289+L290+M290)</f>
        <v>2846</v>
      </c>
      <c r="G289" s="671">
        <v>0</v>
      </c>
      <c r="H289" s="644">
        <v>0</v>
      </c>
      <c r="I289" s="940"/>
      <c r="J289" s="941"/>
      <c r="K289" s="941"/>
      <c r="L289" s="615"/>
      <c r="M289" s="662"/>
    </row>
    <row r="290" spans="1:13" ht="15">
      <c r="A290" s="925">
        <v>284</v>
      </c>
      <c r="B290" s="926"/>
      <c r="C290" s="927"/>
      <c r="D290" s="612" t="s">
        <v>296</v>
      </c>
      <c r="E290" s="602"/>
      <c r="F290" s="601"/>
      <c r="G290" s="601"/>
      <c r="H290" s="603"/>
      <c r="I290" s="913">
        <v>2846</v>
      </c>
      <c r="J290" s="914"/>
      <c r="K290" s="914"/>
      <c r="L290" s="615">
        <f>SUM(I290:K290)</f>
        <v>2846</v>
      </c>
      <c r="M290" s="605"/>
    </row>
    <row r="291" spans="1:13" ht="15">
      <c r="A291" s="925">
        <v>285</v>
      </c>
      <c r="B291" s="933"/>
      <c r="C291" s="934"/>
      <c r="D291" s="617" t="s">
        <v>284</v>
      </c>
      <c r="E291" s="642"/>
      <c r="F291" s="618"/>
      <c r="G291" s="618"/>
      <c r="H291" s="619"/>
      <c r="I291" s="640"/>
      <c r="J291" s="639"/>
      <c r="K291" s="639"/>
      <c r="L291" s="604">
        <f>SUM(I291:K291)</f>
        <v>0</v>
      </c>
      <c r="M291" s="641"/>
    </row>
    <row r="292" spans="1:13" ht="24" customHeight="1">
      <c r="A292" s="925">
        <v>286</v>
      </c>
      <c r="B292" s="932"/>
      <c r="C292" s="927">
        <v>81</v>
      </c>
      <c r="D292" s="659" t="s">
        <v>351</v>
      </c>
      <c r="E292" s="602" t="s">
        <v>742</v>
      </c>
      <c r="F292" s="613">
        <f>SUM(G292+H292+L293+M293)</f>
        <v>500</v>
      </c>
      <c r="G292" s="671">
        <v>0</v>
      </c>
      <c r="H292" s="644">
        <v>0</v>
      </c>
      <c r="I292" s="940"/>
      <c r="J292" s="941"/>
      <c r="K292" s="941"/>
      <c r="L292" s="604"/>
      <c r="M292" s="662"/>
    </row>
    <row r="293" spans="1:13" ht="15">
      <c r="A293" s="925">
        <v>287</v>
      </c>
      <c r="B293" s="926"/>
      <c r="C293" s="927"/>
      <c r="D293" s="612" t="s">
        <v>296</v>
      </c>
      <c r="E293" s="602"/>
      <c r="F293" s="601"/>
      <c r="G293" s="601"/>
      <c r="H293" s="603"/>
      <c r="I293" s="913"/>
      <c r="J293" s="914">
        <v>500</v>
      </c>
      <c r="K293" s="914"/>
      <c r="L293" s="615">
        <f aca="true" t="shared" si="4" ref="L293:L303">SUM(I293:K293)</f>
        <v>500</v>
      </c>
      <c r="M293" s="605"/>
    </row>
    <row r="294" spans="1:13" ht="15">
      <c r="A294" s="925">
        <v>288</v>
      </c>
      <c r="B294" s="933"/>
      <c r="C294" s="934"/>
      <c r="D294" s="617" t="s">
        <v>284</v>
      </c>
      <c r="E294" s="642"/>
      <c r="F294" s="618"/>
      <c r="G294" s="618"/>
      <c r="H294" s="619"/>
      <c r="I294" s="640"/>
      <c r="J294" s="639"/>
      <c r="K294" s="639"/>
      <c r="L294" s="604">
        <f t="shared" si="4"/>
        <v>0</v>
      </c>
      <c r="M294" s="641"/>
    </row>
    <row r="295" spans="1:13" ht="24" customHeight="1">
      <c r="A295" s="925">
        <v>289</v>
      </c>
      <c r="B295" s="932"/>
      <c r="C295" s="927">
        <v>82</v>
      </c>
      <c r="D295" s="659" t="s">
        <v>352</v>
      </c>
      <c r="E295" s="602" t="s">
        <v>742</v>
      </c>
      <c r="F295" s="613">
        <f>SUM(G295+H295+L296+M296)</f>
        <v>600</v>
      </c>
      <c r="G295" s="671">
        <v>0</v>
      </c>
      <c r="H295" s="644">
        <v>0</v>
      </c>
      <c r="I295" s="940"/>
      <c r="J295" s="941"/>
      <c r="K295" s="941"/>
      <c r="L295" s="604"/>
      <c r="M295" s="662"/>
    </row>
    <row r="296" spans="1:13" ht="15">
      <c r="A296" s="925">
        <v>290</v>
      </c>
      <c r="B296" s="926"/>
      <c r="C296" s="927"/>
      <c r="D296" s="612" t="s">
        <v>296</v>
      </c>
      <c r="E296" s="602"/>
      <c r="F296" s="601"/>
      <c r="G296" s="601"/>
      <c r="H296" s="603"/>
      <c r="I296" s="913"/>
      <c r="J296" s="914">
        <v>600</v>
      </c>
      <c r="K296" s="914"/>
      <c r="L296" s="615">
        <f t="shared" si="4"/>
        <v>600</v>
      </c>
      <c r="M296" s="605"/>
    </row>
    <row r="297" spans="1:13" ht="15">
      <c r="A297" s="925">
        <v>291</v>
      </c>
      <c r="B297" s="933"/>
      <c r="C297" s="934"/>
      <c r="D297" s="617" t="s">
        <v>284</v>
      </c>
      <c r="E297" s="642"/>
      <c r="F297" s="618"/>
      <c r="G297" s="618"/>
      <c r="H297" s="619"/>
      <c r="I297" s="640"/>
      <c r="J297" s="639"/>
      <c r="K297" s="639"/>
      <c r="L297" s="604">
        <f t="shared" si="4"/>
        <v>0</v>
      </c>
      <c r="M297" s="641"/>
    </row>
    <row r="298" spans="1:13" ht="25.5" customHeight="1">
      <c r="A298" s="925">
        <v>292</v>
      </c>
      <c r="B298" s="932"/>
      <c r="C298" s="927">
        <v>83</v>
      </c>
      <c r="D298" s="659" t="s">
        <v>353</v>
      </c>
      <c r="E298" s="602" t="s">
        <v>742</v>
      </c>
      <c r="F298" s="613">
        <f>SUM(G298+H298+L299+M299)</f>
        <v>500</v>
      </c>
      <c r="G298" s="671">
        <v>0</v>
      </c>
      <c r="H298" s="644">
        <v>0</v>
      </c>
      <c r="I298" s="940"/>
      <c r="J298" s="941"/>
      <c r="K298" s="941"/>
      <c r="L298" s="604"/>
      <c r="M298" s="662"/>
    </row>
    <row r="299" spans="1:13" ht="15">
      <c r="A299" s="925">
        <v>293</v>
      </c>
      <c r="B299" s="926"/>
      <c r="C299" s="927"/>
      <c r="D299" s="612" t="s">
        <v>296</v>
      </c>
      <c r="E299" s="602"/>
      <c r="F299" s="601"/>
      <c r="G299" s="601"/>
      <c r="H299" s="603"/>
      <c r="I299" s="913"/>
      <c r="J299" s="914">
        <v>500</v>
      </c>
      <c r="K299" s="914"/>
      <c r="L299" s="615">
        <f t="shared" si="4"/>
        <v>500</v>
      </c>
      <c r="M299" s="605"/>
    </row>
    <row r="300" spans="1:13" ht="15">
      <c r="A300" s="925">
        <v>294</v>
      </c>
      <c r="B300" s="933"/>
      <c r="C300" s="934"/>
      <c r="D300" s="617" t="s">
        <v>284</v>
      </c>
      <c r="E300" s="642"/>
      <c r="F300" s="618"/>
      <c r="G300" s="618"/>
      <c r="H300" s="619"/>
      <c r="I300" s="640"/>
      <c r="J300" s="639"/>
      <c r="K300" s="639"/>
      <c r="L300" s="604">
        <f t="shared" si="4"/>
        <v>0</v>
      </c>
      <c r="M300" s="641"/>
    </row>
    <row r="301" spans="1:13" ht="25.5" customHeight="1">
      <c r="A301" s="925">
        <v>295</v>
      </c>
      <c r="B301" s="932"/>
      <c r="C301" s="927">
        <v>84</v>
      </c>
      <c r="D301" s="659" t="s">
        <v>354</v>
      </c>
      <c r="E301" s="602" t="s">
        <v>742</v>
      </c>
      <c r="F301" s="613">
        <f>SUM(G301+H301+L302+M302)</f>
        <v>300</v>
      </c>
      <c r="G301" s="671">
        <v>0</v>
      </c>
      <c r="H301" s="644">
        <v>0</v>
      </c>
      <c r="I301" s="940"/>
      <c r="J301" s="941"/>
      <c r="K301" s="941"/>
      <c r="L301" s="604"/>
      <c r="M301" s="662"/>
    </row>
    <row r="302" spans="1:13" ht="15">
      <c r="A302" s="925">
        <v>296</v>
      </c>
      <c r="B302" s="926"/>
      <c r="C302" s="927"/>
      <c r="D302" s="612" t="s">
        <v>296</v>
      </c>
      <c r="E302" s="602"/>
      <c r="F302" s="601"/>
      <c r="G302" s="601"/>
      <c r="H302" s="603"/>
      <c r="I302" s="913"/>
      <c r="J302" s="914">
        <v>300</v>
      </c>
      <c r="K302" s="914"/>
      <c r="L302" s="615">
        <f t="shared" si="4"/>
        <v>300</v>
      </c>
      <c r="M302" s="605"/>
    </row>
    <row r="303" spans="1:13" ht="15">
      <c r="A303" s="925">
        <v>297</v>
      </c>
      <c r="B303" s="933"/>
      <c r="C303" s="934"/>
      <c r="D303" s="617" t="s">
        <v>284</v>
      </c>
      <c r="E303" s="642"/>
      <c r="F303" s="618"/>
      <c r="G303" s="618"/>
      <c r="H303" s="619"/>
      <c r="I303" s="640"/>
      <c r="J303" s="639"/>
      <c r="K303" s="639"/>
      <c r="L303" s="604">
        <f t="shared" si="4"/>
        <v>0</v>
      </c>
      <c r="M303" s="641"/>
    </row>
    <row r="304" spans="1:13" ht="30">
      <c r="A304" s="925">
        <v>298</v>
      </c>
      <c r="B304" s="932"/>
      <c r="C304" s="927">
        <v>85</v>
      </c>
      <c r="D304" s="663" t="s">
        <v>355</v>
      </c>
      <c r="E304" s="622" t="s">
        <v>742</v>
      </c>
      <c r="F304" s="613">
        <f>SUM(G304+H304+L305+M305)</f>
        <v>15000</v>
      </c>
      <c r="G304" s="601">
        <v>0</v>
      </c>
      <c r="H304" s="603">
        <v>0</v>
      </c>
      <c r="I304" s="913"/>
      <c r="J304" s="914"/>
      <c r="K304" s="914"/>
      <c r="L304" s="615"/>
      <c r="M304" s="605"/>
    </row>
    <row r="305" spans="1:13" ht="15">
      <c r="A305" s="925">
        <v>299</v>
      </c>
      <c r="B305" s="932"/>
      <c r="C305" s="927"/>
      <c r="D305" s="612" t="s">
        <v>296</v>
      </c>
      <c r="E305" s="622"/>
      <c r="F305" s="601"/>
      <c r="G305" s="601"/>
      <c r="H305" s="603"/>
      <c r="I305" s="913">
        <v>15000</v>
      </c>
      <c r="J305" s="914"/>
      <c r="K305" s="914"/>
      <c r="L305" s="615">
        <f>SUM(I305:K305)</f>
        <v>15000</v>
      </c>
      <c r="M305" s="605"/>
    </row>
    <row r="306" spans="1:13" ht="15">
      <c r="A306" s="925">
        <v>300</v>
      </c>
      <c r="B306" s="933"/>
      <c r="C306" s="934"/>
      <c r="D306" s="617" t="s">
        <v>284</v>
      </c>
      <c r="E306" s="642"/>
      <c r="F306" s="618"/>
      <c r="G306" s="618"/>
      <c r="H306" s="619"/>
      <c r="I306" s="640"/>
      <c r="J306" s="639"/>
      <c r="K306" s="639"/>
      <c r="L306" s="604">
        <f>SUM(I306:K306)</f>
        <v>0</v>
      </c>
      <c r="M306" s="641"/>
    </row>
    <row r="307" spans="1:13" ht="25.5" customHeight="1">
      <c r="A307" s="925">
        <v>301</v>
      </c>
      <c r="B307" s="932"/>
      <c r="C307" s="927"/>
      <c r="D307" s="659" t="s">
        <v>575</v>
      </c>
      <c r="E307" s="602"/>
      <c r="F307" s="671"/>
      <c r="G307" s="671"/>
      <c r="H307" s="644"/>
      <c r="I307" s="940"/>
      <c r="J307" s="941"/>
      <c r="K307" s="941"/>
      <c r="L307" s="615"/>
      <c r="M307" s="662"/>
    </row>
    <row r="308" spans="1:13" ht="15">
      <c r="A308" s="925">
        <v>302</v>
      </c>
      <c r="B308" s="932"/>
      <c r="C308" s="927">
        <v>86</v>
      </c>
      <c r="D308" s="601" t="s">
        <v>576</v>
      </c>
      <c r="E308" s="602" t="s">
        <v>742</v>
      </c>
      <c r="F308" s="613">
        <f>SUM(G308+H308+L309+M309)</f>
        <v>1950</v>
      </c>
      <c r="G308" s="601">
        <v>0</v>
      </c>
      <c r="H308" s="603">
        <v>0</v>
      </c>
      <c r="I308" s="913"/>
      <c r="J308" s="914"/>
      <c r="K308" s="914"/>
      <c r="L308" s="615"/>
      <c r="M308" s="605"/>
    </row>
    <row r="309" spans="1:13" ht="15">
      <c r="A309" s="925">
        <v>303</v>
      </c>
      <c r="B309" s="932"/>
      <c r="C309" s="927"/>
      <c r="D309" s="612" t="s">
        <v>296</v>
      </c>
      <c r="E309" s="602"/>
      <c r="F309" s="601"/>
      <c r="G309" s="601"/>
      <c r="H309" s="603"/>
      <c r="I309" s="913">
        <v>1950</v>
      </c>
      <c r="J309" s="914"/>
      <c r="K309" s="914"/>
      <c r="L309" s="615">
        <f>SUM(I309:K309)</f>
        <v>1950</v>
      </c>
      <c r="M309" s="605"/>
    </row>
    <row r="310" spans="1:13" ht="15">
      <c r="A310" s="925">
        <v>304</v>
      </c>
      <c r="B310" s="933"/>
      <c r="C310" s="934"/>
      <c r="D310" s="617" t="s">
        <v>284</v>
      </c>
      <c r="E310" s="622"/>
      <c r="F310" s="618"/>
      <c r="G310" s="618"/>
      <c r="H310" s="619"/>
      <c r="I310" s="640"/>
      <c r="J310" s="639"/>
      <c r="K310" s="639"/>
      <c r="L310" s="604">
        <f>SUM(I310:K310)</f>
        <v>0</v>
      </c>
      <c r="M310" s="641"/>
    </row>
    <row r="311" spans="1:13" ht="15">
      <c r="A311" s="925">
        <v>305</v>
      </c>
      <c r="B311" s="932"/>
      <c r="C311" s="927">
        <v>87</v>
      </c>
      <c r="D311" s="601" t="s">
        <v>577</v>
      </c>
      <c r="E311" s="602" t="s">
        <v>742</v>
      </c>
      <c r="F311" s="613">
        <f>SUM(G311+H311+L312+M312)</f>
        <v>1950</v>
      </c>
      <c r="G311" s="601">
        <v>0</v>
      </c>
      <c r="H311" s="603">
        <v>0</v>
      </c>
      <c r="I311" s="913"/>
      <c r="J311" s="914"/>
      <c r="K311" s="914"/>
      <c r="L311" s="615"/>
      <c r="M311" s="605"/>
    </row>
    <row r="312" spans="1:13" ht="15">
      <c r="A312" s="925">
        <v>306</v>
      </c>
      <c r="B312" s="932"/>
      <c r="C312" s="927"/>
      <c r="D312" s="612" t="s">
        <v>296</v>
      </c>
      <c r="E312" s="602"/>
      <c r="F312" s="601"/>
      <c r="G312" s="601"/>
      <c r="H312" s="603"/>
      <c r="I312" s="913">
        <v>1950</v>
      </c>
      <c r="J312" s="914"/>
      <c r="K312" s="914"/>
      <c r="L312" s="615">
        <f>SUM(I312:K312)</f>
        <v>1950</v>
      </c>
      <c r="M312" s="605"/>
    </row>
    <row r="313" spans="1:13" ht="15">
      <c r="A313" s="925">
        <v>307</v>
      </c>
      <c r="B313" s="933"/>
      <c r="C313" s="934"/>
      <c r="D313" s="617" t="s">
        <v>284</v>
      </c>
      <c r="E313" s="622"/>
      <c r="F313" s="618"/>
      <c r="G313" s="618"/>
      <c r="H313" s="619"/>
      <c r="I313" s="640"/>
      <c r="J313" s="639"/>
      <c r="K313" s="639"/>
      <c r="L313" s="604">
        <f>SUM(I313:K313)</f>
        <v>0</v>
      </c>
      <c r="M313" s="641"/>
    </row>
    <row r="314" spans="1:13" ht="21" customHeight="1">
      <c r="A314" s="925">
        <v>308</v>
      </c>
      <c r="B314" s="926"/>
      <c r="C314" s="927">
        <v>88</v>
      </c>
      <c r="D314" s="601" t="s">
        <v>847</v>
      </c>
      <c r="E314" s="602" t="s">
        <v>742</v>
      </c>
      <c r="F314" s="613">
        <f>SUM(G314+H314)</f>
        <v>0</v>
      </c>
      <c r="G314" s="601"/>
      <c r="H314" s="603"/>
      <c r="I314" s="913"/>
      <c r="J314" s="914"/>
      <c r="K314" s="914"/>
      <c r="L314" s="604"/>
      <c r="M314" s="605"/>
    </row>
    <row r="315" spans="1:13" ht="15">
      <c r="A315" s="925">
        <v>309</v>
      </c>
      <c r="B315" s="933"/>
      <c r="C315" s="934"/>
      <c r="D315" s="617" t="s">
        <v>284</v>
      </c>
      <c r="E315" s="622"/>
      <c r="F315" s="613"/>
      <c r="G315" s="618"/>
      <c r="H315" s="619"/>
      <c r="I315" s="640"/>
      <c r="J315" s="639">
        <v>48</v>
      </c>
      <c r="K315" s="639"/>
      <c r="L315" s="604">
        <f aca="true" t="shared" si="5" ref="L315:L321">SUM(I315:K315)</f>
        <v>48</v>
      </c>
      <c r="M315" s="641"/>
    </row>
    <row r="316" spans="1:13" ht="21" customHeight="1">
      <c r="A316" s="925">
        <v>310</v>
      </c>
      <c r="B316" s="926"/>
      <c r="C316" s="927">
        <v>89</v>
      </c>
      <c r="D316" s="601" t="s">
        <v>848</v>
      </c>
      <c r="E316" s="602" t="s">
        <v>742</v>
      </c>
      <c r="F316" s="613">
        <f aca="true" t="shared" si="6" ref="F316:F322">SUM(G316+H316)</f>
        <v>0</v>
      </c>
      <c r="G316" s="601"/>
      <c r="H316" s="603"/>
      <c r="I316" s="913"/>
      <c r="J316" s="914"/>
      <c r="K316" s="914"/>
      <c r="L316" s="604"/>
      <c r="M316" s="605"/>
    </row>
    <row r="317" spans="1:13" ht="15">
      <c r="A317" s="925">
        <v>311</v>
      </c>
      <c r="B317" s="933"/>
      <c r="C317" s="934"/>
      <c r="D317" s="617" t="s">
        <v>284</v>
      </c>
      <c r="E317" s="622"/>
      <c r="F317" s="613"/>
      <c r="G317" s="618"/>
      <c r="H317" s="619"/>
      <c r="I317" s="640">
        <v>27</v>
      </c>
      <c r="J317" s="639"/>
      <c r="K317" s="639"/>
      <c r="L317" s="604">
        <f t="shared" si="5"/>
        <v>27</v>
      </c>
      <c r="M317" s="641"/>
    </row>
    <row r="318" spans="1:13" ht="21" customHeight="1">
      <c r="A318" s="925">
        <v>312</v>
      </c>
      <c r="B318" s="926"/>
      <c r="C318" s="927">
        <v>90</v>
      </c>
      <c r="D318" s="601" t="s">
        <v>849</v>
      </c>
      <c r="E318" s="602" t="s">
        <v>742</v>
      </c>
      <c r="F318" s="613">
        <f t="shared" si="6"/>
        <v>0</v>
      </c>
      <c r="G318" s="601"/>
      <c r="H318" s="603"/>
      <c r="I318" s="913"/>
      <c r="J318" s="914"/>
      <c r="K318" s="914"/>
      <c r="L318" s="604"/>
      <c r="M318" s="605"/>
    </row>
    <row r="319" spans="1:13" ht="15">
      <c r="A319" s="925">
        <v>313</v>
      </c>
      <c r="B319" s="933"/>
      <c r="C319" s="934"/>
      <c r="D319" s="617" t="s">
        <v>284</v>
      </c>
      <c r="E319" s="622"/>
      <c r="F319" s="613"/>
      <c r="G319" s="618"/>
      <c r="H319" s="619"/>
      <c r="I319" s="640">
        <v>2870</v>
      </c>
      <c r="J319" s="639"/>
      <c r="K319" s="639"/>
      <c r="L319" s="604">
        <f t="shared" si="5"/>
        <v>2870</v>
      </c>
      <c r="M319" s="641"/>
    </row>
    <row r="320" spans="1:13" ht="21" customHeight="1">
      <c r="A320" s="925">
        <v>314</v>
      </c>
      <c r="B320" s="926"/>
      <c r="C320" s="927">
        <v>91</v>
      </c>
      <c r="D320" s="601" t="s">
        <v>850</v>
      </c>
      <c r="E320" s="602" t="s">
        <v>742</v>
      </c>
      <c r="F320" s="613">
        <f t="shared" si="6"/>
        <v>0</v>
      </c>
      <c r="G320" s="601"/>
      <c r="H320" s="603"/>
      <c r="I320" s="913"/>
      <c r="J320" s="914"/>
      <c r="K320" s="914"/>
      <c r="L320" s="604"/>
      <c r="M320" s="605"/>
    </row>
    <row r="321" spans="1:13" ht="15">
      <c r="A321" s="925">
        <v>315</v>
      </c>
      <c r="B321" s="933"/>
      <c r="C321" s="934"/>
      <c r="D321" s="617" t="s">
        <v>284</v>
      </c>
      <c r="E321" s="622"/>
      <c r="F321" s="613"/>
      <c r="G321" s="618"/>
      <c r="H321" s="619"/>
      <c r="I321" s="640"/>
      <c r="J321" s="639">
        <v>70</v>
      </c>
      <c r="K321" s="639"/>
      <c r="L321" s="604">
        <f t="shared" si="5"/>
        <v>70</v>
      </c>
      <c r="M321" s="641"/>
    </row>
    <row r="322" spans="1:13" ht="27.75" customHeight="1">
      <c r="A322" s="925">
        <v>316</v>
      </c>
      <c r="B322" s="926"/>
      <c r="C322" s="927">
        <v>92</v>
      </c>
      <c r="D322" s="601" t="s">
        <v>851</v>
      </c>
      <c r="E322" s="602" t="s">
        <v>742</v>
      </c>
      <c r="F322" s="613">
        <f t="shared" si="6"/>
        <v>0</v>
      </c>
      <c r="G322" s="601"/>
      <c r="H322" s="603"/>
      <c r="I322" s="913"/>
      <c r="J322" s="914"/>
      <c r="K322" s="914"/>
      <c r="L322" s="604"/>
      <c r="M322" s="605"/>
    </row>
    <row r="323" spans="1:13" s="922" customFormat="1" ht="27.75" customHeight="1">
      <c r="A323" s="925">
        <v>317</v>
      </c>
      <c r="B323" s="933"/>
      <c r="C323" s="942"/>
      <c r="D323" s="617" t="s">
        <v>284</v>
      </c>
      <c r="E323" s="943"/>
      <c r="F323" s="618"/>
      <c r="G323" s="618"/>
      <c r="H323" s="619"/>
      <c r="I323" s="654"/>
      <c r="J323" s="653"/>
      <c r="K323" s="653">
        <v>25000</v>
      </c>
      <c r="L323" s="944">
        <f>SUM(I323:K323)</f>
        <v>25000</v>
      </c>
      <c r="M323" s="655"/>
    </row>
    <row r="324" spans="1:13" ht="15">
      <c r="A324" s="925">
        <v>318</v>
      </c>
      <c r="B324" s="945"/>
      <c r="C324" s="946"/>
      <c r="D324" s="947" t="s">
        <v>578</v>
      </c>
      <c r="E324" s="947"/>
      <c r="F324" s="664">
        <f>SUM(F9:F322)</f>
        <v>18346009</v>
      </c>
      <c r="G324" s="664">
        <f>SUM(G9:G322)</f>
        <v>1859723</v>
      </c>
      <c r="H324" s="664">
        <f>SUM(H9:H322)</f>
        <v>2950970</v>
      </c>
      <c r="I324" s="948"/>
      <c r="J324" s="949"/>
      <c r="K324" s="949"/>
      <c r="L324" s="665"/>
      <c r="M324" s="666"/>
    </row>
    <row r="325" spans="1:13" ht="15">
      <c r="A325" s="925">
        <v>319</v>
      </c>
      <c r="B325" s="930"/>
      <c r="C325" s="931"/>
      <c r="D325" s="667" t="s">
        <v>288</v>
      </c>
      <c r="E325" s="931"/>
      <c r="F325" s="1159"/>
      <c r="G325" s="1159"/>
      <c r="H325" s="1160"/>
      <c r="I325" s="951">
        <f>SUM(I215+I211+I183+I179+I175+I171+I164+I160+I156+I149+I145+I141+I137+I133+I129+I125+I121+I117+I113+I109+I105+I101+I97+I93+I89+I85+I81+I77+I73+I45+I41+I34+I30+I26+I22+I18+I14+I10)</f>
        <v>3017086</v>
      </c>
      <c r="J325" s="950">
        <f>SUM(J215+J211+J183+J179+J175+J171+J164+J160+J156+J149+J145+J141+J137+J133+J129+J125+J121+J117+J113+J109+J105+J101+J97+J93+J89+J85+J81+J77+J73+J45+J41+J34+J30+J26+J22+J18+J14+J10)</f>
        <v>0</v>
      </c>
      <c r="K325" s="950">
        <f>SUM(K215+K211+K183+K179+K175+K171+K164+K160+K156+K149+K145+K141+K137+K133+K129+K125+K121+K117+K113+K109+K105+K101+K97+K93+K89+K85+K81+K77+K73+K45+K41+K34+K30+K26+K22+K18+K14+K10)</f>
        <v>1418800</v>
      </c>
      <c r="L325" s="952">
        <f>SUM(I325:K325)</f>
        <v>4435886</v>
      </c>
      <c r="M325" s="953">
        <f>SUM(M215+M211+M183+M179+M175+M171+M164+M160+M156+M149+M145+M141+M137+M133+M129+M125+M121+M117+M113+M109+M105+M101+M97+M93+M89+M85+M81+M77+M73+M45+M41+M34+M30+M26+M22+M18+M14+M10)+M258</f>
        <v>7061694</v>
      </c>
    </row>
    <row r="326" spans="1:13" ht="15">
      <c r="A326" s="925">
        <v>320</v>
      </c>
      <c r="B326" s="932"/>
      <c r="C326" s="927"/>
      <c r="D326" s="668" t="s">
        <v>296</v>
      </c>
      <c r="E326" s="927"/>
      <c r="F326" s="1161"/>
      <c r="G326" s="1161"/>
      <c r="H326" s="1162"/>
      <c r="I326" s="955">
        <f>SUM(I312+I309+I305+I290+I287+I283+I276+I273+I264+I261+I258+I255+I249+I246+I243+I234+I231+I228+I225+I222+I219+I216+I212+I208+I205+I202+I196+I193+I190+I187+I184+I180+I176+I172+I168+I165+I161+I157+I153+I150+I146+I142+I138+I134+I130+I126+I122+I118+I114+I110+I106+I102+I98+I94+I90+I86+I82+I78+I74+I70+I67+I61+I58+I55+I52+I49+I46+I42+I35+I31+I27+I23+I19+I15+I11)+I237+I279+I302+I299+I296+I293+I270+I267+I252+I240+I199+I64+I38</f>
        <v>4524342</v>
      </c>
      <c r="J326" s="954">
        <f>SUM(J312+J309+J305+J290+J287+J283+J276+J273+J264+J261+J258+J255+J249+J246+J243+J234+J231+J228+J225+J222+J219+J216+J212+J208+J205+J202+J196+J193+J190+J187+J184+J180+J176+J172+J168+J165+J161+J157+J153+J150+J146+J142+J138+J134+J130+J126+J122+J118+J114+J110+J106+J102+J98+J94+J90+J86+J82+J78+J74+J70+J67+J61+J58+J55+J52+J49+J46+J42+J35+J31+J27+J23+J19+J15+J11)+J237+J279+J302+J299+J296+J293+J270+J267+J252+J240+J199+J64+J38</f>
        <v>9817</v>
      </c>
      <c r="K326" s="954">
        <f>SUM(K312+K309+K305+K290+K287+K283+K276+K273+K264+K261+K258+K255+K249+K246+K243+K234+K231+K228+K225+K222+K219+K216+K212+K208+K205+K202+K196+K193+K190+K187+K184+K180+K176+K172+K168+K165+K161+K157+K153+K150+K146+K142+K138+K134+K130+K126+K122+K118+K114+K110+K106+K102+K98+K94+K90+K86+K82+K78+K74+K70+K67+K61+K58+K55+K52+K49+K46+K42+K35+K31+K27+K23+K19+K15+K11)+K237+K279+K302+K299+K296+K293+K270+K267+K252+K240+K199+K64+K38</f>
        <v>1939463</v>
      </c>
      <c r="L326" s="956">
        <f>SUM(I326:K326)</f>
        <v>6473622</v>
      </c>
      <c r="M326" s="957"/>
    </row>
    <row r="327" spans="1:13" ht="15" thickBot="1">
      <c r="A327" s="925">
        <v>321</v>
      </c>
      <c r="B327" s="958"/>
      <c r="C327" s="959"/>
      <c r="D327" s="669" t="s">
        <v>284</v>
      </c>
      <c r="E327" s="960"/>
      <c r="F327" s="1163"/>
      <c r="G327" s="1163"/>
      <c r="H327" s="1164"/>
      <c r="I327" s="961">
        <f>SUM(I321+I319+I317+I315+I313+I310+I306+I303+I300+I297+I294+I291+I288+I284+I280+I277+I274+I271+I268+I265+I262+I259+I256+I253+I250+I247+I244+I241+I238+I235+I232+I229+I226+I223+I220+I217+I213+I209+I206+I203+I200+I197+I194+I191+I188+I185+I181+I177+I173+I169+I166+I162+I158+I154+I151+I147+I143+I139+I135+I131+I127+I123+I119+I115+I111+I107+I103+I99+I95+I91+I87+I83+I79+I75+I71+I68+I65+I62+I59+I56+I53+I50+I47+I43+I39+I36+I32+I28+I24+I20+I16+I12)+I323</f>
        <v>2473103</v>
      </c>
      <c r="J327" s="961">
        <f>SUM(J321+J319+J317+J315+J313+J310+J306+J303+J300+J297+J294+J291+J288+J284+J280+J277+J274+J271+J268+J265+J262+J259+J256+J253+J250+J247+J244+J241+J238+J235+J232+J229+J226+J223+J220+J217+J213+J209+J206+J203+J200+J197+J194+J191+J188+J185+J181+J177+J173+J169+J166+J162+J158+J154+J151+J147+J143+J139+J135+J131+J127+J123+J119+J115+J111+J107+J103+J99+J95+J91+J87+J83+J79+J75+J71+J68+J65+J62+J59+J56+J53+J50+J47+J43+J39+J36+J32+J28+J24+J20+J16+J12)+J323</f>
        <v>118</v>
      </c>
      <c r="K327" s="961">
        <f>SUM(K321+K319+K317+K315+K313+K310+K306+K303+K300+K297+K294+K291+K288+K284+K280+K277+K274+K271+K268+K265+K262+K259+K256+K253+K250+K247+K244+K241+K238+K235+K232+K229+K226+K223+K220+K217+K213+K209+K206+K203+K200+K197+K194+K191+K188+K185+K181+K177+K173+K169+K166+K162+K158+K154+K151+K147+K143+K139+K135+K131+K127+K123+K119+K115+K111+K107+K103+K99+K95+K91+K87+K83+K79+K75+K71+K68+K65+K62+K59+K56+K53+K50+K47+K43+K39+K36+K32+K28+K24+K20+K16+K12)+K323</f>
        <v>27613</v>
      </c>
      <c r="L327" s="961">
        <f>SUM(L321+L319+L317+L315+L313+L310+L306+L303+L300+L297+L294+L291+L288+L284+L280+L277+L274+L271+L268+L265+L262+L259+L256+L253+L250+L247+L244+L241+L238+L235+L232+L229+L226+L223+L220+L217+L213+L209+L206+L203+L200+L197+L194+L191+L188+L185+L181+L177+L173+L169+L166+L162+L158+L154+L151+L147+L143+L139+L135+L131+L127+L123+L119+L115+L111+L107+L103+L99+L95+L91+L87+L83+L79+L75+L71+L68+L65+L62+L59+L56+L53+L50+L47+L43+L39+L36+L32+L28+L24+L20+L16+L12)+L323</f>
        <v>2500834</v>
      </c>
      <c r="M327" s="962"/>
    </row>
    <row r="328" spans="1:13" ht="25.5" customHeight="1" thickTop="1">
      <c r="A328" s="925">
        <v>322</v>
      </c>
      <c r="B328" s="963"/>
      <c r="C328" s="964"/>
      <c r="D328" s="965" t="s">
        <v>839</v>
      </c>
      <c r="E328" s="966"/>
      <c r="F328" s="967"/>
      <c r="G328" s="967"/>
      <c r="H328" s="968"/>
      <c r="I328" s="969"/>
      <c r="J328" s="967"/>
      <c r="K328" s="967"/>
      <c r="L328" s="670"/>
      <c r="M328" s="970"/>
    </row>
    <row r="329" spans="1:13" ht="25.5" customHeight="1">
      <c r="A329" s="925">
        <v>323</v>
      </c>
      <c r="B329" s="926">
        <v>1</v>
      </c>
      <c r="C329" s="927"/>
      <c r="D329" s="659" t="s">
        <v>423</v>
      </c>
      <c r="E329" s="642"/>
      <c r="F329" s="671"/>
      <c r="G329" s="671"/>
      <c r="H329" s="672"/>
      <c r="I329" s="913"/>
      <c r="J329" s="914"/>
      <c r="K329" s="914"/>
      <c r="L329" s="604"/>
      <c r="M329" s="631"/>
    </row>
    <row r="330" spans="1:13" ht="15">
      <c r="A330" s="925">
        <v>324</v>
      </c>
      <c r="B330" s="932"/>
      <c r="C330" s="927">
        <v>1</v>
      </c>
      <c r="D330" s="601" t="s">
        <v>579</v>
      </c>
      <c r="E330" s="602" t="s">
        <v>742</v>
      </c>
      <c r="F330" s="613">
        <f>SUM(G330+H330+L332+M331)</f>
        <v>500</v>
      </c>
      <c r="G330" s="601">
        <v>0</v>
      </c>
      <c r="H330" s="673">
        <v>0</v>
      </c>
      <c r="I330" s="913"/>
      <c r="J330" s="914"/>
      <c r="K330" s="914"/>
      <c r="L330" s="604"/>
      <c r="M330" s="605"/>
    </row>
    <row r="331" spans="1:13" ht="15">
      <c r="A331" s="925">
        <v>325</v>
      </c>
      <c r="B331" s="930"/>
      <c r="C331" s="931"/>
      <c r="D331" s="606" t="s">
        <v>288</v>
      </c>
      <c r="E331" s="928"/>
      <c r="F331" s="1146"/>
      <c r="G331" s="608"/>
      <c r="H331" s="1165"/>
      <c r="I331" s="917"/>
      <c r="J331" s="918">
        <v>500</v>
      </c>
      <c r="K331" s="918"/>
      <c r="L331" s="610">
        <f>SUM(I331:K331)</f>
        <v>500</v>
      </c>
      <c r="M331" s="635"/>
    </row>
    <row r="332" spans="1:13" ht="15">
      <c r="A332" s="925">
        <v>326</v>
      </c>
      <c r="B332" s="932"/>
      <c r="C332" s="927"/>
      <c r="D332" s="612" t="s">
        <v>296</v>
      </c>
      <c r="E332" s="929"/>
      <c r="F332" s="974"/>
      <c r="G332" s="613"/>
      <c r="H332" s="1166"/>
      <c r="I332" s="913"/>
      <c r="J332" s="914">
        <v>500</v>
      </c>
      <c r="K332" s="914"/>
      <c r="L332" s="615">
        <f aca="true" t="shared" si="7" ref="L332:L390">SUM(I332:K332)</f>
        <v>500</v>
      </c>
      <c r="M332" s="636"/>
    </row>
    <row r="333" spans="1:13" ht="15">
      <c r="A333" s="925">
        <v>327</v>
      </c>
      <c r="B333" s="933"/>
      <c r="C333" s="934"/>
      <c r="D333" s="617" t="s">
        <v>284</v>
      </c>
      <c r="E333" s="642"/>
      <c r="F333" s="618"/>
      <c r="G333" s="618"/>
      <c r="H333" s="1167"/>
      <c r="I333" s="640"/>
      <c r="J333" s="639"/>
      <c r="K333" s="639"/>
      <c r="L333" s="604">
        <f t="shared" si="7"/>
        <v>0</v>
      </c>
      <c r="M333" s="641"/>
    </row>
    <row r="334" spans="1:13" ht="15">
      <c r="A334" s="925">
        <v>328</v>
      </c>
      <c r="B334" s="932"/>
      <c r="C334" s="927">
        <v>2</v>
      </c>
      <c r="D334" s="612" t="s">
        <v>356</v>
      </c>
      <c r="E334" s="602" t="s">
        <v>742</v>
      </c>
      <c r="F334" s="613">
        <f>SUM(G334+H334+L335+M335)</f>
        <v>120</v>
      </c>
      <c r="G334" s="613">
        <v>0</v>
      </c>
      <c r="H334" s="1166">
        <v>0</v>
      </c>
      <c r="I334" s="913"/>
      <c r="J334" s="914"/>
      <c r="K334" s="914"/>
      <c r="L334" s="615"/>
      <c r="M334" s="636"/>
    </row>
    <row r="335" spans="1:13" ht="15">
      <c r="A335" s="925">
        <v>329</v>
      </c>
      <c r="B335" s="932"/>
      <c r="C335" s="927"/>
      <c r="D335" s="612" t="s">
        <v>296</v>
      </c>
      <c r="E335" s="602"/>
      <c r="F335" s="613"/>
      <c r="G335" s="613"/>
      <c r="H335" s="1166"/>
      <c r="I335" s="913"/>
      <c r="J335" s="914">
        <v>120</v>
      </c>
      <c r="K335" s="914"/>
      <c r="L335" s="615">
        <f t="shared" si="7"/>
        <v>120</v>
      </c>
      <c r="M335" s="636"/>
    </row>
    <row r="336" spans="1:13" ht="15">
      <c r="A336" s="925">
        <v>330</v>
      </c>
      <c r="B336" s="933"/>
      <c r="C336" s="934"/>
      <c r="D336" s="617" t="s">
        <v>284</v>
      </c>
      <c r="E336" s="674"/>
      <c r="F336" s="618"/>
      <c r="G336" s="618"/>
      <c r="H336" s="1167"/>
      <c r="I336" s="640"/>
      <c r="J336" s="639">
        <v>144</v>
      </c>
      <c r="K336" s="639"/>
      <c r="L336" s="604">
        <f t="shared" si="7"/>
        <v>144</v>
      </c>
      <c r="M336" s="641"/>
    </row>
    <row r="337" spans="1:13" ht="15">
      <c r="A337" s="925">
        <v>331</v>
      </c>
      <c r="B337" s="932"/>
      <c r="C337" s="927">
        <v>3</v>
      </c>
      <c r="D337" s="612" t="s">
        <v>852</v>
      </c>
      <c r="E337" s="602" t="s">
        <v>742</v>
      </c>
      <c r="F337" s="613">
        <f>SUM(G337+H337)</f>
        <v>0</v>
      </c>
      <c r="G337" s="613">
        <v>0</v>
      </c>
      <c r="H337" s="1166">
        <v>0</v>
      </c>
      <c r="I337" s="913"/>
      <c r="J337" s="914"/>
      <c r="K337" s="914"/>
      <c r="L337" s="604"/>
      <c r="M337" s="636"/>
    </row>
    <row r="338" spans="1:13" ht="15">
      <c r="A338" s="925">
        <v>332</v>
      </c>
      <c r="B338" s="933"/>
      <c r="C338" s="934"/>
      <c r="D338" s="617" t="s">
        <v>284</v>
      </c>
      <c r="E338" s="674"/>
      <c r="F338" s="613"/>
      <c r="G338" s="618"/>
      <c r="H338" s="1167"/>
      <c r="I338" s="640"/>
      <c r="J338" s="639">
        <v>44</v>
      </c>
      <c r="K338" s="639"/>
      <c r="L338" s="604">
        <f t="shared" si="7"/>
        <v>44</v>
      </c>
      <c r="M338" s="641"/>
    </row>
    <row r="339" spans="1:13" ht="15">
      <c r="A339" s="925">
        <v>333</v>
      </c>
      <c r="B339" s="932"/>
      <c r="C339" s="927">
        <v>4</v>
      </c>
      <c r="D339" s="612" t="s">
        <v>853</v>
      </c>
      <c r="E339" s="602" t="s">
        <v>742</v>
      </c>
      <c r="F339" s="613">
        <f>SUM(G339+H339)</f>
        <v>0</v>
      </c>
      <c r="G339" s="613">
        <v>0</v>
      </c>
      <c r="H339" s="1166">
        <v>0</v>
      </c>
      <c r="I339" s="913"/>
      <c r="J339" s="914"/>
      <c r="K339" s="914"/>
      <c r="L339" s="604"/>
      <c r="M339" s="636"/>
    </row>
    <row r="340" spans="1:13" ht="15">
      <c r="A340" s="925">
        <v>334</v>
      </c>
      <c r="B340" s="933"/>
      <c r="C340" s="934"/>
      <c r="D340" s="617" t="s">
        <v>284</v>
      </c>
      <c r="E340" s="674"/>
      <c r="F340" s="613"/>
      <c r="G340" s="618"/>
      <c r="H340" s="1167"/>
      <c r="I340" s="640"/>
      <c r="J340" s="639">
        <v>7</v>
      </c>
      <c r="K340" s="639"/>
      <c r="L340" s="604">
        <f t="shared" si="7"/>
        <v>7</v>
      </c>
      <c r="M340" s="641"/>
    </row>
    <row r="341" spans="1:13" ht="15">
      <c r="A341" s="925">
        <v>335</v>
      </c>
      <c r="B341" s="932"/>
      <c r="C341" s="927">
        <v>5</v>
      </c>
      <c r="D341" s="612" t="s">
        <v>854</v>
      </c>
      <c r="E341" s="602" t="s">
        <v>742</v>
      </c>
      <c r="F341" s="613">
        <f>SUM(G341+H341)</f>
        <v>0</v>
      </c>
      <c r="G341" s="613">
        <v>0</v>
      </c>
      <c r="H341" s="1166">
        <v>0</v>
      </c>
      <c r="I341" s="913"/>
      <c r="J341" s="914"/>
      <c r="K341" s="914"/>
      <c r="L341" s="604"/>
      <c r="M341" s="636"/>
    </row>
    <row r="342" spans="1:13" ht="15">
      <c r="A342" s="925">
        <v>336</v>
      </c>
      <c r="B342" s="933"/>
      <c r="C342" s="934"/>
      <c r="D342" s="617" t="s">
        <v>284</v>
      </c>
      <c r="E342" s="674"/>
      <c r="F342" s="613"/>
      <c r="G342" s="618"/>
      <c r="H342" s="1167"/>
      <c r="I342" s="640"/>
      <c r="J342" s="639">
        <v>46</v>
      </c>
      <c r="K342" s="639"/>
      <c r="L342" s="604">
        <f t="shared" si="7"/>
        <v>46</v>
      </c>
      <c r="M342" s="641"/>
    </row>
    <row r="343" spans="1:13" ht="15">
      <c r="A343" s="925">
        <v>337</v>
      </c>
      <c r="B343" s="932"/>
      <c r="C343" s="927">
        <v>6</v>
      </c>
      <c r="D343" s="612" t="s">
        <v>855</v>
      </c>
      <c r="E343" s="602" t="s">
        <v>742</v>
      </c>
      <c r="F343" s="613">
        <f>SUM(G343+H343)</f>
        <v>0</v>
      </c>
      <c r="G343" s="613">
        <v>0</v>
      </c>
      <c r="H343" s="1166">
        <v>0</v>
      </c>
      <c r="I343" s="913"/>
      <c r="J343" s="914"/>
      <c r="K343" s="914"/>
      <c r="L343" s="604"/>
      <c r="M343" s="636"/>
    </row>
    <row r="344" spans="1:13" ht="15">
      <c r="A344" s="925">
        <v>338</v>
      </c>
      <c r="B344" s="933"/>
      <c r="C344" s="934"/>
      <c r="D344" s="617" t="s">
        <v>284</v>
      </c>
      <c r="E344" s="674"/>
      <c r="F344" s="618"/>
      <c r="G344" s="618"/>
      <c r="H344" s="1167"/>
      <c r="I344" s="640"/>
      <c r="J344" s="639">
        <v>130</v>
      </c>
      <c r="K344" s="639"/>
      <c r="L344" s="604">
        <f t="shared" si="7"/>
        <v>130</v>
      </c>
      <c r="M344" s="641"/>
    </row>
    <row r="345" spans="1:13" ht="36" customHeight="1">
      <c r="A345" s="925">
        <v>339</v>
      </c>
      <c r="B345" s="911">
        <v>1</v>
      </c>
      <c r="C345" s="912"/>
      <c r="D345" s="659" t="s">
        <v>580</v>
      </c>
      <c r="E345" s="659"/>
      <c r="F345" s="659"/>
      <c r="G345" s="659"/>
      <c r="H345" s="675"/>
      <c r="I345" s="913"/>
      <c r="J345" s="914"/>
      <c r="K345" s="914"/>
      <c r="L345" s="615"/>
      <c r="M345" s="631"/>
    </row>
    <row r="346" spans="1:13" ht="15">
      <c r="A346" s="925">
        <v>340</v>
      </c>
      <c r="B346" s="932"/>
      <c r="C346" s="927">
        <v>7</v>
      </c>
      <c r="D346" s="601" t="s">
        <v>581</v>
      </c>
      <c r="E346" s="602" t="s">
        <v>742</v>
      </c>
      <c r="F346" s="613">
        <f>SUM(G346+H346+L348+M347)</f>
        <v>500</v>
      </c>
      <c r="G346" s="601">
        <v>0</v>
      </c>
      <c r="H346" s="673">
        <v>0</v>
      </c>
      <c r="I346" s="913"/>
      <c r="J346" s="914"/>
      <c r="K346" s="914"/>
      <c r="L346" s="615"/>
      <c r="M346" s="605"/>
    </row>
    <row r="347" spans="1:13" ht="15">
      <c r="A347" s="925">
        <v>341</v>
      </c>
      <c r="B347" s="930"/>
      <c r="C347" s="931"/>
      <c r="D347" s="606" t="s">
        <v>288</v>
      </c>
      <c r="E347" s="928"/>
      <c r="F347" s="1146"/>
      <c r="G347" s="608"/>
      <c r="H347" s="1165"/>
      <c r="I347" s="917"/>
      <c r="J347" s="918">
        <v>500</v>
      </c>
      <c r="K347" s="918"/>
      <c r="L347" s="610">
        <f t="shared" si="7"/>
        <v>500</v>
      </c>
      <c r="M347" s="635"/>
    </row>
    <row r="348" spans="1:13" ht="15">
      <c r="A348" s="925">
        <v>342</v>
      </c>
      <c r="B348" s="932"/>
      <c r="C348" s="927"/>
      <c r="D348" s="612" t="s">
        <v>296</v>
      </c>
      <c r="E348" s="929"/>
      <c r="F348" s="974"/>
      <c r="G348" s="613"/>
      <c r="H348" s="1166"/>
      <c r="I348" s="913"/>
      <c r="J348" s="914">
        <v>500</v>
      </c>
      <c r="K348" s="914"/>
      <c r="L348" s="615">
        <f t="shared" si="7"/>
        <v>500</v>
      </c>
      <c r="M348" s="636"/>
    </row>
    <row r="349" spans="1:13" ht="15">
      <c r="A349" s="925">
        <v>343</v>
      </c>
      <c r="B349" s="933"/>
      <c r="C349" s="934"/>
      <c r="D349" s="617" t="s">
        <v>284</v>
      </c>
      <c r="E349" s="642"/>
      <c r="F349" s="618"/>
      <c r="G349" s="618"/>
      <c r="H349" s="1167"/>
      <c r="I349" s="640"/>
      <c r="J349" s="639"/>
      <c r="K349" s="639"/>
      <c r="L349" s="604">
        <f t="shared" si="7"/>
        <v>0</v>
      </c>
      <c r="M349" s="641"/>
    </row>
    <row r="350" spans="1:13" ht="30" customHeight="1">
      <c r="A350" s="925">
        <v>344</v>
      </c>
      <c r="B350" s="926">
        <v>2</v>
      </c>
      <c r="C350" s="927"/>
      <c r="D350" s="659" t="s">
        <v>582</v>
      </c>
      <c r="E350" s="602"/>
      <c r="F350" s="671"/>
      <c r="G350" s="671"/>
      <c r="H350" s="644"/>
      <c r="I350" s="940"/>
      <c r="J350" s="941"/>
      <c r="K350" s="941"/>
      <c r="L350" s="615"/>
      <c r="M350" s="662"/>
    </row>
    <row r="351" spans="1:13" ht="15">
      <c r="A351" s="925">
        <v>345</v>
      </c>
      <c r="B351" s="932"/>
      <c r="C351" s="927">
        <v>1</v>
      </c>
      <c r="D351" s="601" t="s">
        <v>583</v>
      </c>
      <c r="E351" s="602" t="s">
        <v>742</v>
      </c>
      <c r="F351" s="613">
        <f>SUM(G351+H351+L353+M352)</f>
        <v>90</v>
      </c>
      <c r="G351" s="601">
        <v>0</v>
      </c>
      <c r="H351" s="673">
        <v>0</v>
      </c>
      <c r="I351" s="913"/>
      <c r="J351" s="914"/>
      <c r="K351" s="914"/>
      <c r="L351" s="615"/>
      <c r="M351" s="605"/>
    </row>
    <row r="352" spans="1:13" ht="15">
      <c r="A352" s="925">
        <v>346</v>
      </c>
      <c r="B352" s="930"/>
      <c r="C352" s="931"/>
      <c r="D352" s="606" t="s">
        <v>288</v>
      </c>
      <c r="E352" s="928"/>
      <c r="F352" s="1146"/>
      <c r="G352" s="608"/>
      <c r="H352" s="1165"/>
      <c r="I352" s="917"/>
      <c r="J352" s="918">
        <v>90</v>
      </c>
      <c r="K352" s="918"/>
      <c r="L352" s="610">
        <f t="shared" si="7"/>
        <v>90</v>
      </c>
      <c r="M352" s="635"/>
    </row>
    <row r="353" spans="1:13" ht="15">
      <c r="A353" s="925">
        <v>347</v>
      </c>
      <c r="B353" s="932"/>
      <c r="C353" s="927"/>
      <c r="D353" s="612" t="s">
        <v>296</v>
      </c>
      <c r="E353" s="929"/>
      <c r="F353" s="974"/>
      <c r="G353" s="613"/>
      <c r="H353" s="1166"/>
      <c r="I353" s="913"/>
      <c r="J353" s="914">
        <v>90</v>
      </c>
      <c r="K353" s="914"/>
      <c r="L353" s="615">
        <f t="shared" si="7"/>
        <v>90</v>
      </c>
      <c r="M353" s="636"/>
    </row>
    <row r="354" spans="1:13" ht="15">
      <c r="A354" s="925">
        <v>348</v>
      </c>
      <c r="B354" s="933"/>
      <c r="C354" s="934"/>
      <c r="D354" s="617" t="s">
        <v>284</v>
      </c>
      <c r="E354" s="642"/>
      <c r="F354" s="618"/>
      <c r="G354" s="618"/>
      <c r="H354" s="1167"/>
      <c r="I354" s="640"/>
      <c r="J354" s="639"/>
      <c r="K354" s="639"/>
      <c r="L354" s="604">
        <f t="shared" si="7"/>
        <v>0</v>
      </c>
      <c r="M354" s="641"/>
    </row>
    <row r="355" spans="1:13" ht="15">
      <c r="A355" s="925">
        <v>349</v>
      </c>
      <c r="B355" s="932"/>
      <c r="C355" s="927">
        <v>2</v>
      </c>
      <c r="D355" s="601" t="s">
        <v>584</v>
      </c>
      <c r="E355" s="602" t="s">
        <v>742</v>
      </c>
      <c r="F355" s="613">
        <f>SUM(G355+H355+L357+M356)</f>
        <v>60</v>
      </c>
      <c r="G355" s="601">
        <v>0</v>
      </c>
      <c r="H355" s="673">
        <v>0</v>
      </c>
      <c r="I355" s="913"/>
      <c r="J355" s="914"/>
      <c r="K355" s="914"/>
      <c r="L355" s="615"/>
      <c r="M355" s="605"/>
    </row>
    <row r="356" spans="1:13" ht="15">
      <c r="A356" s="925">
        <v>350</v>
      </c>
      <c r="B356" s="930"/>
      <c r="C356" s="931"/>
      <c r="D356" s="606" t="s">
        <v>288</v>
      </c>
      <c r="E356" s="928"/>
      <c r="F356" s="1146"/>
      <c r="G356" s="608"/>
      <c r="H356" s="1165"/>
      <c r="I356" s="917"/>
      <c r="J356" s="918">
        <v>60</v>
      </c>
      <c r="K356" s="918"/>
      <c r="L356" s="610">
        <f t="shared" si="7"/>
        <v>60</v>
      </c>
      <c r="M356" s="635"/>
    </row>
    <row r="357" spans="1:13" ht="15">
      <c r="A357" s="925">
        <v>351</v>
      </c>
      <c r="B357" s="932"/>
      <c r="C357" s="927"/>
      <c r="D357" s="612" t="s">
        <v>296</v>
      </c>
      <c r="E357" s="929"/>
      <c r="F357" s="974"/>
      <c r="G357" s="613"/>
      <c r="H357" s="1166"/>
      <c r="I357" s="913"/>
      <c r="J357" s="914">
        <v>60</v>
      </c>
      <c r="K357" s="914"/>
      <c r="L357" s="615">
        <f t="shared" si="7"/>
        <v>60</v>
      </c>
      <c r="M357" s="636"/>
    </row>
    <row r="358" spans="1:13" ht="15">
      <c r="A358" s="925">
        <v>352</v>
      </c>
      <c r="B358" s="933"/>
      <c r="C358" s="934"/>
      <c r="D358" s="617" t="s">
        <v>284</v>
      </c>
      <c r="E358" s="642"/>
      <c r="F358" s="618"/>
      <c r="G358" s="618"/>
      <c r="H358" s="1167"/>
      <c r="I358" s="640"/>
      <c r="J358" s="639">
        <v>60</v>
      </c>
      <c r="K358" s="639"/>
      <c r="L358" s="604">
        <f t="shared" si="7"/>
        <v>60</v>
      </c>
      <c r="M358" s="641"/>
    </row>
    <row r="359" spans="1:13" ht="15">
      <c r="A359" s="925">
        <v>353</v>
      </c>
      <c r="B359" s="932"/>
      <c r="C359" s="927">
        <v>3</v>
      </c>
      <c r="D359" s="601" t="s">
        <v>856</v>
      </c>
      <c r="E359" s="602" t="s">
        <v>742</v>
      </c>
      <c r="F359" s="613">
        <f>SUM(G359+H359+L361+M360)</f>
        <v>24</v>
      </c>
      <c r="G359" s="601">
        <v>0</v>
      </c>
      <c r="H359" s="673">
        <v>0</v>
      </c>
      <c r="I359" s="913"/>
      <c r="J359" s="914"/>
      <c r="K359" s="914"/>
      <c r="L359" s="615"/>
      <c r="M359" s="605"/>
    </row>
    <row r="360" spans="1:13" ht="15">
      <c r="A360" s="925">
        <v>354</v>
      </c>
      <c r="B360" s="930"/>
      <c r="C360" s="931"/>
      <c r="D360" s="606" t="s">
        <v>288</v>
      </c>
      <c r="E360" s="928"/>
      <c r="F360" s="1146"/>
      <c r="G360" s="608"/>
      <c r="H360" s="1165"/>
      <c r="I360" s="917"/>
      <c r="J360" s="918">
        <v>24</v>
      </c>
      <c r="K360" s="918"/>
      <c r="L360" s="610">
        <f t="shared" si="7"/>
        <v>24</v>
      </c>
      <c r="M360" s="635"/>
    </row>
    <row r="361" spans="1:13" ht="15">
      <c r="A361" s="925">
        <v>355</v>
      </c>
      <c r="B361" s="932"/>
      <c r="C361" s="927"/>
      <c r="D361" s="612" t="s">
        <v>296</v>
      </c>
      <c r="E361" s="929"/>
      <c r="F361" s="974"/>
      <c r="G361" s="613"/>
      <c r="H361" s="1166"/>
      <c r="I361" s="913"/>
      <c r="J361" s="914">
        <v>24</v>
      </c>
      <c r="K361" s="914"/>
      <c r="L361" s="615">
        <f t="shared" si="7"/>
        <v>24</v>
      </c>
      <c r="M361" s="636"/>
    </row>
    <row r="362" spans="1:13" ht="15">
      <c r="A362" s="925">
        <v>356</v>
      </c>
      <c r="B362" s="933"/>
      <c r="C362" s="934"/>
      <c r="D362" s="617" t="s">
        <v>284</v>
      </c>
      <c r="E362" s="602"/>
      <c r="F362" s="613"/>
      <c r="G362" s="618"/>
      <c r="H362" s="1167"/>
      <c r="I362" s="640"/>
      <c r="J362" s="639">
        <v>22</v>
      </c>
      <c r="K362" s="639"/>
      <c r="L362" s="604">
        <f t="shared" si="7"/>
        <v>22</v>
      </c>
      <c r="M362" s="641"/>
    </row>
    <row r="363" spans="1:13" ht="15">
      <c r="A363" s="925">
        <v>357</v>
      </c>
      <c r="B363" s="932"/>
      <c r="C363" s="927">
        <v>4</v>
      </c>
      <c r="D363" s="601" t="s">
        <v>857</v>
      </c>
      <c r="E363" s="622" t="s">
        <v>742</v>
      </c>
      <c r="F363" s="613">
        <f>SUM(G363+H363+L365+M364)</f>
        <v>16</v>
      </c>
      <c r="G363" s="601">
        <v>0</v>
      </c>
      <c r="H363" s="673">
        <v>0</v>
      </c>
      <c r="I363" s="913"/>
      <c r="J363" s="914"/>
      <c r="K363" s="914"/>
      <c r="L363" s="615"/>
      <c r="M363" s="605"/>
    </row>
    <row r="364" spans="1:13" ht="15">
      <c r="A364" s="925">
        <v>358</v>
      </c>
      <c r="B364" s="930"/>
      <c r="C364" s="931"/>
      <c r="D364" s="606" t="s">
        <v>288</v>
      </c>
      <c r="E364" s="928"/>
      <c r="F364" s="1146"/>
      <c r="G364" s="608"/>
      <c r="H364" s="1165"/>
      <c r="I364" s="917"/>
      <c r="J364" s="918">
        <v>16</v>
      </c>
      <c r="K364" s="918"/>
      <c r="L364" s="610">
        <f t="shared" si="7"/>
        <v>16</v>
      </c>
      <c r="M364" s="635"/>
    </row>
    <row r="365" spans="1:13" ht="15">
      <c r="A365" s="925">
        <v>359</v>
      </c>
      <c r="B365" s="932"/>
      <c r="C365" s="927"/>
      <c r="D365" s="612" t="s">
        <v>296</v>
      </c>
      <c r="E365" s="929"/>
      <c r="F365" s="974"/>
      <c r="G365" s="613"/>
      <c r="H365" s="1166"/>
      <c r="I365" s="913"/>
      <c r="J365" s="914">
        <v>16</v>
      </c>
      <c r="K365" s="914"/>
      <c r="L365" s="615">
        <f t="shared" si="7"/>
        <v>16</v>
      </c>
      <c r="M365" s="636"/>
    </row>
    <row r="366" spans="1:13" ht="15">
      <c r="A366" s="925">
        <v>360</v>
      </c>
      <c r="B366" s="933"/>
      <c r="C366" s="934"/>
      <c r="D366" s="617" t="s">
        <v>284</v>
      </c>
      <c r="E366" s="642"/>
      <c r="F366" s="618"/>
      <c r="G366" s="618"/>
      <c r="H366" s="1167"/>
      <c r="I366" s="640"/>
      <c r="J366" s="639"/>
      <c r="K366" s="639"/>
      <c r="L366" s="604">
        <f t="shared" si="7"/>
        <v>0</v>
      </c>
      <c r="M366" s="641"/>
    </row>
    <row r="367" spans="1:13" ht="15">
      <c r="A367" s="925">
        <v>361</v>
      </c>
      <c r="B367" s="932"/>
      <c r="C367" s="927">
        <v>5</v>
      </c>
      <c r="D367" s="601" t="s">
        <v>858</v>
      </c>
      <c r="E367" s="602" t="s">
        <v>742</v>
      </c>
      <c r="F367" s="613">
        <f>SUM(G367+H367+L369+M368)</f>
        <v>8</v>
      </c>
      <c r="G367" s="601">
        <v>0</v>
      </c>
      <c r="H367" s="673">
        <v>0</v>
      </c>
      <c r="I367" s="913"/>
      <c r="J367" s="914"/>
      <c r="K367" s="914"/>
      <c r="L367" s="615"/>
      <c r="M367" s="605"/>
    </row>
    <row r="368" spans="1:13" ht="15">
      <c r="A368" s="925">
        <v>362</v>
      </c>
      <c r="B368" s="930"/>
      <c r="C368" s="931"/>
      <c r="D368" s="606" t="s">
        <v>288</v>
      </c>
      <c r="E368" s="928"/>
      <c r="F368" s="1146"/>
      <c r="G368" s="608"/>
      <c r="H368" s="1165"/>
      <c r="I368" s="917"/>
      <c r="J368" s="918">
        <v>8</v>
      </c>
      <c r="K368" s="918"/>
      <c r="L368" s="610">
        <f t="shared" si="7"/>
        <v>8</v>
      </c>
      <c r="M368" s="635"/>
    </row>
    <row r="369" spans="1:13" ht="15">
      <c r="A369" s="925">
        <v>363</v>
      </c>
      <c r="B369" s="932"/>
      <c r="C369" s="927"/>
      <c r="D369" s="612" t="s">
        <v>296</v>
      </c>
      <c r="E369" s="929"/>
      <c r="F369" s="974"/>
      <c r="G369" s="613"/>
      <c r="H369" s="1166"/>
      <c r="I369" s="913"/>
      <c r="J369" s="914">
        <v>8</v>
      </c>
      <c r="K369" s="914"/>
      <c r="L369" s="615">
        <f t="shared" si="7"/>
        <v>8</v>
      </c>
      <c r="M369" s="636"/>
    </row>
    <row r="370" spans="1:13" ht="15">
      <c r="A370" s="925">
        <v>364</v>
      </c>
      <c r="B370" s="933"/>
      <c r="C370" s="934"/>
      <c r="D370" s="617" t="s">
        <v>284</v>
      </c>
      <c r="E370" s="602"/>
      <c r="F370" s="613"/>
      <c r="G370" s="618"/>
      <c r="H370" s="1167"/>
      <c r="I370" s="640"/>
      <c r="J370" s="639">
        <v>8</v>
      </c>
      <c r="K370" s="639"/>
      <c r="L370" s="604">
        <f t="shared" si="7"/>
        <v>8</v>
      </c>
      <c r="M370" s="641"/>
    </row>
    <row r="371" spans="1:13" ht="15">
      <c r="A371" s="925">
        <v>365</v>
      </c>
      <c r="B371" s="932"/>
      <c r="C371" s="927">
        <v>6</v>
      </c>
      <c r="D371" s="601" t="s">
        <v>859</v>
      </c>
      <c r="E371" s="622" t="s">
        <v>742</v>
      </c>
      <c r="F371" s="613">
        <f>SUM(G371+H371+L373+M372)</f>
        <v>8</v>
      </c>
      <c r="G371" s="601">
        <v>0</v>
      </c>
      <c r="H371" s="673">
        <v>0</v>
      </c>
      <c r="I371" s="913"/>
      <c r="J371" s="914"/>
      <c r="K371" s="914"/>
      <c r="L371" s="615"/>
      <c r="M371" s="605"/>
    </row>
    <row r="372" spans="1:13" ht="15">
      <c r="A372" s="925">
        <v>366</v>
      </c>
      <c r="B372" s="930"/>
      <c r="C372" s="931"/>
      <c r="D372" s="606" t="s">
        <v>288</v>
      </c>
      <c r="E372" s="928"/>
      <c r="F372" s="1146"/>
      <c r="G372" s="608"/>
      <c r="H372" s="1165"/>
      <c r="I372" s="917"/>
      <c r="J372" s="918">
        <v>8</v>
      </c>
      <c r="K372" s="918"/>
      <c r="L372" s="610">
        <f t="shared" si="7"/>
        <v>8</v>
      </c>
      <c r="M372" s="635"/>
    </row>
    <row r="373" spans="1:13" ht="15">
      <c r="A373" s="925">
        <v>367</v>
      </c>
      <c r="B373" s="932"/>
      <c r="C373" s="927"/>
      <c r="D373" s="612" t="s">
        <v>296</v>
      </c>
      <c r="E373" s="929"/>
      <c r="F373" s="974"/>
      <c r="G373" s="613"/>
      <c r="H373" s="1166"/>
      <c r="I373" s="913"/>
      <c r="J373" s="914">
        <v>8</v>
      </c>
      <c r="K373" s="914"/>
      <c r="L373" s="615">
        <f t="shared" si="7"/>
        <v>8</v>
      </c>
      <c r="M373" s="636"/>
    </row>
    <row r="374" spans="1:13" ht="15">
      <c r="A374" s="925">
        <v>368</v>
      </c>
      <c r="B374" s="933"/>
      <c r="C374" s="934"/>
      <c r="D374" s="617" t="s">
        <v>284</v>
      </c>
      <c r="E374" s="642"/>
      <c r="F374" s="618"/>
      <c r="G374" s="618"/>
      <c r="H374" s="1167"/>
      <c r="I374" s="640"/>
      <c r="J374" s="639">
        <v>8</v>
      </c>
      <c r="K374" s="639"/>
      <c r="L374" s="604">
        <f t="shared" si="7"/>
        <v>8</v>
      </c>
      <c r="M374" s="641"/>
    </row>
    <row r="375" spans="1:13" ht="15">
      <c r="A375" s="925">
        <v>369</v>
      </c>
      <c r="B375" s="932"/>
      <c r="C375" s="927">
        <v>7</v>
      </c>
      <c r="D375" s="601" t="s">
        <v>585</v>
      </c>
      <c r="E375" s="602" t="s">
        <v>742</v>
      </c>
      <c r="F375" s="613">
        <f>SUM(G375+H375+L377+M376)</f>
        <v>29</v>
      </c>
      <c r="G375" s="601">
        <v>0</v>
      </c>
      <c r="H375" s="673">
        <v>0</v>
      </c>
      <c r="I375" s="913"/>
      <c r="J375" s="914"/>
      <c r="K375" s="914"/>
      <c r="L375" s="615"/>
      <c r="M375" s="605"/>
    </row>
    <row r="376" spans="1:13" ht="15">
      <c r="A376" s="925">
        <v>370</v>
      </c>
      <c r="B376" s="930"/>
      <c r="C376" s="931"/>
      <c r="D376" s="606" t="s">
        <v>288</v>
      </c>
      <c r="E376" s="928"/>
      <c r="F376" s="1146"/>
      <c r="G376" s="608"/>
      <c r="H376" s="1165"/>
      <c r="I376" s="917"/>
      <c r="J376" s="918">
        <v>29</v>
      </c>
      <c r="K376" s="918"/>
      <c r="L376" s="610">
        <f t="shared" si="7"/>
        <v>29</v>
      </c>
      <c r="M376" s="635"/>
    </row>
    <row r="377" spans="1:13" ht="15">
      <c r="A377" s="925">
        <v>371</v>
      </c>
      <c r="B377" s="932"/>
      <c r="C377" s="927"/>
      <c r="D377" s="612" t="s">
        <v>296</v>
      </c>
      <c r="E377" s="929"/>
      <c r="F377" s="974"/>
      <c r="G377" s="613"/>
      <c r="H377" s="1166"/>
      <c r="I377" s="913"/>
      <c r="J377" s="914">
        <v>29</v>
      </c>
      <c r="K377" s="914"/>
      <c r="L377" s="615">
        <f t="shared" si="7"/>
        <v>29</v>
      </c>
      <c r="M377" s="636"/>
    </row>
    <row r="378" spans="1:13" ht="15">
      <c r="A378" s="925">
        <v>372</v>
      </c>
      <c r="B378" s="933"/>
      <c r="C378" s="934"/>
      <c r="D378" s="617" t="s">
        <v>284</v>
      </c>
      <c r="E378" s="642"/>
      <c r="F378" s="618"/>
      <c r="G378" s="618"/>
      <c r="H378" s="1167"/>
      <c r="I378" s="640"/>
      <c r="J378" s="639"/>
      <c r="K378" s="639"/>
      <c r="L378" s="604">
        <f t="shared" si="7"/>
        <v>0</v>
      </c>
      <c r="M378" s="641"/>
    </row>
    <row r="379" spans="1:13" ht="15">
      <c r="A379" s="925">
        <v>373</v>
      </c>
      <c r="B379" s="932"/>
      <c r="C379" s="927">
        <v>8</v>
      </c>
      <c r="D379" s="601" t="s">
        <v>586</v>
      </c>
      <c r="E379" s="602" t="s">
        <v>742</v>
      </c>
      <c r="F379" s="613">
        <f>SUM(G379+H379+L381+M380)</f>
        <v>48</v>
      </c>
      <c r="G379" s="601">
        <v>0</v>
      </c>
      <c r="H379" s="673">
        <v>0</v>
      </c>
      <c r="I379" s="913"/>
      <c r="J379" s="914"/>
      <c r="K379" s="914"/>
      <c r="L379" s="615"/>
      <c r="M379" s="605"/>
    </row>
    <row r="380" spans="1:13" ht="16.5">
      <c r="A380" s="925">
        <v>374</v>
      </c>
      <c r="B380" s="930"/>
      <c r="C380" s="931"/>
      <c r="D380" s="606" t="s">
        <v>288</v>
      </c>
      <c r="E380" s="607"/>
      <c r="F380" s="1168"/>
      <c r="G380" s="608"/>
      <c r="H380" s="1165"/>
      <c r="I380" s="917"/>
      <c r="J380" s="918">
        <v>48</v>
      </c>
      <c r="K380" s="918"/>
      <c r="L380" s="610">
        <f t="shared" si="7"/>
        <v>48</v>
      </c>
      <c r="M380" s="635"/>
    </row>
    <row r="381" spans="1:13" ht="16.5">
      <c r="A381" s="925">
        <v>375</v>
      </c>
      <c r="B381" s="932"/>
      <c r="C381" s="927"/>
      <c r="D381" s="612" t="s">
        <v>296</v>
      </c>
      <c r="E381" s="602"/>
      <c r="F381" s="1169"/>
      <c r="G381" s="613"/>
      <c r="H381" s="1166"/>
      <c r="I381" s="913"/>
      <c r="J381" s="914">
        <v>48</v>
      </c>
      <c r="K381" s="914"/>
      <c r="L381" s="615">
        <f t="shared" si="7"/>
        <v>48</v>
      </c>
      <c r="M381" s="636"/>
    </row>
    <row r="382" spans="1:13" ht="15">
      <c r="A382" s="925">
        <v>376</v>
      </c>
      <c r="B382" s="933"/>
      <c r="C382" s="934"/>
      <c r="D382" s="617" t="s">
        <v>284</v>
      </c>
      <c r="E382" s="622"/>
      <c r="F382" s="601"/>
      <c r="G382" s="618"/>
      <c r="H382" s="1167"/>
      <c r="I382" s="640"/>
      <c r="J382" s="639">
        <v>48</v>
      </c>
      <c r="K382" s="639"/>
      <c r="L382" s="604">
        <f t="shared" si="7"/>
        <v>48</v>
      </c>
      <c r="M382" s="641"/>
    </row>
    <row r="383" spans="1:13" ht="15">
      <c r="A383" s="925">
        <v>377</v>
      </c>
      <c r="B383" s="932"/>
      <c r="C383" s="927">
        <v>9</v>
      </c>
      <c r="D383" s="601" t="s">
        <v>587</v>
      </c>
      <c r="E383" s="602" t="s">
        <v>742</v>
      </c>
      <c r="F383" s="613">
        <f>SUM(G383+H383+L385+M384)</f>
        <v>92</v>
      </c>
      <c r="G383" s="601">
        <v>0</v>
      </c>
      <c r="H383" s="673">
        <v>0</v>
      </c>
      <c r="I383" s="913"/>
      <c r="J383" s="914"/>
      <c r="K383" s="914"/>
      <c r="L383" s="615"/>
      <c r="M383" s="605"/>
    </row>
    <row r="384" spans="1:13" ht="16.5">
      <c r="A384" s="925">
        <v>378</v>
      </c>
      <c r="B384" s="930"/>
      <c r="C384" s="931"/>
      <c r="D384" s="606" t="s">
        <v>288</v>
      </c>
      <c r="E384" s="607"/>
      <c r="F384" s="1168"/>
      <c r="G384" s="608"/>
      <c r="H384" s="1165"/>
      <c r="I384" s="917"/>
      <c r="J384" s="918">
        <v>92</v>
      </c>
      <c r="K384" s="918"/>
      <c r="L384" s="610">
        <f t="shared" si="7"/>
        <v>92</v>
      </c>
      <c r="M384" s="635"/>
    </row>
    <row r="385" spans="1:13" ht="16.5">
      <c r="A385" s="925">
        <v>379</v>
      </c>
      <c r="B385" s="932"/>
      <c r="C385" s="927"/>
      <c r="D385" s="612" t="s">
        <v>296</v>
      </c>
      <c r="E385" s="602"/>
      <c r="F385" s="1169"/>
      <c r="G385" s="613"/>
      <c r="H385" s="1166"/>
      <c r="I385" s="913"/>
      <c r="J385" s="914">
        <v>92</v>
      </c>
      <c r="K385" s="914"/>
      <c r="L385" s="615">
        <f t="shared" si="7"/>
        <v>92</v>
      </c>
      <c r="M385" s="636"/>
    </row>
    <row r="386" spans="1:13" ht="15">
      <c r="A386" s="925">
        <v>380</v>
      </c>
      <c r="B386" s="933"/>
      <c r="C386" s="934"/>
      <c r="D386" s="617" t="s">
        <v>284</v>
      </c>
      <c r="E386" s="622"/>
      <c r="F386" s="601"/>
      <c r="G386" s="618"/>
      <c r="H386" s="1167"/>
      <c r="I386" s="640"/>
      <c r="J386" s="639"/>
      <c r="K386" s="639"/>
      <c r="L386" s="604">
        <f t="shared" si="7"/>
        <v>0</v>
      </c>
      <c r="M386" s="641"/>
    </row>
    <row r="387" spans="1:13" ht="15">
      <c r="A387" s="925">
        <v>381</v>
      </c>
      <c r="B387" s="932"/>
      <c r="C387" s="927">
        <v>10</v>
      </c>
      <c r="D387" s="601" t="s">
        <v>588</v>
      </c>
      <c r="E387" s="602" t="s">
        <v>742</v>
      </c>
      <c r="F387" s="613">
        <f>SUM(G387+H387+L389+M388)</f>
        <v>85</v>
      </c>
      <c r="G387" s="601">
        <v>0</v>
      </c>
      <c r="H387" s="673">
        <v>0</v>
      </c>
      <c r="I387" s="913"/>
      <c r="J387" s="914"/>
      <c r="K387" s="914"/>
      <c r="L387" s="615"/>
      <c r="M387" s="605"/>
    </row>
    <row r="388" spans="1:13" ht="16.5">
      <c r="A388" s="925">
        <v>382</v>
      </c>
      <c r="B388" s="930"/>
      <c r="C388" s="931"/>
      <c r="D388" s="606" t="s">
        <v>288</v>
      </c>
      <c r="E388" s="607"/>
      <c r="F388" s="1168"/>
      <c r="G388" s="608"/>
      <c r="H388" s="1165"/>
      <c r="I388" s="917"/>
      <c r="J388" s="918">
        <v>85</v>
      </c>
      <c r="K388" s="918"/>
      <c r="L388" s="610">
        <f t="shared" si="7"/>
        <v>85</v>
      </c>
      <c r="M388" s="635"/>
    </row>
    <row r="389" spans="1:13" ht="16.5">
      <c r="A389" s="925">
        <v>383</v>
      </c>
      <c r="B389" s="932"/>
      <c r="C389" s="927"/>
      <c r="D389" s="612" t="s">
        <v>296</v>
      </c>
      <c r="E389" s="602"/>
      <c r="F389" s="1169"/>
      <c r="G389" s="613"/>
      <c r="H389" s="1166"/>
      <c r="I389" s="913"/>
      <c r="J389" s="914">
        <v>85</v>
      </c>
      <c r="K389" s="914"/>
      <c r="L389" s="615">
        <f t="shared" si="7"/>
        <v>85</v>
      </c>
      <c r="M389" s="636"/>
    </row>
    <row r="390" spans="1:13" ht="15">
      <c r="A390" s="925">
        <v>384</v>
      </c>
      <c r="B390" s="933"/>
      <c r="C390" s="934"/>
      <c r="D390" s="617" t="s">
        <v>284</v>
      </c>
      <c r="E390" s="602"/>
      <c r="F390" s="613"/>
      <c r="G390" s="618"/>
      <c r="H390" s="1167"/>
      <c r="I390" s="640"/>
      <c r="J390" s="639"/>
      <c r="K390" s="639"/>
      <c r="L390" s="604">
        <f t="shared" si="7"/>
        <v>0</v>
      </c>
      <c r="M390" s="641"/>
    </row>
    <row r="391" spans="1:13" ht="15">
      <c r="A391" s="925">
        <v>385</v>
      </c>
      <c r="B391" s="932"/>
      <c r="C391" s="927">
        <v>11</v>
      </c>
      <c r="D391" s="612" t="s">
        <v>357</v>
      </c>
      <c r="E391" s="602" t="s">
        <v>742</v>
      </c>
      <c r="F391" s="613">
        <f>SUM(G391+H391+L392+M392)</f>
        <v>300</v>
      </c>
      <c r="G391" s="613">
        <v>0</v>
      </c>
      <c r="H391" s="1166">
        <v>0</v>
      </c>
      <c r="I391" s="913"/>
      <c r="J391" s="914"/>
      <c r="K391" s="914"/>
      <c r="L391" s="615"/>
      <c r="M391" s="636"/>
    </row>
    <row r="392" spans="1:13" ht="15">
      <c r="A392" s="925">
        <v>386</v>
      </c>
      <c r="B392" s="932"/>
      <c r="C392" s="927"/>
      <c r="D392" s="612" t="s">
        <v>296</v>
      </c>
      <c r="E392" s="602"/>
      <c r="F392" s="613"/>
      <c r="G392" s="613"/>
      <c r="H392" s="1166"/>
      <c r="I392" s="913"/>
      <c r="J392" s="914">
        <v>300</v>
      </c>
      <c r="K392" s="914"/>
      <c r="L392" s="615">
        <f aca="true" t="shared" si="8" ref="L392:L463">SUM(I392:K392)</f>
        <v>300</v>
      </c>
      <c r="M392" s="636"/>
    </row>
    <row r="393" spans="1:13" ht="15">
      <c r="A393" s="925">
        <v>387</v>
      </c>
      <c r="B393" s="933"/>
      <c r="C393" s="934"/>
      <c r="D393" s="617" t="s">
        <v>284</v>
      </c>
      <c r="E393" s="674"/>
      <c r="F393" s="618"/>
      <c r="G393" s="618"/>
      <c r="H393" s="1167"/>
      <c r="I393" s="640"/>
      <c r="J393" s="639"/>
      <c r="K393" s="639"/>
      <c r="L393" s="604">
        <f t="shared" si="8"/>
        <v>0</v>
      </c>
      <c r="M393" s="641"/>
    </row>
    <row r="394" spans="1:13" ht="15">
      <c r="A394" s="925">
        <v>388</v>
      </c>
      <c r="B394" s="932"/>
      <c r="C394" s="927">
        <v>12</v>
      </c>
      <c r="D394" s="612" t="s">
        <v>860</v>
      </c>
      <c r="E394" s="602" t="s">
        <v>742</v>
      </c>
      <c r="F394" s="613">
        <f>SUM(G394:H394)</f>
        <v>0</v>
      </c>
      <c r="G394" s="613">
        <v>0</v>
      </c>
      <c r="H394" s="1166">
        <v>0</v>
      </c>
      <c r="I394" s="913"/>
      <c r="J394" s="914"/>
      <c r="K394" s="914"/>
      <c r="L394" s="604"/>
      <c r="M394" s="636"/>
    </row>
    <row r="395" spans="1:13" ht="15">
      <c r="A395" s="925">
        <v>389</v>
      </c>
      <c r="B395" s="933"/>
      <c r="C395" s="934"/>
      <c r="D395" s="617" t="s">
        <v>284</v>
      </c>
      <c r="E395" s="674"/>
      <c r="F395" s="613"/>
      <c r="G395" s="618"/>
      <c r="H395" s="1167"/>
      <c r="I395" s="640"/>
      <c r="J395" s="639">
        <v>75</v>
      </c>
      <c r="K395" s="639"/>
      <c r="L395" s="604">
        <f t="shared" si="8"/>
        <v>75</v>
      </c>
      <c r="M395" s="641"/>
    </row>
    <row r="396" spans="1:13" ht="15">
      <c r="A396" s="925">
        <v>390</v>
      </c>
      <c r="B396" s="932"/>
      <c r="C396" s="927">
        <v>13</v>
      </c>
      <c r="D396" s="612" t="s">
        <v>861</v>
      </c>
      <c r="E396" s="602" t="s">
        <v>742</v>
      </c>
      <c r="F396" s="613">
        <f>SUM(G396:H396)</f>
        <v>0</v>
      </c>
      <c r="G396" s="613">
        <v>0</v>
      </c>
      <c r="H396" s="1166">
        <v>0</v>
      </c>
      <c r="I396" s="913"/>
      <c r="J396" s="914"/>
      <c r="K396" s="914"/>
      <c r="L396" s="604"/>
      <c r="M396" s="636"/>
    </row>
    <row r="397" spans="1:13" ht="15">
      <c r="A397" s="925">
        <v>391</v>
      </c>
      <c r="B397" s="933"/>
      <c r="C397" s="934"/>
      <c r="D397" s="617" t="s">
        <v>284</v>
      </c>
      <c r="E397" s="674"/>
      <c r="F397" s="613"/>
      <c r="G397" s="618"/>
      <c r="H397" s="1167"/>
      <c r="I397" s="640"/>
      <c r="J397" s="639">
        <v>5</v>
      </c>
      <c r="K397" s="639"/>
      <c r="L397" s="604">
        <f t="shared" si="8"/>
        <v>5</v>
      </c>
      <c r="M397" s="641"/>
    </row>
    <row r="398" spans="1:13" ht="15">
      <c r="A398" s="925">
        <v>392</v>
      </c>
      <c r="B398" s="932"/>
      <c r="C398" s="927">
        <v>14</v>
      </c>
      <c r="D398" s="612" t="s">
        <v>862</v>
      </c>
      <c r="E398" s="602" t="s">
        <v>742</v>
      </c>
      <c r="F398" s="613">
        <f>SUM(G398:H398)</f>
        <v>0</v>
      </c>
      <c r="G398" s="613">
        <v>0</v>
      </c>
      <c r="H398" s="1166">
        <v>0</v>
      </c>
      <c r="I398" s="913"/>
      <c r="J398" s="914"/>
      <c r="K398" s="914"/>
      <c r="L398" s="604"/>
      <c r="M398" s="636"/>
    </row>
    <row r="399" spans="1:13" ht="15">
      <c r="A399" s="925">
        <v>393</v>
      </c>
      <c r="B399" s="933"/>
      <c r="C399" s="934"/>
      <c r="D399" s="617" t="s">
        <v>284</v>
      </c>
      <c r="E399" s="674"/>
      <c r="F399" s="613"/>
      <c r="G399" s="618"/>
      <c r="H399" s="1167"/>
      <c r="I399" s="640"/>
      <c r="J399" s="639">
        <v>578</v>
      </c>
      <c r="K399" s="639"/>
      <c r="L399" s="604">
        <f t="shared" si="8"/>
        <v>578</v>
      </c>
      <c r="M399" s="641"/>
    </row>
    <row r="400" spans="1:13" ht="15">
      <c r="A400" s="925">
        <v>394</v>
      </c>
      <c r="B400" s="932"/>
      <c r="C400" s="927">
        <v>15</v>
      </c>
      <c r="D400" s="612" t="s">
        <v>863</v>
      </c>
      <c r="E400" s="602" t="s">
        <v>742</v>
      </c>
      <c r="F400" s="613">
        <f>SUM(G400:H400)</f>
        <v>0</v>
      </c>
      <c r="G400" s="613">
        <v>0</v>
      </c>
      <c r="H400" s="1166">
        <v>0</v>
      </c>
      <c r="I400" s="913"/>
      <c r="J400" s="914"/>
      <c r="K400" s="914"/>
      <c r="L400" s="604"/>
      <c r="M400" s="636"/>
    </row>
    <row r="401" spans="1:13" ht="15">
      <c r="A401" s="925">
        <v>395</v>
      </c>
      <c r="B401" s="933"/>
      <c r="C401" s="934"/>
      <c r="D401" s="617" t="s">
        <v>284</v>
      </c>
      <c r="E401" s="674"/>
      <c r="F401" s="618"/>
      <c r="G401" s="618"/>
      <c r="H401" s="1167"/>
      <c r="I401" s="640"/>
      <c r="J401" s="639">
        <v>76</v>
      </c>
      <c r="K401" s="639"/>
      <c r="L401" s="604">
        <f t="shared" si="8"/>
        <v>76</v>
      </c>
      <c r="M401" s="641"/>
    </row>
    <row r="402" spans="1:13" s="971" customFormat="1" ht="24.75" customHeight="1">
      <c r="A402" s="925">
        <v>396</v>
      </c>
      <c r="B402" s="926">
        <v>2</v>
      </c>
      <c r="C402" s="927"/>
      <c r="D402" s="659" t="s">
        <v>589</v>
      </c>
      <c r="E402" s="602"/>
      <c r="F402" s="671"/>
      <c r="G402" s="671"/>
      <c r="H402" s="644"/>
      <c r="I402" s="913"/>
      <c r="J402" s="914"/>
      <c r="K402" s="914"/>
      <c r="L402" s="615"/>
      <c r="M402" s="631"/>
    </row>
    <row r="403" spans="1:13" ht="15">
      <c r="A403" s="925">
        <v>397</v>
      </c>
      <c r="B403" s="932"/>
      <c r="C403" s="927">
        <v>16</v>
      </c>
      <c r="D403" s="601" t="s">
        <v>590</v>
      </c>
      <c r="E403" s="602" t="s">
        <v>742</v>
      </c>
      <c r="F403" s="613">
        <f>SUM(G403,H403,L405,M404)</f>
        <v>120</v>
      </c>
      <c r="G403" s="601">
        <v>0</v>
      </c>
      <c r="H403" s="673">
        <v>0</v>
      </c>
      <c r="I403" s="913"/>
      <c r="J403" s="914"/>
      <c r="K403" s="914"/>
      <c r="L403" s="615"/>
      <c r="M403" s="605"/>
    </row>
    <row r="404" spans="1:13" ht="15">
      <c r="A404" s="925">
        <v>398</v>
      </c>
      <c r="B404" s="930"/>
      <c r="C404" s="931"/>
      <c r="D404" s="606" t="s">
        <v>288</v>
      </c>
      <c r="E404" s="928"/>
      <c r="F404" s="1146"/>
      <c r="G404" s="608"/>
      <c r="H404" s="1165"/>
      <c r="I404" s="917"/>
      <c r="J404" s="918">
        <v>120</v>
      </c>
      <c r="K404" s="918"/>
      <c r="L404" s="610">
        <f t="shared" si="8"/>
        <v>120</v>
      </c>
      <c r="M404" s="635"/>
    </row>
    <row r="405" spans="1:13" ht="15">
      <c r="A405" s="925">
        <v>399</v>
      </c>
      <c r="B405" s="932"/>
      <c r="C405" s="927"/>
      <c r="D405" s="612" t="s">
        <v>296</v>
      </c>
      <c r="E405" s="929"/>
      <c r="F405" s="974"/>
      <c r="G405" s="613"/>
      <c r="H405" s="1166"/>
      <c r="I405" s="913"/>
      <c r="J405" s="914">
        <v>120</v>
      </c>
      <c r="K405" s="914"/>
      <c r="L405" s="615">
        <f t="shared" si="8"/>
        <v>120</v>
      </c>
      <c r="M405" s="636"/>
    </row>
    <row r="406" spans="1:13" ht="15">
      <c r="A406" s="925">
        <v>400</v>
      </c>
      <c r="B406" s="933"/>
      <c r="C406" s="934"/>
      <c r="D406" s="617" t="s">
        <v>284</v>
      </c>
      <c r="E406" s="642"/>
      <c r="F406" s="618"/>
      <c r="G406" s="618"/>
      <c r="H406" s="1167"/>
      <c r="I406" s="640"/>
      <c r="J406" s="639"/>
      <c r="K406" s="639"/>
      <c r="L406" s="604">
        <f t="shared" si="8"/>
        <v>0</v>
      </c>
      <c r="M406" s="641"/>
    </row>
    <row r="407" spans="1:13" ht="15">
      <c r="A407" s="925">
        <v>401</v>
      </c>
      <c r="B407" s="932"/>
      <c r="C407" s="927">
        <v>17</v>
      </c>
      <c r="D407" s="612" t="s">
        <v>358</v>
      </c>
      <c r="E407" s="602" t="s">
        <v>742</v>
      </c>
      <c r="F407" s="613">
        <f>SUM(G407,H407,L408,M408)</f>
        <v>300</v>
      </c>
      <c r="G407" s="613">
        <v>0</v>
      </c>
      <c r="H407" s="1166">
        <v>0</v>
      </c>
      <c r="I407" s="913"/>
      <c r="J407" s="914"/>
      <c r="K407" s="914"/>
      <c r="L407" s="615"/>
      <c r="M407" s="636"/>
    </row>
    <row r="408" spans="1:13" ht="15">
      <c r="A408" s="925">
        <v>402</v>
      </c>
      <c r="B408" s="932"/>
      <c r="C408" s="927"/>
      <c r="D408" s="612" t="s">
        <v>296</v>
      </c>
      <c r="E408" s="602"/>
      <c r="F408" s="613"/>
      <c r="G408" s="613"/>
      <c r="H408" s="1166"/>
      <c r="I408" s="913"/>
      <c r="J408" s="914">
        <v>300</v>
      </c>
      <c r="K408" s="914"/>
      <c r="L408" s="615">
        <f t="shared" si="8"/>
        <v>300</v>
      </c>
      <c r="M408" s="636"/>
    </row>
    <row r="409" spans="1:13" ht="15">
      <c r="A409" s="925">
        <v>403</v>
      </c>
      <c r="B409" s="933"/>
      <c r="C409" s="934"/>
      <c r="D409" s="617" t="s">
        <v>284</v>
      </c>
      <c r="E409" s="674"/>
      <c r="F409" s="618"/>
      <c r="G409" s="618"/>
      <c r="H409" s="1167"/>
      <c r="I409" s="640"/>
      <c r="J409" s="639">
        <v>300</v>
      </c>
      <c r="K409" s="639"/>
      <c r="L409" s="604">
        <f t="shared" si="8"/>
        <v>300</v>
      </c>
      <c r="M409" s="641"/>
    </row>
    <row r="410" spans="1:13" s="971" customFormat="1" ht="24.75" customHeight="1">
      <c r="A410" s="925">
        <v>404</v>
      </c>
      <c r="B410" s="926">
        <v>3</v>
      </c>
      <c r="C410" s="927"/>
      <c r="D410" s="659" t="s">
        <v>427</v>
      </c>
      <c r="E410" s="602"/>
      <c r="F410" s="671"/>
      <c r="G410" s="671"/>
      <c r="H410" s="644"/>
      <c r="I410" s="913"/>
      <c r="J410" s="914"/>
      <c r="K410" s="914"/>
      <c r="L410" s="615"/>
      <c r="M410" s="631"/>
    </row>
    <row r="411" spans="1:13" ht="15">
      <c r="A411" s="925">
        <v>405</v>
      </c>
      <c r="B411" s="932"/>
      <c r="C411" s="927">
        <v>1</v>
      </c>
      <c r="D411" s="601" t="s">
        <v>591</v>
      </c>
      <c r="E411" s="602" t="s">
        <v>742</v>
      </c>
      <c r="F411" s="613">
        <f>SUM(G411,H411,L413,M412)</f>
        <v>500</v>
      </c>
      <c r="G411" s="601">
        <v>0</v>
      </c>
      <c r="H411" s="673">
        <v>0</v>
      </c>
      <c r="I411" s="913"/>
      <c r="J411" s="914"/>
      <c r="K411" s="914"/>
      <c r="L411" s="615"/>
      <c r="M411" s="605"/>
    </row>
    <row r="412" spans="1:13" ht="16.5">
      <c r="A412" s="925">
        <v>406</v>
      </c>
      <c r="B412" s="930"/>
      <c r="C412" s="931"/>
      <c r="D412" s="606" t="s">
        <v>288</v>
      </c>
      <c r="E412" s="607"/>
      <c r="F412" s="1168"/>
      <c r="G412" s="608"/>
      <c r="H412" s="1165"/>
      <c r="I412" s="917"/>
      <c r="J412" s="918">
        <v>500</v>
      </c>
      <c r="K412" s="918"/>
      <c r="L412" s="610">
        <f t="shared" si="8"/>
        <v>500</v>
      </c>
      <c r="M412" s="635"/>
    </row>
    <row r="413" spans="1:13" ht="16.5">
      <c r="A413" s="925">
        <v>407</v>
      </c>
      <c r="B413" s="932"/>
      <c r="C413" s="927"/>
      <c r="D413" s="612" t="s">
        <v>296</v>
      </c>
      <c r="E413" s="602"/>
      <c r="F413" s="1169"/>
      <c r="G413" s="613"/>
      <c r="H413" s="1166"/>
      <c r="I413" s="913"/>
      <c r="J413" s="914">
        <v>500</v>
      </c>
      <c r="K413" s="914"/>
      <c r="L413" s="615">
        <f t="shared" si="8"/>
        <v>500</v>
      </c>
      <c r="M413" s="636"/>
    </row>
    <row r="414" spans="1:13" ht="15">
      <c r="A414" s="925">
        <v>408</v>
      </c>
      <c r="B414" s="933"/>
      <c r="C414" s="934"/>
      <c r="D414" s="617" t="s">
        <v>284</v>
      </c>
      <c r="E414" s="622"/>
      <c r="F414" s="601"/>
      <c r="G414" s="618"/>
      <c r="H414" s="1167"/>
      <c r="I414" s="640"/>
      <c r="J414" s="639"/>
      <c r="K414" s="639"/>
      <c r="L414" s="604">
        <f t="shared" si="8"/>
        <v>0</v>
      </c>
      <c r="M414" s="641"/>
    </row>
    <row r="415" spans="1:13" ht="15">
      <c r="A415" s="925">
        <v>409</v>
      </c>
      <c r="B415" s="932"/>
      <c r="C415" s="927">
        <v>2</v>
      </c>
      <c r="D415" s="601" t="s">
        <v>592</v>
      </c>
      <c r="E415" s="602" t="s">
        <v>742</v>
      </c>
      <c r="F415" s="613">
        <f>SUM(G415,H415,L417,M416)</f>
        <v>315</v>
      </c>
      <c r="G415" s="601">
        <v>0</v>
      </c>
      <c r="H415" s="673">
        <v>0</v>
      </c>
      <c r="I415" s="913"/>
      <c r="J415" s="914"/>
      <c r="K415" s="914"/>
      <c r="L415" s="615"/>
      <c r="M415" s="605"/>
    </row>
    <row r="416" spans="1:13" ht="16.5">
      <c r="A416" s="925">
        <v>410</v>
      </c>
      <c r="B416" s="930"/>
      <c r="C416" s="931"/>
      <c r="D416" s="606" t="s">
        <v>288</v>
      </c>
      <c r="E416" s="607"/>
      <c r="F416" s="1168"/>
      <c r="G416" s="608"/>
      <c r="H416" s="1165"/>
      <c r="I416" s="917"/>
      <c r="J416" s="918">
        <v>315</v>
      </c>
      <c r="K416" s="918"/>
      <c r="L416" s="610">
        <f t="shared" si="8"/>
        <v>315</v>
      </c>
      <c r="M416" s="635"/>
    </row>
    <row r="417" spans="1:13" ht="16.5">
      <c r="A417" s="925">
        <v>411</v>
      </c>
      <c r="B417" s="932"/>
      <c r="C417" s="927"/>
      <c r="D417" s="612" t="s">
        <v>296</v>
      </c>
      <c r="E417" s="602"/>
      <c r="F417" s="1169"/>
      <c r="G417" s="613"/>
      <c r="H417" s="1166"/>
      <c r="I417" s="913"/>
      <c r="J417" s="914">
        <v>315</v>
      </c>
      <c r="K417" s="914"/>
      <c r="L417" s="615">
        <f t="shared" si="8"/>
        <v>315</v>
      </c>
      <c r="M417" s="636"/>
    </row>
    <row r="418" spans="1:13" ht="15">
      <c r="A418" s="925">
        <v>412</v>
      </c>
      <c r="B418" s="933"/>
      <c r="C418" s="934"/>
      <c r="D418" s="617" t="s">
        <v>284</v>
      </c>
      <c r="E418" s="622"/>
      <c r="F418" s="601"/>
      <c r="G418" s="618"/>
      <c r="H418" s="1167"/>
      <c r="I418" s="640"/>
      <c r="J418" s="639"/>
      <c r="K418" s="639"/>
      <c r="L418" s="604">
        <f t="shared" si="8"/>
        <v>0</v>
      </c>
      <c r="M418" s="641"/>
    </row>
    <row r="419" spans="1:13" ht="15">
      <c r="A419" s="925">
        <v>413</v>
      </c>
      <c r="B419" s="932"/>
      <c r="C419" s="927">
        <v>3</v>
      </c>
      <c r="D419" s="601" t="s">
        <v>593</v>
      </c>
      <c r="E419" s="602" t="s">
        <v>742</v>
      </c>
      <c r="F419" s="613">
        <f>SUM(G419,H419,L421,M420)</f>
        <v>100</v>
      </c>
      <c r="G419" s="601">
        <v>0</v>
      </c>
      <c r="H419" s="673">
        <v>0</v>
      </c>
      <c r="I419" s="913"/>
      <c r="J419" s="914"/>
      <c r="K419" s="914"/>
      <c r="L419" s="615"/>
      <c r="M419" s="605"/>
    </row>
    <row r="420" spans="1:13" ht="16.5">
      <c r="A420" s="925">
        <v>414</v>
      </c>
      <c r="B420" s="930"/>
      <c r="C420" s="931"/>
      <c r="D420" s="606" t="s">
        <v>288</v>
      </c>
      <c r="E420" s="607"/>
      <c r="F420" s="1168"/>
      <c r="G420" s="608"/>
      <c r="H420" s="1165"/>
      <c r="I420" s="917"/>
      <c r="J420" s="918">
        <v>100</v>
      </c>
      <c r="K420" s="918"/>
      <c r="L420" s="610">
        <f t="shared" si="8"/>
        <v>100</v>
      </c>
      <c r="M420" s="635"/>
    </row>
    <row r="421" spans="1:13" ht="16.5">
      <c r="A421" s="925">
        <v>415</v>
      </c>
      <c r="B421" s="932"/>
      <c r="C421" s="927"/>
      <c r="D421" s="612" t="s">
        <v>296</v>
      </c>
      <c r="E421" s="602"/>
      <c r="F421" s="1169"/>
      <c r="G421" s="613"/>
      <c r="H421" s="1166"/>
      <c r="I421" s="913"/>
      <c r="J421" s="914">
        <v>100</v>
      </c>
      <c r="K421" s="914"/>
      <c r="L421" s="615">
        <f t="shared" si="8"/>
        <v>100</v>
      </c>
      <c r="M421" s="636"/>
    </row>
    <row r="422" spans="1:13" ht="15">
      <c r="A422" s="925">
        <v>416</v>
      </c>
      <c r="B422" s="933"/>
      <c r="C422" s="934"/>
      <c r="D422" s="617" t="s">
        <v>284</v>
      </c>
      <c r="E422" s="622"/>
      <c r="F422" s="601"/>
      <c r="G422" s="618"/>
      <c r="H422" s="1167"/>
      <c r="I422" s="640"/>
      <c r="J422" s="639">
        <v>70</v>
      </c>
      <c r="K422" s="639"/>
      <c r="L422" s="604">
        <f t="shared" si="8"/>
        <v>70</v>
      </c>
      <c r="M422" s="641"/>
    </row>
    <row r="423" spans="1:13" ht="15">
      <c r="A423" s="925">
        <v>417</v>
      </c>
      <c r="B423" s="932"/>
      <c r="C423" s="927">
        <v>4</v>
      </c>
      <c r="D423" s="601" t="s">
        <v>594</v>
      </c>
      <c r="E423" s="602" t="s">
        <v>742</v>
      </c>
      <c r="F423" s="613">
        <f>SUM(G423,H423,L425,M424)</f>
        <v>150</v>
      </c>
      <c r="G423" s="601">
        <v>0</v>
      </c>
      <c r="H423" s="673">
        <v>0</v>
      </c>
      <c r="I423" s="913"/>
      <c r="J423" s="914"/>
      <c r="K423" s="914"/>
      <c r="L423" s="615"/>
      <c r="M423" s="605"/>
    </row>
    <row r="424" spans="1:13" ht="15">
      <c r="A424" s="925">
        <v>418</v>
      </c>
      <c r="B424" s="930"/>
      <c r="C424" s="931"/>
      <c r="D424" s="606" t="s">
        <v>288</v>
      </c>
      <c r="E424" s="928"/>
      <c r="F424" s="1146"/>
      <c r="G424" s="608"/>
      <c r="H424" s="1165"/>
      <c r="I424" s="917"/>
      <c r="J424" s="918">
        <v>150</v>
      </c>
      <c r="K424" s="918"/>
      <c r="L424" s="610">
        <f t="shared" si="8"/>
        <v>150</v>
      </c>
      <c r="M424" s="635"/>
    </row>
    <row r="425" spans="1:13" ht="15">
      <c r="A425" s="925">
        <v>419</v>
      </c>
      <c r="B425" s="932"/>
      <c r="C425" s="927"/>
      <c r="D425" s="612" t="s">
        <v>296</v>
      </c>
      <c r="E425" s="929"/>
      <c r="F425" s="974"/>
      <c r="G425" s="613"/>
      <c r="H425" s="1166"/>
      <c r="I425" s="913"/>
      <c r="J425" s="914">
        <v>150</v>
      </c>
      <c r="K425" s="914"/>
      <c r="L425" s="615">
        <f t="shared" si="8"/>
        <v>150</v>
      </c>
      <c r="M425" s="636"/>
    </row>
    <row r="426" spans="1:13" ht="15">
      <c r="A426" s="925">
        <v>420</v>
      </c>
      <c r="B426" s="933"/>
      <c r="C426" s="934"/>
      <c r="D426" s="617" t="s">
        <v>284</v>
      </c>
      <c r="E426" s="642"/>
      <c r="F426" s="618"/>
      <c r="G426" s="618"/>
      <c r="H426" s="1167"/>
      <c r="I426" s="640"/>
      <c r="J426" s="639"/>
      <c r="K426" s="639"/>
      <c r="L426" s="604">
        <f t="shared" si="8"/>
        <v>0</v>
      </c>
      <c r="M426" s="641"/>
    </row>
    <row r="427" spans="1:13" ht="15">
      <c r="A427" s="925">
        <v>421</v>
      </c>
      <c r="B427" s="926"/>
      <c r="C427" s="927">
        <v>5</v>
      </c>
      <c r="D427" s="601" t="s">
        <v>864</v>
      </c>
      <c r="E427" s="602" t="s">
        <v>742</v>
      </c>
      <c r="F427" s="613">
        <f>SUM(G427,H427,L429,M428)</f>
        <v>300</v>
      </c>
      <c r="G427" s="601">
        <v>0</v>
      </c>
      <c r="H427" s="673">
        <v>0</v>
      </c>
      <c r="I427" s="913"/>
      <c r="J427" s="914"/>
      <c r="K427" s="914"/>
      <c r="L427" s="615"/>
      <c r="M427" s="605"/>
    </row>
    <row r="428" spans="1:13" ht="16.5">
      <c r="A428" s="925">
        <v>422</v>
      </c>
      <c r="B428" s="930"/>
      <c r="C428" s="931"/>
      <c r="D428" s="606" t="s">
        <v>288</v>
      </c>
      <c r="E428" s="607"/>
      <c r="F428" s="1168"/>
      <c r="G428" s="608"/>
      <c r="H428" s="1165"/>
      <c r="I428" s="917"/>
      <c r="J428" s="918">
        <v>300</v>
      </c>
      <c r="K428" s="918"/>
      <c r="L428" s="610">
        <f t="shared" si="8"/>
        <v>300</v>
      </c>
      <c r="M428" s="635"/>
    </row>
    <row r="429" spans="1:13" ht="16.5">
      <c r="A429" s="925">
        <v>423</v>
      </c>
      <c r="B429" s="932"/>
      <c r="C429" s="927"/>
      <c r="D429" s="612" t="s">
        <v>296</v>
      </c>
      <c r="E429" s="602"/>
      <c r="F429" s="1169"/>
      <c r="G429" s="613"/>
      <c r="H429" s="1166"/>
      <c r="I429" s="913"/>
      <c r="J429" s="914">
        <v>300</v>
      </c>
      <c r="K429" s="914"/>
      <c r="L429" s="615">
        <f t="shared" si="8"/>
        <v>300</v>
      </c>
      <c r="M429" s="636"/>
    </row>
    <row r="430" spans="1:13" ht="15">
      <c r="A430" s="925">
        <v>424</v>
      </c>
      <c r="B430" s="933"/>
      <c r="C430" s="934"/>
      <c r="D430" s="617" t="s">
        <v>284</v>
      </c>
      <c r="E430" s="622"/>
      <c r="F430" s="601"/>
      <c r="G430" s="618"/>
      <c r="H430" s="1167"/>
      <c r="I430" s="640"/>
      <c r="J430" s="639"/>
      <c r="K430" s="639"/>
      <c r="L430" s="604">
        <f t="shared" si="8"/>
        <v>0</v>
      </c>
      <c r="M430" s="641"/>
    </row>
    <row r="431" spans="1:13" ht="15">
      <c r="A431" s="925">
        <v>425</v>
      </c>
      <c r="B431" s="932"/>
      <c r="C431" s="927">
        <v>6</v>
      </c>
      <c r="D431" s="601" t="s">
        <v>865</v>
      </c>
      <c r="E431" s="602" t="s">
        <v>742</v>
      </c>
      <c r="F431" s="613">
        <f>SUM(G431,H431,L433,M432)</f>
        <v>400</v>
      </c>
      <c r="G431" s="601">
        <v>0</v>
      </c>
      <c r="H431" s="673">
        <v>0</v>
      </c>
      <c r="I431" s="913"/>
      <c r="J431" s="914"/>
      <c r="K431" s="914"/>
      <c r="L431" s="615"/>
      <c r="M431" s="605"/>
    </row>
    <row r="432" spans="1:13" ht="16.5">
      <c r="A432" s="925">
        <v>426</v>
      </c>
      <c r="B432" s="930"/>
      <c r="C432" s="931"/>
      <c r="D432" s="606" t="s">
        <v>288</v>
      </c>
      <c r="E432" s="607"/>
      <c r="F432" s="1168"/>
      <c r="G432" s="608"/>
      <c r="H432" s="1165"/>
      <c r="I432" s="917"/>
      <c r="J432" s="918">
        <v>400</v>
      </c>
      <c r="K432" s="918"/>
      <c r="L432" s="610">
        <f t="shared" si="8"/>
        <v>400</v>
      </c>
      <c r="M432" s="635"/>
    </row>
    <row r="433" spans="1:13" ht="16.5">
      <c r="A433" s="925">
        <v>427</v>
      </c>
      <c r="B433" s="932"/>
      <c r="C433" s="927"/>
      <c r="D433" s="612" t="s">
        <v>296</v>
      </c>
      <c r="E433" s="602"/>
      <c r="F433" s="1169"/>
      <c r="G433" s="613"/>
      <c r="H433" s="1166"/>
      <c r="I433" s="913"/>
      <c r="J433" s="914">
        <v>400</v>
      </c>
      <c r="K433" s="914"/>
      <c r="L433" s="615">
        <f t="shared" si="8"/>
        <v>400</v>
      </c>
      <c r="M433" s="636"/>
    </row>
    <row r="434" spans="1:13" ht="15">
      <c r="A434" s="925">
        <v>428</v>
      </c>
      <c r="B434" s="933"/>
      <c r="C434" s="934"/>
      <c r="D434" s="617" t="s">
        <v>284</v>
      </c>
      <c r="E434" s="602"/>
      <c r="F434" s="671"/>
      <c r="G434" s="618"/>
      <c r="H434" s="1167"/>
      <c r="I434" s="640"/>
      <c r="J434" s="639">
        <v>204</v>
      </c>
      <c r="K434" s="639"/>
      <c r="L434" s="604">
        <f t="shared" si="8"/>
        <v>204</v>
      </c>
      <c r="M434" s="641"/>
    </row>
    <row r="435" spans="1:13" ht="15">
      <c r="A435" s="925">
        <v>429</v>
      </c>
      <c r="B435" s="932"/>
      <c r="C435" s="927">
        <v>7</v>
      </c>
      <c r="D435" s="612" t="s">
        <v>866</v>
      </c>
      <c r="E435" s="602" t="s">
        <v>742</v>
      </c>
      <c r="F435" s="613">
        <f>SUM(G435:H435)</f>
        <v>0</v>
      </c>
      <c r="G435" s="613">
        <v>0</v>
      </c>
      <c r="H435" s="1166">
        <v>0</v>
      </c>
      <c r="I435" s="913"/>
      <c r="J435" s="914"/>
      <c r="K435" s="914"/>
      <c r="L435" s="604"/>
      <c r="M435" s="636"/>
    </row>
    <row r="436" spans="1:13" ht="15">
      <c r="A436" s="925">
        <v>430</v>
      </c>
      <c r="B436" s="933"/>
      <c r="C436" s="934"/>
      <c r="D436" s="617" t="s">
        <v>284</v>
      </c>
      <c r="E436" s="674"/>
      <c r="F436" s="613"/>
      <c r="G436" s="618"/>
      <c r="H436" s="1167"/>
      <c r="I436" s="640"/>
      <c r="J436" s="639">
        <v>63</v>
      </c>
      <c r="K436" s="639"/>
      <c r="L436" s="604">
        <f t="shared" si="8"/>
        <v>63</v>
      </c>
      <c r="M436" s="641"/>
    </row>
    <row r="437" spans="1:13" ht="15">
      <c r="A437" s="925">
        <v>431</v>
      </c>
      <c r="B437" s="932"/>
      <c r="C437" s="927">
        <v>8</v>
      </c>
      <c r="D437" s="612" t="s">
        <v>867</v>
      </c>
      <c r="E437" s="602" t="s">
        <v>742</v>
      </c>
      <c r="F437" s="613">
        <f aca="true" t="shared" si="9" ref="F437:F443">SUM(G437:H437)</f>
        <v>0</v>
      </c>
      <c r="G437" s="613">
        <v>0</v>
      </c>
      <c r="H437" s="1166">
        <v>0</v>
      </c>
      <c r="I437" s="913"/>
      <c r="J437" s="914"/>
      <c r="K437" s="914"/>
      <c r="L437" s="604"/>
      <c r="M437" s="636"/>
    </row>
    <row r="438" spans="1:13" ht="15">
      <c r="A438" s="925">
        <v>432</v>
      </c>
      <c r="B438" s="933"/>
      <c r="C438" s="934"/>
      <c r="D438" s="617" t="s">
        <v>284</v>
      </c>
      <c r="E438" s="674"/>
      <c r="F438" s="613"/>
      <c r="G438" s="618"/>
      <c r="H438" s="1167"/>
      <c r="I438" s="640"/>
      <c r="J438" s="639">
        <v>60</v>
      </c>
      <c r="K438" s="639"/>
      <c r="L438" s="604">
        <f t="shared" si="8"/>
        <v>60</v>
      </c>
      <c r="M438" s="641"/>
    </row>
    <row r="439" spans="1:13" ht="15">
      <c r="A439" s="925">
        <v>433</v>
      </c>
      <c r="B439" s="932"/>
      <c r="C439" s="927">
        <v>9</v>
      </c>
      <c r="D439" s="612" t="s">
        <v>868</v>
      </c>
      <c r="E439" s="602" t="s">
        <v>742</v>
      </c>
      <c r="F439" s="613">
        <f t="shared" si="9"/>
        <v>0</v>
      </c>
      <c r="G439" s="613">
        <v>0</v>
      </c>
      <c r="H439" s="1166">
        <v>0</v>
      </c>
      <c r="I439" s="913"/>
      <c r="J439" s="914"/>
      <c r="K439" s="914"/>
      <c r="L439" s="604"/>
      <c r="M439" s="636"/>
    </row>
    <row r="440" spans="1:13" ht="15">
      <c r="A440" s="925">
        <v>434</v>
      </c>
      <c r="B440" s="933"/>
      <c r="C440" s="934"/>
      <c r="D440" s="617" t="s">
        <v>284</v>
      </c>
      <c r="E440" s="674"/>
      <c r="F440" s="613"/>
      <c r="G440" s="618"/>
      <c r="H440" s="1167"/>
      <c r="I440" s="640"/>
      <c r="J440" s="639">
        <v>16</v>
      </c>
      <c r="K440" s="639"/>
      <c r="L440" s="604">
        <f t="shared" si="8"/>
        <v>16</v>
      </c>
      <c r="M440" s="641"/>
    </row>
    <row r="441" spans="1:13" ht="15">
      <c r="A441" s="925">
        <v>435</v>
      </c>
      <c r="B441" s="932"/>
      <c r="C441" s="927">
        <v>10</v>
      </c>
      <c r="D441" s="612" t="s">
        <v>869</v>
      </c>
      <c r="E441" s="602" t="s">
        <v>742</v>
      </c>
      <c r="F441" s="613">
        <f t="shared" si="9"/>
        <v>0</v>
      </c>
      <c r="G441" s="613">
        <v>0</v>
      </c>
      <c r="H441" s="1166">
        <v>0</v>
      </c>
      <c r="I441" s="913"/>
      <c r="J441" s="914"/>
      <c r="K441" s="914"/>
      <c r="L441" s="604"/>
      <c r="M441" s="636"/>
    </row>
    <row r="442" spans="1:13" ht="15">
      <c r="A442" s="925">
        <v>436</v>
      </c>
      <c r="B442" s="933"/>
      <c r="C442" s="934"/>
      <c r="D442" s="617" t="s">
        <v>284</v>
      </c>
      <c r="E442" s="674"/>
      <c r="F442" s="613"/>
      <c r="G442" s="618"/>
      <c r="H442" s="1167"/>
      <c r="I442" s="640"/>
      <c r="J442" s="639">
        <v>20</v>
      </c>
      <c r="K442" s="639"/>
      <c r="L442" s="604">
        <f t="shared" si="8"/>
        <v>20</v>
      </c>
      <c r="M442" s="641"/>
    </row>
    <row r="443" spans="1:13" ht="15">
      <c r="A443" s="925">
        <v>437</v>
      </c>
      <c r="B443" s="932"/>
      <c r="C443" s="927">
        <v>11</v>
      </c>
      <c r="D443" s="612" t="s">
        <v>870</v>
      </c>
      <c r="E443" s="602" t="s">
        <v>742</v>
      </c>
      <c r="F443" s="613">
        <f t="shared" si="9"/>
        <v>0</v>
      </c>
      <c r="G443" s="613">
        <v>0</v>
      </c>
      <c r="H443" s="1166">
        <v>0</v>
      </c>
      <c r="I443" s="913"/>
      <c r="J443" s="914"/>
      <c r="K443" s="914"/>
      <c r="L443" s="604"/>
      <c r="M443" s="636"/>
    </row>
    <row r="444" spans="1:13" ht="15">
      <c r="A444" s="925">
        <v>438</v>
      </c>
      <c r="B444" s="933"/>
      <c r="C444" s="934"/>
      <c r="D444" s="617" t="s">
        <v>284</v>
      </c>
      <c r="E444" s="674"/>
      <c r="F444" s="618"/>
      <c r="G444" s="618"/>
      <c r="H444" s="1167"/>
      <c r="I444" s="640"/>
      <c r="J444" s="639">
        <v>16</v>
      </c>
      <c r="K444" s="639"/>
      <c r="L444" s="604">
        <f t="shared" si="8"/>
        <v>16</v>
      </c>
      <c r="M444" s="641"/>
    </row>
    <row r="445" spans="1:13" s="971" customFormat="1" ht="15">
      <c r="A445" s="925">
        <v>439</v>
      </c>
      <c r="B445" s="926">
        <v>3</v>
      </c>
      <c r="C445" s="927"/>
      <c r="D445" s="659" t="s">
        <v>570</v>
      </c>
      <c r="E445" s="602"/>
      <c r="F445" s="671"/>
      <c r="G445" s="671"/>
      <c r="H445" s="644"/>
      <c r="I445" s="913"/>
      <c r="J445" s="914"/>
      <c r="K445" s="914"/>
      <c r="L445" s="615"/>
      <c r="M445" s="631"/>
    </row>
    <row r="446" spans="1:13" ht="15">
      <c r="A446" s="925">
        <v>440</v>
      </c>
      <c r="B446" s="932"/>
      <c r="C446" s="927">
        <v>12</v>
      </c>
      <c r="D446" s="601" t="s">
        <v>591</v>
      </c>
      <c r="E446" s="602" t="s">
        <v>742</v>
      </c>
      <c r="F446" s="613">
        <f>SUM(G446,H446,L448,M447)</f>
        <v>500</v>
      </c>
      <c r="G446" s="601">
        <v>0</v>
      </c>
      <c r="H446" s="673">
        <v>0</v>
      </c>
      <c r="I446" s="913"/>
      <c r="J446" s="914"/>
      <c r="K446" s="914"/>
      <c r="L446" s="615">
        <f t="shared" si="8"/>
        <v>0</v>
      </c>
      <c r="M446" s="605"/>
    </row>
    <row r="447" spans="1:13" ht="16.5">
      <c r="A447" s="925">
        <v>441</v>
      </c>
      <c r="B447" s="930"/>
      <c r="C447" s="931"/>
      <c r="D447" s="606" t="s">
        <v>288</v>
      </c>
      <c r="E447" s="607"/>
      <c r="F447" s="1168"/>
      <c r="G447" s="608"/>
      <c r="H447" s="1165"/>
      <c r="I447" s="917"/>
      <c r="J447" s="918">
        <v>500</v>
      </c>
      <c r="K447" s="918"/>
      <c r="L447" s="610">
        <f t="shared" si="8"/>
        <v>500</v>
      </c>
      <c r="M447" s="635"/>
    </row>
    <row r="448" spans="1:13" ht="16.5">
      <c r="A448" s="925">
        <v>442</v>
      </c>
      <c r="B448" s="932"/>
      <c r="C448" s="927"/>
      <c r="D448" s="612" t="s">
        <v>296</v>
      </c>
      <c r="E448" s="602"/>
      <c r="F448" s="1169"/>
      <c r="G448" s="613"/>
      <c r="H448" s="1166"/>
      <c r="I448" s="913"/>
      <c r="J448" s="914">
        <v>500</v>
      </c>
      <c r="K448" s="914"/>
      <c r="L448" s="615">
        <f t="shared" si="8"/>
        <v>500</v>
      </c>
      <c r="M448" s="636"/>
    </row>
    <row r="449" spans="1:13" ht="15">
      <c r="A449" s="925">
        <v>443</v>
      </c>
      <c r="B449" s="933"/>
      <c r="C449" s="934"/>
      <c r="D449" s="617" t="s">
        <v>284</v>
      </c>
      <c r="E449" s="622"/>
      <c r="F449" s="601"/>
      <c r="G449" s="618"/>
      <c r="H449" s="1167"/>
      <c r="I449" s="640"/>
      <c r="J449" s="639"/>
      <c r="K449" s="639"/>
      <c r="L449" s="604">
        <f t="shared" si="8"/>
        <v>0</v>
      </c>
      <c r="M449" s="641"/>
    </row>
    <row r="450" spans="1:13" ht="15">
      <c r="A450" s="925">
        <v>444</v>
      </c>
      <c r="B450" s="932"/>
      <c r="C450" s="927">
        <v>13</v>
      </c>
      <c r="D450" s="601" t="s">
        <v>595</v>
      </c>
      <c r="E450" s="602" t="s">
        <v>742</v>
      </c>
      <c r="F450" s="613">
        <f>SUM(G450,H450,L452,M451)</f>
        <v>105</v>
      </c>
      <c r="G450" s="601">
        <v>0</v>
      </c>
      <c r="H450" s="673">
        <v>0</v>
      </c>
      <c r="I450" s="913"/>
      <c r="J450" s="914"/>
      <c r="K450" s="914"/>
      <c r="L450" s="615"/>
      <c r="M450" s="605"/>
    </row>
    <row r="451" spans="1:13" ht="15">
      <c r="A451" s="925">
        <v>445</v>
      </c>
      <c r="B451" s="930"/>
      <c r="C451" s="931"/>
      <c r="D451" s="606" t="s">
        <v>288</v>
      </c>
      <c r="E451" s="928"/>
      <c r="F451" s="1146"/>
      <c r="G451" s="608"/>
      <c r="H451" s="1165"/>
      <c r="I451" s="917"/>
      <c r="J451" s="918">
        <v>105</v>
      </c>
      <c r="K451" s="918"/>
      <c r="L451" s="610">
        <f t="shared" si="8"/>
        <v>105</v>
      </c>
      <c r="M451" s="635"/>
    </row>
    <row r="452" spans="1:13" ht="15">
      <c r="A452" s="925">
        <v>446</v>
      </c>
      <c r="B452" s="932"/>
      <c r="C452" s="927"/>
      <c r="D452" s="612" t="s">
        <v>296</v>
      </c>
      <c r="E452" s="929"/>
      <c r="F452" s="974"/>
      <c r="G452" s="613"/>
      <c r="H452" s="1166"/>
      <c r="I452" s="913"/>
      <c r="J452" s="914">
        <v>105</v>
      </c>
      <c r="K452" s="914"/>
      <c r="L452" s="615">
        <f t="shared" si="8"/>
        <v>105</v>
      </c>
      <c r="M452" s="636"/>
    </row>
    <row r="453" spans="1:13" ht="15">
      <c r="A453" s="925">
        <v>447</v>
      </c>
      <c r="B453" s="933"/>
      <c r="C453" s="934"/>
      <c r="D453" s="617" t="s">
        <v>284</v>
      </c>
      <c r="E453" s="642"/>
      <c r="F453" s="618"/>
      <c r="G453" s="618"/>
      <c r="H453" s="1167"/>
      <c r="I453" s="640"/>
      <c r="J453" s="639"/>
      <c r="K453" s="639"/>
      <c r="L453" s="604">
        <f t="shared" si="8"/>
        <v>0</v>
      </c>
      <c r="M453" s="641"/>
    </row>
    <row r="454" spans="1:13" ht="15">
      <c r="A454" s="925">
        <v>448</v>
      </c>
      <c r="B454" s="932"/>
      <c r="C454" s="927">
        <v>14</v>
      </c>
      <c r="D454" s="601" t="s">
        <v>593</v>
      </c>
      <c r="E454" s="602" t="s">
        <v>742</v>
      </c>
      <c r="F454" s="613">
        <f>SUM(G454,H454,L456,M455)</f>
        <v>100</v>
      </c>
      <c r="G454" s="601">
        <v>0</v>
      </c>
      <c r="H454" s="673">
        <v>0</v>
      </c>
      <c r="I454" s="913"/>
      <c r="J454" s="914"/>
      <c r="K454" s="914"/>
      <c r="L454" s="615"/>
      <c r="M454" s="605"/>
    </row>
    <row r="455" spans="1:13" ht="16.5">
      <c r="A455" s="925">
        <v>449</v>
      </c>
      <c r="B455" s="930"/>
      <c r="C455" s="931"/>
      <c r="D455" s="606" t="s">
        <v>288</v>
      </c>
      <c r="E455" s="607"/>
      <c r="F455" s="1168"/>
      <c r="G455" s="608"/>
      <c r="H455" s="1165"/>
      <c r="I455" s="917"/>
      <c r="J455" s="918">
        <v>100</v>
      </c>
      <c r="K455" s="918"/>
      <c r="L455" s="610">
        <f t="shared" si="8"/>
        <v>100</v>
      </c>
      <c r="M455" s="635"/>
    </row>
    <row r="456" spans="1:13" ht="16.5">
      <c r="A456" s="925">
        <v>450</v>
      </c>
      <c r="B456" s="932"/>
      <c r="C456" s="927"/>
      <c r="D456" s="612" t="s">
        <v>296</v>
      </c>
      <c r="E456" s="602"/>
      <c r="F456" s="1169"/>
      <c r="G456" s="613"/>
      <c r="H456" s="1166"/>
      <c r="I456" s="913"/>
      <c r="J456" s="914">
        <v>100</v>
      </c>
      <c r="K456" s="914"/>
      <c r="L456" s="615">
        <f t="shared" si="8"/>
        <v>100</v>
      </c>
      <c r="M456" s="636"/>
    </row>
    <row r="457" spans="1:13" ht="15">
      <c r="A457" s="925">
        <v>451</v>
      </c>
      <c r="B457" s="933"/>
      <c r="C457" s="934"/>
      <c r="D457" s="617" t="s">
        <v>284</v>
      </c>
      <c r="E457" s="602"/>
      <c r="F457" s="671"/>
      <c r="G457" s="618"/>
      <c r="H457" s="1167"/>
      <c r="I457" s="640"/>
      <c r="J457" s="639">
        <v>70</v>
      </c>
      <c r="K457" s="639"/>
      <c r="L457" s="604">
        <f t="shared" si="8"/>
        <v>70</v>
      </c>
      <c r="M457" s="641"/>
    </row>
    <row r="458" spans="1:13" ht="15">
      <c r="A458" s="925">
        <v>452</v>
      </c>
      <c r="B458" s="932"/>
      <c r="C458" s="927">
        <v>15</v>
      </c>
      <c r="D458" s="612" t="s">
        <v>871</v>
      </c>
      <c r="E458" s="602" t="s">
        <v>742</v>
      </c>
      <c r="F458" s="613">
        <f>SUM(G458:H458)</f>
        <v>0</v>
      </c>
      <c r="G458" s="613">
        <v>0</v>
      </c>
      <c r="H458" s="1166">
        <v>0</v>
      </c>
      <c r="I458" s="913"/>
      <c r="J458" s="914"/>
      <c r="K458" s="914"/>
      <c r="L458" s="604"/>
      <c r="M458" s="636"/>
    </row>
    <row r="459" spans="1:13" ht="15">
      <c r="A459" s="925">
        <v>453</v>
      </c>
      <c r="B459" s="933"/>
      <c r="C459" s="934"/>
      <c r="D459" s="617" t="s">
        <v>284</v>
      </c>
      <c r="E459" s="674"/>
      <c r="F459" s="618"/>
      <c r="G459" s="618"/>
      <c r="H459" s="1167"/>
      <c r="I459" s="640"/>
      <c r="J459" s="639">
        <v>81</v>
      </c>
      <c r="K459" s="639"/>
      <c r="L459" s="604">
        <f t="shared" si="8"/>
        <v>81</v>
      </c>
      <c r="M459" s="641"/>
    </row>
    <row r="460" spans="1:13" s="971" customFormat="1" ht="15">
      <c r="A460" s="925">
        <v>454</v>
      </c>
      <c r="B460" s="926">
        <v>4</v>
      </c>
      <c r="C460" s="927"/>
      <c r="D460" s="659" t="s">
        <v>430</v>
      </c>
      <c r="E460" s="602"/>
      <c r="F460" s="671"/>
      <c r="G460" s="671"/>
      <c r="H460" s="644"/>
      <c r="I460" s="913"/>
      <c r="J460" s="914"/>
      <c r="K460" s="914"/>
      <c r="L460" s="615"/>
      <c r="M460" s="631"/>
    </row>
    <row r="461" spans="1:13" ht="15.75" customHeight="1">
      <c r="A461" s="925">
        <v>455</v>
      </c>
      <c r="B461" s="932"/>
      <c r="C461" s="927">
        <v>1</v>
      </c>
      <c r="D461" s="601" t="s">
        <v>596</v>
      </c>
      <c r="E461" s="602" t="s">
        <v>742</v>
      </c>
      <c r="F461" s="613">
        <f>SUM(G461,H461,L463,M462)</f>
        <v>750</v>
      </c>
      <c r="G461" s="601">
        <v>0</v>
      </c>
      <c r="H461" s="673">
        <v>0</v>
      </c>
      <c r="I461" s="913"/>
      <c r="J461" s="914"/>
      <c r="K461" s="914"/>
      <c r="L461" s="615"/>
      <c r="M461" s="605"/>
    </row>
    <row r="462" spans="1:13" ht="16.5">
      <c r="A462" s="925">
        <v>456</v>
      </c>
      <c r="B462" s="930"/>
      <c r="C462" s="931"/>
      <c r="D462" s="606" t="s">
        <v>288</v>
      </c>
      <c r="E462" s="607"/>
      <c r="F462" s="1168"/>
      <c r="G462" s="608"/>
      <c r="H462" s="1165"/>
      <c r="I462" s="917"/>
      <c r="J462" s="918">
        <v>750</v>
      </c>
      <c r="K462" s="918"/>
      <c r="L462" s="610">
        <f t="shared" si="8"/>
        <v>750</v>
      </c>
      <c r="M462" s="635"/>
    </row>
    <row r="463" spans="1:13" ht="16.5">
      <c r="A463" s="925">
        <v>457</v>
      </c>
      <c r="B463" s="932"/>
      <c r="C463" s="927"/>
      <c r="D463" s="612" t="s">
        <v>296</v>
      </c>
      <c r="E463" s="602"/>
      <c r="F463" s="1169"/>
      <c r="G463" s="613"/>
      <c r="H463" s="1166"/>
      <c r="I463" s="913"/>
      <c r="J463" s="914">
        <v>750</v>
      </c>
      <c r="K463" s="914"/>
      <c r="L463" s="615">
        <f t="shared" si="8"/>
        <v>750</v>
      </c>
      <c r="M463" s="636"/>
    </row>
    <row r="464" spans="1:13" ht="15">
      <c r="A464" s="925">
        <v>458</v>
      </c>
      <c r="B464" s="933"/>
      <c r="C464" s="934"/>
      <c r="D464" s="617" t="s">
        <v>284</v>
      </c>
      <c r="E464" s="622"/>
      <c r="F464" s="601"/>
      <c r="G464" s="618"/>
      <c r="H464" s="1167"/>
      <c r="I464" s="640"/>
      <c r="J464" s="639">
        <v>409</v>
      </c>
      <c r="K464" s="639"/>
      <c r="L464" s="604">
        <f aca="true" t="shared" si="10" ref="L464:L521">SUM(I464:K464)</f>
        <v>409</v>
      </c>
      <c r="M464" s="641"/>
    </row>
    <row r="465" spans="1:13" ht="15">
      <c r="A465" s="925">
        <v>459</v>
      </c>
      <c r="B465" s="932"/>
      <c r="C465" s="927">
        <v>2</v>
      </c>
      <c r="D465" s="601" t="s">
        <v>872</v>
      </c>
      <c r="E465" s="602" t="s">
        <v>742</v>
      </c>
      <c r="F465" s="613">
        <f>SUM(G465,H465,L467,M466)</f>
        <v>120</v>
      </c>
      <c r="G465" s="601">
        <v>0</v>
      </c>
      <c r="H465" s="673">
        <v>0</v>
      </c>
      <c r="I465" s="913"/>
      <c r="J465" s="914"/>
      <c r="K465" s="914"/>
      <c r="L465" s="615"/>
      <c r="M465" s="605"/>
    </row>
    <row r="466" spans="1:13" ht="16.5">
      <c r="A466" s="925">
        <v>460</v>
      </c>
      <c r="B466" s="930"/>
      <c r="C466" s="931"/>
      <c r="D466" s="606" t="s">
        <v>288</v>
      </c>
      <c r="E466" s="607"/>
      <c r="F466" s="1168"/>
      <c r="G466" s="608"/>
      <c r="H466" s="1165"/>
      <c r="I466" s="917"/>
      <c r="J466" s="918">
        <v>120</v>
      </c>
      <c r="K466" s="918"/>
      <c r="L466" s="610">
        <f t="shared" si="10"/>
        <v>120</v>
      </c>
      <c r="M466" s="635"/>
    </row>
    <row r="467" spans="1:13" ht="16.5">
      <c r="A467" s="925">
        <v>461</v>
      </c>
      <c r="B467" s="932"/>
      <c r="C467" s="927"/>
      <c r="D467" s="612" t="s">
        <v>296</v>
      </c>
      <c r="E467" s="602"/>
      <c r="F467" s="1169"/>
      <c r="G467" s="613"/>
      <c r="H467" s="1166"/>
      <c r="I467" s="913"/>
      <c r="J467" s="914">
        <v>120</v>
      </c>
      <c r="K467" s="914"/>
      <c r="L467" s="615">
        <f t="shared" si="10"/>
        <v>120</v>
      </c>
      <c r="M467" s="636"/>
    </row>
    <row r="468" spans="1:13" ht="15">
      <c r="A468" s="925">
        <v>462</v>
      </c>
      <c r="B468" s="933"/>
      <c r="C468" s="934"/>
      <c r="D468" s="617" t="s">
        <v>284</v>
      </c>
      <c r="E468" s="622"/>
      <c r="F468" s="601"/>
      <c r="G468" s="618"/>
      <c r="H468" s="1167"/>
      <c r="I468" s="640"/>
      <c r="J468" s="639">
        <v>60</v>
      </c>
      <c r="K468" s="639"/>
      <c r="L468" s="604">
        <f t="shared" si="10"/>
        <v>60</v>
      </c>
      <c r="M468" s="641"/>
    </row>
    <row r="469" spans="1:13" ht="15">
      <c r="A469" s="925">
        <v>463</v>
      </c>
      <c r="B469" s="932"/>
      <c r="C469" s="927">
        <v>3</v>
      </c>
      <c r="D469" s="601" t="s">
        <v>529</v>
      </c>
      <c r="E469" s="602" t="s">
        <v>742</v>
      </c>
      <c r="F469" s="613">
        <f>SUM(G469,H469,L471,M470)</f>
        <v>110</v>
      </c>
      <c r="G469" s="601">
        <v>0</v>
      </c>
      <c r="H469" s="673">
        <v>0</v>
      </c>
      <c r="I469" s="913"/>
      <c r="J469" s="914"/>
      <c r="K469" s="914"/>
      <c r="L469" s="615"/>
      <c r="M469" s="605"/>
    </row>
    <row r="470" spans="1:13" ht="15">
      <c r="A470" s="925">
        <v>464</v>
      </c>
      <c r="B470" s="930"/>
      <c r="C470" s="931"/>
      <c r="D470" s="606" t="s">
        <v>288</v>
      </c>
      <c r="E470" s="928"/>
      <c r="F470" s="1146"/>
      <c r="G470" s="608"/>
      <c r="H470" s="1165"/>
      <c r="I470" s="917"/>
      <c r="J470" s="918">
        <v>110</v>
      </c>
      <c r="K470" s="918"/>
      <c r="L470" s="610">
        <f t="shared" si="10"/>
        <v>110</v>
      </c>
      <c r="M470" s="635"/>
    </row>
    <row r="471" spans="1:13" ht="15">
      <c r="A471" s="925">
        <v>465</v>
      </c>
      <c r="B471" s="932"/>
      <c r="C471" s="927"/>
      <c r="D471" s="612" t="s">
        <v>296</v>
      </c>
      <c r="E471" s="929"/>
      <c r="F471" s="974"/>
      <c r="G471" s="613"/>
      <c r="H471" s="1166"/>
      <c r="I471" s="913"/>
      <c r="J471" s="914">
        <v>110</v>
      </c>
      <c r="K471" s="914"/>
      <c r="L471" s="615">
        <f t="shared" si="10"/>
        <v>110</v>
      </c>
      <c r="M471" s="636"/>
    </row>
    <row r="472" spans="1:13" ht="15">
      <c r="A472" s="925">
        <v>466</v>
      </c>
      <c r="B472" s="933"/>
      <c r="C472" s="934"/>
      <c r="D472" s="617" t="s">
        <v>284</v>
      </c>
      <c r="E472" s="642"/>
      <c r="F472" s="618"/>
      <c r="G472" s="618"/>
      <c r="H472" s="1167"/>
      <c r="I472" s="640"/>
      <c r="J472" s="639"/>
      <c r="K472" s="639"/>
      <c r="L472" s="604">
        <f t="shared" si="10"/>
        <v>0</v>
      </c>
      <c r="M472" s="641"/>
    </row>
    <row r="473" spans="1:13" ht="15">
      <c r="A473" s="925">
        <v>467</v>
      </c>
      <c r="B473" s="932"/>
      <c r="C473" s="927">
        <v>4</v>
      </c>
      <c r="D473" s="601" t="s">
        <v>873</v>
      </c>
      <c r="E473" s="602" t="s">
        <v>742</v>
      </c>
      <c r="F473" s="613">
        <f>SUM(G473,H473,L475,M474)</f>
        <v>100</v>
      </c>
      <c r="G473" s="601">
        <v>0</v>
      </c>
      <c r="H473" s="673">
        <v>0</v>
      </c>
      <c r="I473" s="913"/>
      <c r="J473" s="914"/>
      <c r="K473" s="914"/>
      <c r="L473" s="615"/>
      <c r="M473" s="605"/>
    </row>
    <row r="474" spans="1:13" ht="16.5">
      <c r="A474" s="925">
        <v>468</v>
      </c>
      <c r="B474" s="930"/>
      <c r="C474" s="931"/>
      <c r="D474" s="606" t="s">
        <v>288</v>
      </c>
      <c r="E474" s="607"/>
      <c r="F474" s="1168"/>
      <c r="G474" s="608"/>
      <c r="H474" s="1165"/>
      <c r="I474" s="917"/>
      <c r="J474" s="918">
        <v>100</v>
      </c>
      <c r="K474" s="918"/>
      <c r="L474" s="610">
        <f t="shared" si="10"/>
        <v>100</v>
      </c>
      <c r="M474" s="635"/>
    </row>
    <row r="475" spans="1:13" ht="16.5">
      <c r="A475" s="925">
        <v>469</v>
      </c>
      <c r="B475" s="932"/>
      <c r="C475" s="927"/>
      <c r="D475" s="612" t="s">
        <v>296</v>
      </c>
      <c r="E475" s="602"/>
      <c r="F475" s="1169"/>
      <c r="G475" s="613"/>
      <c r="H475" s="1166"/>
      <c r="I475" s="913"/>
      <c r="J475" s="914">
        <v>100</v>
      </c>
      <c r="K475" s="914"/>
      <c r="L475" s="615">
        <f t="shared" si="10"/>
        <v>100</v>
      </c>
      <c r="M475" s="636"/>
    </row>
    <row r="476" spans="1:13" ht="15">
      <c r="A476" s="925">
        <v>470</v>
      </c>
      <c r="B476" s="933"/>
      <c r="C476" s="934"/>
      <c r="D476" s="617" t="s">
        <v>284</v>
      </c>
      <c r="E476" s="622"/>
      <c r="F476" s="601"/>
      <c r="G476" s="618"/>
      <c r="H476" s="1167"/>
      <c r="I476" s="640"/>
      <c r="J476" s="639"/>
      <c r="K476" s="639"/>
      <c r="L476" s="604">
        <f t="shared" si="10"/>
        <v>0</v>
      </c>
      <c r="M476" s="641"/>
    </row>
    <row r="477" spans="1:13" ht="15">
      <c r="A477" s="925">
        <v>471</v>
      </c>
      <c r="B477" s="932"/>
      <c r="C477" s="927">
        <v>5</v>
      </c>
      <c r="D477" s="601" t="s">
        <v>874</v>
      </c>
      <c r="E477" s="602" t="s">
        <v>742</v>
      </c>
      <c r="F477" s="613">
        <f>SUM(G477,H477,L479,M478)</f>
        <v>70</v>
      </c>
      <c r="G477" s="601">
        <v>0</v>
      </c>
      <c r="H477" s="673">
        <v>0</v>
      </c>
      <c r="I477" s="913"/>
      <c r="J477" s="914"/>
      <c r="K477" s="914"/>
      <c r="L477" s="615"/>
      <c r="M477" s="605"/>
    </row>
    <row r="478" spans="1:13" ht="16.5">
      <c r="A478" s="925">
        <v>472</v>
      </c>
      <c r="B478" s="930"/>
      <c r="C478" s="931"/>
      <c r="D478" s="606" t="s">
        <v>288</v>
      </c>
      <c r="E478" s="607"/>
      <c r="F478" s="1168"/>
      <c r="G478" s="608"/>
      <c r="H478" s="1165"/>
      <c r="I478" s="917"/>
      <c r="J478" s="918">
        <v>70</v>
      </c>
      <c r="K478" s="918"/>
      <c r="L478" s="610">
        <f t="shared" si="10"/>
        <v>70</v>
      </c>
      <c r="M478" s="635"/>
    </row>
    <row r="479" spans="1:13" ht="16.5">
      <c r="A479" s="925">
        <v>473</v>
      </c>
      <c r="B479" s="932"/>
      <c r="C479" s="927"/>
      <c r="D479" s="612" t="s">
        <v>296</v>
      </c>
      <c r="E479" s="602"/>
      <c r="F479" s="1169"/>
      <c r="G479" s="613"/>
      <c r="H479" s="1166"/>
      <c r="I479" s="913"/>
      <c r="J479" s="914">
        <v>70</v>
      </c>
      <c r="K479" s="914"/>
      <c r="L479" s="615">
        <f t="shared" si="10"/>
        <v>70</v>
      </c>
      <c r="M479" s="636"/>
    </row>
    <row r="480" spans="1:13" ht="15">
      <c r="A480" s="925">
        <v>474</v>
      </c>
      <c r="B480" s="933"/>
      <c r="C480" s="934"/>
      <c r="D480" s="617" t="s">
        <v>284</v>
      </c>
      <c r="E480" s="622"/>
      <c r="F480" s="601"/>
      <c r="G480" s="618"/>
      <c r="H480" s="1167"/>
      <c r="I480" s="640"/>
      <c r="J480" s="639"/>
      <c r="K480" s="639"/>
      <c r="L480" s="604">
        <f t="shared" si="10"/>
        <v>0</v>
      </c>
      <c r="M480" s="641"/>
    </row>
    <row r="481" spans="1:13" ht="15">
      <c r="A481" s="925">
        <v>475</v>
      </c>
      <c r="B481" s="932"/>
      <c r="C481" s="927">
        <v>6</v>
      </c>
      <c r="D481" s="601" t="s">
        <v>597</v>
      </c>
      <c r="E481" s="602" t="s">
        <v>742</v>
      </c>
      <c r="F481" s="613">
        <f>SUM(G481,H481,L483,M482)</f>
        <v>1650</v>
      </c>
      <c r="G481" s="601">
        <v>0</v>
      </c>
      <c r="H481" s="673">
        <v>0</v>
      </c>
      <c r="I481" s="913"/>
      <c r="J481" s="914"/>
      <c r="K481" s="914"/>
      <c r="L481" s="615"/>
      <c r="M481" s="605"/>
    </row>
    <row r="482" spans="1:13" ht="16.5">
      <c r="A482" s="925">
        <v>476</v>
      </c>
      <c r="B482" s="930"/>
      <c r="C482" s="931"/>
      <c r="D482" s="606" t="s">
        <v>288</v>
      </c>
      <c r="E482" s="607"/>
      <c r="F482" s="1168"/>
      <c r="G482" s="608"/>
      <c r="H482" s="1165"/>
      <c r="I482" s="917"/>
      <c r="J482" s="918">
        <v>1650</v>
      </c>
      <c r="K482" s="918"/>
      <c r="L482" s="610">
        <f t="shared" si="10"/>
        <v>1650</v>
      </c>
      <c r="M482" s="635"/>
    </row>
    <row r="483" spans="1:13" ht="16.5">
      <c r="A483" s="925">
        <v>477</v>
      </c>
      <c r="B483" s="932"/>
      <c r="C483" s="927"/>
      <c r="D483" s="612" t="s">
        <v>296</v>
      </c>
      <c r="E483" s="602"/>
      <c r="F483" s="1169"/>
      <c r="G483" s="613"/>
      <c r="H483" s="1166"/>
      <c r="I483" s="913"/>
      <c r="J483" s="914">
        <v>1650</v>
      </c>
      <c r="K483" s="914"/>
      <c r="L483" s="615">
        <f t="shared" si="10"/>
        <v>1650</v>
      </c>
      <c r="M483" s="636"/>
    </row>
    <row r="484" spans="1:13" ht="15">
      <c r="A484" s="925">
        <v>478</v>
      </c>
      <c r="B484" s="933"/>
      <c r="C484" s="934"/>
      <c r="D484" s="617" t="s">
        <v>284</v>
      </c>
      <c r="E484" s="622"/>
      <c r="F484" s="601"/>
      <c r="G484" s="618"/>
      <c r="H484" s="1167"/>
      <c r="I484" s="640"/>
      <c r="J484" s="639"/>
      <c r="K484" s="639"/>
      <c r="L484" s="604">
        <f t="shared" si="10"/>
        <v>0</v>
      </c>
      <c r="M484" s="641"/>
    </row>
    <row r="485" spans="1:13" ht="15">
      <c r="A485" s="925">
        <v>479</v>
      </c>
      <c r="B485" s="932"/>
      <c r="C485" s="927">
        <v>7</v>
      </c>
      <c r="D485" s="601" t="s">
        <v>598</v>
      </c>
      <c r="E485" s="602" t="s">
        <v>742</v>
      </c>
      <c r="F485" s="613">
        <f>SUM(G485,H485,L487,M486)</f>
        <v>210</v>
      </c>
      <c r="G485" s="601">
        <v>0</v>
      </c>
      <c r="H485" s="673">
        <v>0</v>
      </c>
      <c r="I485" s="913"/>
      <c r="J485" s="914"/>
      <c r="K485" s="914"/>
      <c r="L485" s="615"/>
      <c r="M485" s="605"/>
    </row>
    <row r="486" spans="1:13" ht="15">
      <c r="A486" s="925">
        <v>480</v>
      </c>
      <c r="B486" s="930"/>
      <c r="C486" s="931"/>
      <c r="D486" s="606" t="s">
        <v>288</v>
      </c>
      <c r="E486" s="928"/>
      <c r="F486" s="1146"/>
      <c r="G486" s="608"/>
      <c r="H486" s="1165"/>
      <c r="I486" s="917"/>
      <c r="J486" s="918">
        <v>210</v>
      </c>
      <c r="K486" s="918"/>
      <c r="L486" s="610">
        <f t="shared" si="10"/>
        <v>210</v>
      </c>
      <c r="M486" s="635"/>
    </row>
    <row r="487" spans="1:13" ht="15">
      <c r="A487" s="925">
        <v>481</v>
      </c>
      <c r="B487" s="932"/>
      <c r="C487" s="927"/>
      <c r="D487" s="612" t="s">
        <v>296</v>
      </c>
      <c r="E487" s="929"/>
      <c r="F487" s="974"/>
      <c r="G487" s="613"/>
      <c r="H487" s="1166"/>
      <c r="I487" s="913"/>
      <c r="J487" s="914">
        <v>210</v>
      </c>
      <c r="K487" s="914"/>
      <c r="L487" s="615">
        <f t="shared" si="10"/>
        <v>210</v>
      </c>
      <c r="M487" s="636"/>
    </row>
    <row r="488" spans="1:13" ht="15">
      <c r="A488" s="925">
        <v>482</v>
      </c>
      <c r="B488" s="933"/>
      <c r="C488" s="934"/>
      <c r="D488" s="617" t="s">
        <v>284</v>
      </c>
      <c r="E488" s="642"/>
      <c r="F488" s="618"/>
      <c r="G488" s="618"/>
      <c r="H488" s="1167"/>
      <c r="I488" s="640"/>
      <c r="J488" s="639"/>
      <c r="K488" s="639"/>
      <c r="L488" s="604">
        <f t="shared" si="10"/>
        <v>0</v>
      </c>
      <c r="M488" s="641"/>
    </row>
    <row r="489" spans="1:13" ht="15">
      <c r="A489" s="925">
        <v>483</v>
      </c>
      <c r="B489" s="932"/>
      <c r="C489" s="927">
        <v>8</v>
      </c>
      <c r="D489" s="601" t="s">
        <v>599</v>
      </c>
      <c r="E489" s="602" t="s">
        <v>742</v>
      </c>
      <c r="F489" s="613">
        <f>SUM(G489,H489,L491,M490)</f>
        <v>492</v>
      </c>
      <c r="G489" s="601">
        <v>0</v>
      </c>
      <c r="H489" s="673">
        <v>0</v>
      </c>
      <c r="I489" s="913"/>
      <c r="J489" s="914"/>
      <c r="K489" s="914"/>
      <c r="L489" s="615"/>
      <c r="M489" s="605"/>
    </row>
    <row r="490" spans="1:13" ht="16.5">
      <c r="A490" s="925">
        <v>484</v>
      </c>
      <c r="B490" s="930"/>
      <c r="C490" s="931"/>
      <c r="D490" s="606" t="s">
        <v>288</v>
      </c>
      <c r="E490" s="607"/>
      <c r="F490" s="1168"/>
      <c r="G490" s="608"/>
      <c r="H490" s="1165"/>
      <c r="I490" s="917"/>
      <c r="J490" s="918">
        <v>492</v>
      </c>
      <c r="K490" s="918"/>
      <c r="L490" s="610">
        <f t="shared" si="10"/>
        <v>492</v>
      </c>
      <c r="M490" s="635"/>
    </row>
    <row r="491" spans="1:13" ht="16.5">
      <c r="A491" s="925">
        <v>485</v>
      </c>
      <c r="B491" s="932"/>
      <c r="C491" s="927"/>
      <c r="D491" s="612" t="s">
        <v>296</v>
      </c>
      <c r="E491" s="602"/>
      <c r="F491" s="1169"/>
      <c r="G491" s="613"/>
      <c r="H491" s="1166"/>
      <c r="I491" s="913"/>
      <c r="J491" s="914">
        <v>492</v>
      </c>
      <c r="K491" s="914"/>
      <c r="L491" s="615">
        <f t="shared" si="10"/>
        <v>492</v>
      </c>
      <c r="M491" s="636"/>
    </row>
    <row r="492" spans="1:13" ht="15">
      <c r="A492" s="925">
        <v>486</v>
      </c>
      <c r="B492" s="933"/>
      <c r="C492" s="934"/>
      <c r="D492" s="617" t="s">
        <v>284</v>
      </c>
      <c r="E492" s="622"/>
      <c r="F492" s="601"/>
      <c r="G492" s="618"/>
      <c r="H492" s="1167"/>
      <c r="I492" s="640"/>
      <c r="J492" s="639"/>
      <c r="K492" s="639"/>
      <c r="L492" s="604">
        <f t="shared" si="10"/>
        <v>0</v>
      </c>
      <c r="M492" s="641"/>
    </row>
    <row r="493" spans="1:13" ht="15">
      <c r="A493" s="925">
        <v>487</v>
      </c>
      <c r="B493" s="932"/>
      <c r="C493" s="927">
        <v>9</v>
      </c>
      <c r="D493" s="601" t="s">
        <v>600</v>
      </c>
      <c r="E493" s="602" t="s">
        <v>742</v>
      </c>
      <c r="F493" s="613">
        <f>SUM(G493,H493,L495,M494)</f>
        <v>1225</v>
      </c>
      <c r="G493" s="601">
        <v>0</v>
      </c>
      <c r="H493" s="673">
        <v>0</v>
      </c>
      <c r="I493" s="913"/>
      <c r="J493" s="914"/>
      <c r="K493" s="914"/>
      <c r="L493" s="615"/>
      <c r="M493" s="605"/>
    </row>
    <row r="494" spans="1:13" ht="16.5">
      <c r="A494" s="925">
        <v>488</v>
      </c>
      <c r="B494" s="930"/>
      <c r="C494" s="931"/>
      <c r="D494" s="606" t="s">
        <v>288</v>
      </c>
      <c r="E494" s="607"/>
      <c r="F494" s="1168"/>
      <c r="G494" s="608"/>
      <c r="H494" s="1165"/>
      <c r="I494" s="917"/>
      <c r="J494" s="918">
        <v>1225</v>
      </c>
      <c r="K494" s="918"/>
      <c r="L494" s="610">
        <f t="shared" si="10"/>
        <v>1225</v>
      </c>
      <c r="M494" s="635"/>
    </row>
    <row r="495" spans="1:13" ht="16.5">
      <c r="A495" s="925">
        <v>489</v>
      </c>
      <c r="B495" s="932"/>
      <c r="C495" s="927"/>
      <c r="D495" s="612" t="s">
        <v>296</v>
      </c>
      <c r="E495" s="602"/>
      <c r="F495" s="1169"/>
      <c r="G495" s="613"/>
      <c r="H495" s="1166"/>
      <c r="I495" s="913"/>
      <c r="J495" s="914">
        <v>1225</v>
      </c>
      <c r="K495" s="914"/>
      <c r="L495" s="615">
        <f t="shared" si="10"/>
        <v>1225</v>
      </c>
      <c r="M495" s="636"/>
    </row>
    <row r="496" spans="1:13" ht="15">
      <c r="A496" s="925">
        <v>490</v>
      </c>
      <c r="B496" s="933"/>
      <c r="C496" s="934"/>
      <c r="D496" s="617" t="s">
        <v>284</v>
      </c>
      <c r="E496" s="622"/>
      <c r="F496" s="601"/>
      <c r="G496" s="618"/>
      <c r="H496" s="1167"/>
      <c r="I496" s="640"/>
      <c r="J496" s="639"/>
      <c r="K496" s="639"/>
      <c r="L496" s="604">
        <f t="shared" si="10"/>
        <v>0</v>
      </c>
      <c r="M496" s="641"/>
    </row>
    <row r="497" spans="1:13" ht="15">
      <c r="A497" s="925">
        <v>491</v>
      </c>
      <c r="B497" s="932"/>
      <c r="C497" s="927">
        <v>10</v>
      </c>
      <c r="D497" s="601" t="s">
        <v>601</v>
      </c>
      <c r="E497" s="602" t="s">
        <v>742</v>
      </c>
      <c r="F497" s="613">
        <f>SUM(G497,H497,L499,M498)</f>
        <v>450</v>
      </c>
      <c r="G497" s="601">
        <v>0</v>
      </c>
      <c r="H497" s="673">
        <v>0</v>
      </c>
      <c r="I497" s="913"/>
      <c r="J497" s="914"/>
      <c r="K497" s="914"/>
      <c r="L497" s="615"/>
      <c r="M497" s="605"/>
    </row>
    <row r="498" spans="1:13" ht="16.5">
      <c r="A498" s="925">
        <v>492</v>
      </c>
      <c r="B498" s="930"/>
      <c r="C498" s="931"/>
      <c r="D498" s="606" t="s">
        <v>288</v>
      </c>
      <c r="E498" s="607"/>
      <c r="F498" s="1168"/>
      <c r="G498" s="608"/>
      <c r="H498" s="1165"/>
      <c r="I498" s="917"/>
      <c r="J498" s="918">
        <v>450</v>
      </c>
      <c r="K498" s="918"/>
      <c r="L498" s="610">
        <f t="shared" si="10"/>
        <v>450</v>
      </c>
      <c r="M498" s="635"/>
    </row>
    <row r="499" spans="1:13" ht="16.5">
      <c r="A499" s="925">
        <v>493</v>
      </c>
      <c r="B499" s="932"/>
      <c r="C499" s="927"/>
      <c r="D499" s="612" t="s">
        <v>296</v>
      </c>
      <c r="E499" s="602"/>
      <c r="F499" s="1169"/>
      <c r="G499" s="613"/>
      <c r="H499" s="1166"/>
      <c r="I499" s="913"/>
      <c r="J499" s="914">
        <v>450</v>
      </c>
      <c r="K499" s="914"/>
      <c r="L499" s="615">
        <f t="shared" si="10"/>
        <v>450</v>
      </c>
      <c r="M499" s="636"/>
    </row>
    <row r="500" spans="1:13" ht="15">
      <c r="A500" s="925">
        <v>494</v>
      </c>
      <c r="B500" s="933"/>
      <c r="C500" s="934"/>
      <c r="D500" s="617" t="s">
        <v>284</v>
      </c>
      <c r="E500" s="602"/>
      <c r="F500" s="671"/>
      <c r="G500" s="618"/>
      <c r="H500" s="1167"/>
      <c r="I500" s="640"/>
      <c r="J500" s="639">
        <v>213</v>
      </c>
      <c r="K500" s="639"/>
      <c r="L500" s="604">
        <f t="shared" si="10"/>
        <v>213</v>
      </c>
      <c r="M500" s="641"/>
    </row>
    <row r="501" spans="1:13" ht="15">
      <c r="A501" s="925">
        <v>495</v>
      </c>
      <c r="B501" s="932"/>
      <c r="C501" s="927">
        <v>11</v>
      </c>
      <c r="D501" s="612" t="s">
        <v>875</v>
      </c>
      <c r="E501" s="602" t="s">
        <v>742</v>
      </c>
      <c r="F501" s="613">
        <f>SUM(G501:H501)</f>
        <v>0</v>
      </c>
      <c r="G501" s="613">
        <v>0</v>
      </c>
      <c r="H501" s="1166">
        <v>0</v>
      </c>
      <c r="I501" s="913"/>
      <c r="J501" s="914"/>
      <c r="K501" s="914"/>
      <c r="L501" s="604"/>
      <c r="M501" s="636"/>
    </row>
    <row r="502" spans="1:13" ht="15">
      <c r="A502" s="925">
        <v>496</v>
      </c>
      <c r="B502" s="933"/>
      <c r="C502" s="934"/>
      <c r="D502" s="617" t="s">
        <v>284</v>
      </c>
      <c r="E502" s="674"/>
      <c r="F502" s="613"/>
      <c r="G502" s="618"/>
      <c r="H502" s="1167"/>
      <c r="I502" s="640"/>
      <c r="J502" s="639">
        <v>33</v>
      </c>
      <c r="K502" s="639"/>
      <c r="L502" s="604">
        <f t="shared" si="10"/>
        <v>33</v>
      </c>
      <c r="M502" s="641"/>
    </row>
    <row r="503" spans="1:13" ht="15">
      <c r="A503" s="925">
        <v>497</v>
      </c>
      <c r="B503" s="932"/>
      <c r="C503" s="927">
        <v>12</v>
      </c>
      <c r="D503" s="612" t="s">
        <v>852</v>
      </c>
      <c r="E503" s="602" t="s">
        <v>742</v>
      </c>
      <c r="F503" s="613">
        <f>SUM(G503:H503)</f>
        <v>0</v>
      </c>
      <c r="G503" s="613">
        <v>0</v>
      </c>
      <c r="H503" s="1166">
        <v>0</v>
      </c>
      <c r="I503" s="913"/>
      <c r="J503" s="914"/>
      <c r="K503" s="914"/>
      <c r="L503" s="604"/>
      <c r="M503" s="636"/>
    </row>
    <row r="504" spans="1:13" ht="15">
      <c r="A504" s="925">
        <v>498</v>
      </c>
      <c r="B504" s="933"/>
      <c r="C504" s="934"/>
      <c r="D504" s="617" t="s">
        <v>284</v>
      </c>
      <c r="E504" s="674"/>
      <c r="F504" s="613"/>
      <c r="G504" s="618"/>
      <c r="H504" s="1167"/>
      <c r="I504" s="640"/>
      <c r="J504" s="639">
        <v>36</v>
      </c>
      <c r="K504" s="639"/>
      <c r="L504" s="604">
        <f t="shared" si="10"/>
        <v>36</v>
      </c>
      <c r="M504" s="641"/>
    </row>
    <row r="505" spans="1:13" ht="15">
      <c r="A505" s="925">
        <v>499</v>
      </c>
      <c r="B505" s="932"/>
      <c r="C505" s="927">
        <v>13</v>
      </c>
      <c r="D505" s="612" t="s">
        <v>876</v>
      </c>
      <c r="E505" s="602" t="s">
        <v>742</v>
      </c>
      <c r="F505" s="613">
        <f>SUM(G505:H505)</f>
        <v>0</v>
      </c>
      <c r="G505" s="613">
        <v>0</v>
      </c>
      <c r="H505" s="1166">
        <v>0</v>
      </c>
      <c r="I505" s="913"/>
      <c r="J505" s="914"/>
      <c r="K505" s="914"/>
      <c r="L505" s="604"/>
      <c r="M505" s="636"/>
    </row>
    <row r="506" spans="1:13" ht="15">
      <c r="A506" s="925">
        <v>500</v>
      </c>
      <c r="B506" s="933"/>
      <c r="C506" s="934"/>
      <c r="D506" s="617" t="s">
        <v>284</v>
      </c>
      <c r="E506" s="674"/>
      <c r="F506" s="613"/>
      <c r="G506" s="618"/>
      <c r="H506" s="1167"/>
      <c r="I506" s="640"/>
      <c r="J506" s="639">
        <v>103</v>
      </c>
      <c r="K506" s="639"/>
      <c r="L506" s="604">
        <f t="shared" si="10"/>
        <v>103</v>
      </c>
      <c r="M506" s="641"/>
    </row>
    <row r="507" spans="1:13" ht="15">
      <c r="A507" s="925">
        <v>501</v>
      </c>
      <c r="B507" s="932"/>
      <c r="C507" s="927">
        <v>14</v>
      </c>
      <c r="D507" s="612" t="s">
        <v>877</v>
      </c>
      <c r="E507" s="602" t="s">
        <v>742</v>
      </c>
      <c r="F507" s="613">
        <f>SUM(G507:H507)</f>
        <v>0</v>
      </c>
      <c r="G507" s="613">
        <v>0</v>
      </c>
      <c r="H507" s="1166">
        <v>0</v>
      </c>
      <c r="I507" s="913"/>
      <c r="J507" s="914"/>
      <c r="K507" s="914"/>
      <c r="L507" s="604"/>
      <c r="M507" s="636"/>
    </row>
    <row r="508" spans="1:13" ht="15">
      <c r="A508" s="925">
        <v>502</v>
      </c>
      <c r="B508" s="933"/>
      <c r="C508" s="934"/>
      <c r="D508" s="617" t="s">
        <v>284</v>
      </c>
      <c r="E508" s="674"/>
      <c r="F508" s="618"/>
      <c r="G508" s="618"/>
      <c r="H508" s="1167"/>
      <c r="I508" s="640"/>
      <c r="J508" s="639">
        <v>106</v>
      </c>
      <c r="K508" s="639"/>
      <c r="L508" s="604">
        <f t="shared" si="10"/>
        <v>106</v>
      </c>
      <c r="M508" s="641"/>
    </row>
    <row r="509" spans="1:13" ht="24.75" customHeight="1">
      <c r="A509" s="925">
        <v>503</v>
      </c>
      <c r="B509" s="926">
        <v>5</v>
      </c>
      <c r="C509" s="927"/>
      <c r="D509" s="659" t="s">
        <v>602</v>
      </c>
      <c r="E509" s="622"/>
      <c r="F509" s="601"/>
      <c r="G509" s="671"/>
      <c r="H509" s="672"/>
      <c r="I509" s="913"/>
      <c r="J509" s="914"/>
      <c r="K509" s="914"/>
      <c r="L509" s="615"/>
      <c r="M509" s="631"/>
    </row>
    <row r="510" spans="1:13" ht="15">
      <c r="A510" s="925">
        <v>504</v>
      </c>
      <c r="B510" s="932"/>
      <c r="C510" s="927">
        <v>1</v>
      </c>
      <c r="D510" s="601" t="s">
        <v>856</v>
      </c>
      <c r="E510" s="602" t="s">
        <v>742</v>
      </c>
      <c r="F510" s="613">
        <f>SUM(G510,H510,L512,M511)</f>
        <v>50</v>
      </c>
      <c r="G510" s="601">
        <v>0</v>
      </c>
      <c r="H510" s="673">
        <v>0</v>
      </c>
      <c r="I510" s="913"/>
      <c r="J510" s="914"/>
      <c r="K510" s="914"/>
      <c r="L510" s="615"/>
      <c r="M510" s="605"/>
    </row>
    <row r="511" spans="1:13" ht="15">
      <c r="A511" s="925">
        <v>505</v>
      </c>
      <c r="B511" s="930"/>
      <c r="C511" s="931"/>
      <c r="D511" s="606" t="s">
        <v>288</v>
      </c>
      <c r="E511" s="928"/>
      <c r="F511" s="1146"/>
      <c r="G511" s="608"/>
      <c r="H511" s="1165"/>
      <c r="I511" s="917"/>
      <c r="J511" s="918">
        <v>50</v>
      </c>
      <c r="K511" s="918"/>
      <c r="L511" s="610">
        <f t="shared" si="10"/>
        <v>50</v>
      </c>
      <c r="M511" s="635"/>
    </row>
    <row r="512" spans="1:13" ht="15">
      <c r="A512" s="925">
        <v>506</v>
      </c>
      <c r="B512" s="932"/>
      <c r="C512" s="927"/>
      <c r="D512" s="612" t="s">
        <v>296</v>
      </c>
      <c r="E512" s="929"/>
      <c r="F512" s="974"/>
      <c r="G512" s="613"/>
      <c r="H512" s="1166"/>
      <c r="I512" s="913"/>
      <c r="J512" s="914">
        <v>50</v>
      </c>
      <c r="K512" s="914"/>
      <c r="L512" s="615">
        <f t="shared" si="10"/>
        <v>50</v>
      </c>
      <c r="M512" s="636"/>
    </row>
    <row r="513" spans="1:13" ht="15">
      <c r="A513" s="925">
        <v>507</v>
      </c>
      <c r="B513" s="933"/>
      <c r="C513" s="934"/>
      <c r="D513" s="617" t="s">
        <v>284</v>
      </c>
      <c r="E513" s="642"/>
      <c r="F513" s="618"/>
      <c r="G513" s="618"/>
      <c r="H513" s="1167"/>
      <c r="I513" s="640"/>
      <c r="J513" s="639">
        <v>50</v>
      </c>
      <c r="K513" s="639"/>
      <c r="L513" s="604">
        <f t="shared" si="10"/>
        <v>50</v>
      </c>
      <c r="M513" s="641"/>
    </row>
    <row r="514" spans="1:13" ht="15">
      <c r="A514" s="925">
        <v>508</v>
      </c>
      <c r="B514" s="932"/>
      <c r="C514" s="927">
        <v>2</v>
      </c>
      <c r="D514" s="601" t="s">
        <v>857</v>
      </c>
      <c r="E514" s="602" t="s">
        <v>742</v>
      </c>
      <c r="F514" s="613">
        <f>SUM(G514,H514,L516,M515)</f>
        <v>20</v>
      </c>
      <c r="G514" s="601">
        <v>0</v>
      </c>
      <c r="H514" s="673">
        <v>0</v>
      </c>
      <c r="I514" s="913"/>
      <c r="J514" s="914"/>
      <c r="K514" s="914"/>
      <c r="L514" s="615"/>
      <c r="M514" s="605"/>
    </row>
    <row r="515" spans="1:13" ht="16.5">
      <c r="A515" s="925">
        <v>509</v>
      </c>
      <c r="B515" s="930"/>
      <c r="C515" s="931"/>
      <c r="D515" s="606" t="s">
        <v>288</v>
      </c>
      <c r="E515" s="607"/>
      <c r="F515" s="1168"/>
      <c r="G515" s="608"/>
      <c r="H515" s="1165"/>
      <c r="I515" s="917"/>
      <c r="J515" s="918">
        <v>20</v>
      </c>
      <c r="K515" s="918"/>
      <c r="L515" s="610">
        <f t="shared" si="10"/>
        <v>20</v>
      </c>
      <c r="M515" s="635"/>
    </row>
    <row r="516" spans="1:13" ht="16.5">
      <c r="A516" s="925">
        <v>510</v>
      </c>
      <c r="B516" s="932"/>
      <c r="C516" s="927"/>
      <c r="D516" s="612" t="s">
        <v>296</v>
      </c>
      <c r="E516" s="602"/>
      <c r="F516" s="1169"/>
      <c r="G516" s="613"/>
      <c r="H516" s="1166"/>
      <c r="I516" s="913"/>
      <c r="J516" s="914">
        <v>20</v>
      </c>
      <c r="K516" s="914"/>
      <c r="L516" s="615">
        <f t="shared" si="10"/>
        <v>20</v>
      </c>
      <c r="M516" s="636"/>
    </row>
    <row r="517" spans="1:13" ht="15">
      <c r="A517" s="925">
        <v>511</v>
      </c>
      <c r="B517" s="933"/>
      <c r="C517" s="934"/>
      <c r="D517" s="617" t="s">
        <v>284</v>
      </c>
      <c r="E517" s="622"/>
      <c r="F517" s="601"/>
      <c r="G517" s="618"/>
      <c r="H517" s="1167"/>
      <c r="I517" s="640"/>
      <c r="J517" s="639">
        <v>20</v>
      </c>
      <c r="K517" s="639"/>
      <c r="L517" s="604">
        <f t="shared" si="10"/>
        <v>20</v>
      </c>
      <c r="M517" s="641"/>
    </row>
    <row r="518" spans="1:13" ht="15">
      <c r="A518" s="925">
        <v>512</v>
      </c>
      <c r="B518" s="932"/>
      <c r="C518" s="927">
        <v>3</v>
      </c>
      <c r="D518" s="601" t="s">
        <v>878</v>
      </c>
      <c r="E518" s="602" t="s">
        <v>742</v>
      </c>
      <c r="F518" s="613">
        <f>SUM(G518,H518,L520,M519)</f>
        <v>75</v>
      </c>
      <c r="G518" s="601">
        <v>0</v>
      </c>
      <c r="H518" s="673">
        <v>0</v>
      </c>
      <c r="I518" s="913"/>
      <c r="J518" s="914"/>
      <c r="K518" s="914"/>
      <c r="L518" s="615"/>
      <c r="M518" s="605"/>
    </row>
    <row r="519" spans="1:13" ht="16.5">
      <c r="A519" s="925">
        <v>513</v>
      </c>
      <c r="B519" s="930"/>
      <c r="C519" s="931"/>
      <c r="D519" s="606" t="s">
        <v>288</v>
      </c>
      <c r="E519" s="607"/>
      <c r="F519" s="1168"/>
      <c r="G519" s="608"/>
      <c r="H519" s="1165"/>
      <c r="I519" s="917"/>
      <c r="J519" s="918">
        <v>75</v>
      </c>
      <c r="K519" s="918"/>
      <c r="L519" s="610">
        <f t="shared" si="10"/>
        <v>75</v>
      </c>
      <c r="M519" s="635"/>
    </row>
    <row r="520" spans="1:13" ht="16.5">
      <c r="A520" s="925">
        <v>514</v>
      </c>
      <c r="B520" s="932"/>
      <c r="C520" s="927"/>
      <c r="D520" s="612" t="s">
        <v>296</v>
      </c>
      <c r="E520" s="602"/>
      <c r="F520" s="1169"/>
      <c r="G520" s="613"/>
      <c r="H520" s="1166"/>
      <c r="I520" s="913"/>
      <c r="J520" s="914">
        <v>75</v>
      </c>
      <c r="K520" s="914"/>
      <c r="L520" s="615">
        <f t="shared" si="10"/>
        <v>75</v>
      </c>
      <c r="M520" s="636"/>
    </row>
    <row r="521" spans="1:13" ht="15">
      <c r="A521" s="925">
        <v>515</v>
      </c>
      <c r="B521" s="933"/>
      <c r="C521" s="934"/>
      <c r="D521" s="617" t="s">
        <v>284</v>
      </c>
      <c r="E521" s="622"/>
      <c r="F521" s="601"/>
      <c r="G521" s="618"/>
      <c r="H521" s="1167"/>
      <c r="I521" s="640"/>
      <c r="J521" s="639">
        <v>85</v>
      </c>
      <c r="K521" s="639"/>
      <c r="L521" s="604">
        <f t="shared" si="10"/>
        <v>85</v>
      </c>
      <c r="M521" s="641"/>
    </row>
    <row r="522" spans="1:13" ht="15">
      <c r="A522" s="925">
        <v>516</v>
      </c>
      <c r="B522" s="932"/>
      <c r="C522" s="927">
        <v>4</v>
      </c>
      <c r="D522" s="601" t="s">
        <v>856</v>
      </c>
      <c r="E522" s="602" t="s">
        <v>742</v>
      </c>
      <c r="F522" s="613">
        <f>SUM(G522,H522,L524,M523)</f>
        <v>50</v>
      </c>
      <c r="G522" s="601">
        <v>0</v>
      </c>
      <c r="H522" s="673">
        <v>0</v>
      </c>
      <c r="I522" s="913"/>
      <c r="J522" s="914"/>
      <c r="K522" s="914"/>
      <c r="L522" s="615"/>
      <c r="M522" s="605"/>
    </row>
    <row r="523" spans="1:13" ht="16.5">
      <c r="A523" s="925">
        <v>517</v>
      </c>
      <c r="B523" s="930"/>
      <c r="C523" s="931"/>
      <c r="D523" s="606" t="s">
        <v>288</v>
      </c>
      <c r="E523" s="607"/>
      <c r="F523" s="1168"/>
      <c r="G523" s="608"/>
      <c r="H523" s="1165"/>
      <c r="I523" s="917"/>
      <c r="J523" s="918">
        <v>50</v>
      </c>
      <c r="K523" s="918"/>
      <c r="L523" s="610">
        <f aca="true" t="shared" si="11" ref="L523:L592">SUM(I523:K523)</f>
        <v>50</v>
      </c>
      <c r="M523" s="635"/>
    </row>
    <row r="524" spans="1:13" ht="16.5">
      <c r="A524" s="925">
        <v>518</v>
      </c>
      <c r="B524" s="932"/>
      <c r="C524" s="927"/>
      <c r="D524" s="612" t="s">
        <v>296</v>
      </c>
      <c r="E524" s="602"/>
      <c r="F524" s="1169"/>
      <c r="G524" s="613"/>
      <c r="H524" s="1166"/>
      <c r="I524" s="913"/>
      <c r="J524" s="914">
        <v>50</v>
      </c>
      <c r="K524" s="914"/>
      <c r="L524" s="615">
        <f t="shared" si="11"/>
        <v>50</v>
      </c>
      <c r="M524" s="636"/>
    </row>
    <row r="525" spans="1:13" ht="15">
      <c r="A525" s="925">
        <v>519</v>
      </c>
      <c r="B525" s="933"/>
      <c r="C525" s="934"/>
      <c r="D525" s="617" t="s">
        <v>284</v>
      </c>
      <c r="E525" s="622"/>
      <c r="F525" s="601"/>
      <c r="G525" s="618"/>
      <c r="H525" s="1167"/>
      <c r="I525" s="640"/>
      <c r="J525" s="639">
        <v>50</v>
      </c>
      <c r="K525" s="639"/>
      <c r="L525" s="604">
        <f t="shared" si="11"/>
        <v>50</v>
      </c>
      <c r="M525" s="641"/>
    </row>
    <row r="526" spans="1:13" ht="15">
      <c r="A526" s="925">
        <v>520</v>
      </c>
      <c r="B526" s="932"/>
      <c r="C526" s="927">
        <v>5</v>
      </c>
      <c r="D526" s="601" t="s">
        <v>857</v>
      </c>
      <c r="E526" s="602" t="s">
        <v>742</v>
      </c>
      <c r="F526" s="613">
        <f>SUM(G526,H526,L528,M527)</f>
        <v>20</v>
      </c>
      <c r="G526" s="601">
        <v>0</v>
      </c>
      <c r="H526" s="673">
        <v>0</v>
      </c>
      <c r="I526" s="913"/>
      <c r="J526" s="914"/>
      <c r="K526" s="914"/>
      <c r="L526" s="615"/>
      <c r="M526" s="605"/>
    </row>
    <row r="527" spans="1:13" ht="15">
      <c r="A527" s="925">
        <v>521</v>
      </c>
      <c r="B527" s="930"/>
      <c r="C527" s="931"/>
      <c r="D527" s="606" t="s">
        <v>288</v>
      </c>
      <c r="E527" s="928"/>
      <c r="F527" s="1146"/>
      <c r="G527" s="608"/>
      <c r="H527" s="1165"/>
      <c r="I527" s="917"/>
      <c r="J527" s="918">
        <v>20</v>
      </c>
      <c r="K527" s="918"/>
      <c r="L527" s="610">
        <f t="shared" si="11"/>
        <v>20</v>
      </c>
      <c r="M527" s="635"/>
    </row>
    <row r="528" spans="1:13" ht="15">
      <c r="A528" s="925">
        <v>522</v>
      </c>
      <c r="B528" s="932"/>
      <c r="C528" s="927"/>
      <c r="D528" s="612" t="s">
        <v>296</v>
      </c>
      <c r="E528" s="929"/>
      <c r="F528" s="974"/>
      <c r="G528" s="613"/>
      <c r="H528" s="1166"/>
      <c r="I528" s="913"/>
      <c r="J528" s="914">
        <v>20</v>
      </c>
      <c r="K528" s="914"/>
      <c r="L528" s="615">
        <f t="shared" si="11"/>
        <v>20</v>
      </c>
      <c r="M528" s="636"/>
    </row>
    <row r="529" spans="1:13" ht="15">
      <c r="A529" s="925">
        <v>523</v>
      </c>
      <c r="B529" s="933"/>
      <c r="C529" s="934"/>
      <c r="D529" s="617" t="s">
        <v>284</v>
      </c>
      <c r="E529" s="642"/>
      <c r="F529" s="618"/>
      <c r="G529" s="618"/>
      <c r="H529" s="1167"/>
      <c r="I529" s="640"/>
      <c r="J529" s="639">
        <v>20</v>
      </c>
      <c r="K529" s="639"/>
      <c r="L529" s="604">
        <f t="shared" si="11"/>
        <v>20</v>
      </c>
      <c r="M529" s="641"/>
    </row>
    <row r="530" spans="1:13" ht="15">
      <c r="A530" s="925">
        <v>524</v>
      </c>
      <c r="B530" s="932"/>
      <c r="C530" s="927">
        <v>6</v>
      </c>
      <c r="D530" s="601" t="s">
        <v>878</v>
      </c>
      <c r="E530" s="602" t="s">
        <v>742</v>
      </c>
      <c r="F530" s="613">
        <f>SUM(G530,H530,L532,M531)</f>
        <v>75</v>
      </c>
      <c r="G530" s="601">
        <v>0</v>
      </c>
      <c r="H530" s="673">
        <v>0</v>
      </c>
      <c r="I530" s="913"/>
      <c r="J530" s="914"/>
      <c r="K530" s="914"/>
      <c r="L530" s="615"/>
      <c r="M530" s="605"/>
    </row>
    <row r="531" spans="1:13" ht="16.5">
      <c r="A531" s="925">
        <v>525</v>
      </c>
      <c r="B531" s="930"/>
      <c r="C531" s="931"/>
      <c r="D531" s="606" t="s">
        <v>288</v>
      </c>
      <c r="E531" s="607"/>
      <c r="F531" s="1168"/>
      <c r="G531" s="608"/>
      <c r="H531" s="1165"/>
      <c r="I531" s="917"/>
      <c r="J531" s="918">
        <v>75</v>
      </c>
      <c r="K531" s="918"/>
      <c r="L531" s="610">
        <f t="shared" si="11"/>
        <v>75</v>
      </c>
      <c r="M531" s="635"/>
    </row>
    <row r="532" spans="1:13" ht="16.5">
      <c r="A532" s="925">
        <v>526</v>
      </c>
      <c r="B532" s="932"/>
      <c r="C532" s="927"/>
      <c r="D532" s="612" t="s">
        <v>296</v>
      </c>
      <c r="E532" s="602"/>
      <c r="F532" s="1169"/>
      <c r="G532" s="613"/>
      <c r="H532" s="1166"/>
      <c r="I532" s="913"/>
      <c r="J532" s="914">
        <v>75</v>
      </c>
      <c r="K532" s="914"/>
      <c r="L532" s="615">
        <f t="shared" si="11"/>
        <v>75</v>
      </c>
      <c r="M532" s="636"/>
    </row>
    <row r="533" spans="1:13" ht="15">
      <c r="A533" s="925">
        <v>527</v>
      </c>
      <c r="B533" s="933"/>
      <c r="C533" s="934"/>
      <c r="D533" s="617" t="s">
        <v>284</v>
      </c>
      <c r="E533" s="622"/>
      <c r="F533" s="601"/>
      <c r="G533" s="618"/>
      <c r="H533" s="1167"/>
      <c r="I533" s="640"/>
      <c r="J533" s="639">
        <v>85</v>
      </c>
      <c r="K533" s="639"/>
      <c r="L533" s="604">
        <f t="shared" si="11"/>
        <v>85</v>
      </c>
      <c r="M533" s="641"/>
    </row>
    <row r="534" spans="1:13" ht="15">
      <c r="A534" s="925">
        <v>528</v>
      </c>
      <c r="B534" s="932"/>
      <c r="C534" s="927">
        <v>7</v>
      </c>
      <c r="D534" s="601" t="s">
        <v>603</v>
      </c>
      <c r="E534" s="602" t="s">
        <v>742</v>
      </c>
      <c r="F534" s="613">
        <f>SUM(G534,H534,L536,M535)</f>
        <v>60</v>
      </c>
      <c r="G534" s="601">
        <v>0</v>
      </c>
      <c r="H534" s="673">
        <v>0</v>
      </c>
      <c r="I534" s="913"/>
      <c r="J534" s="914"/>
      <c r="K534" s="914"/>
      <c r="L534" s="615"/>
      <c r="M534" s="605"/>
    </row>
    <row r="535" spans="1:13" ht="16.5">
      <c r="A535" s="925">
        <v>529</v>
      </c>
      <c r="B535" s="930"/>
      <c r="C535" s="931"/>
      <c r="D535" s="606" t="s">
        <v>288</v>
      </c>
      <c r="E535" s="607"/>
      <c r="F535" s="1168"/>
      <c r="G535" s="608"/>
      <c r="H535" s="1165"/>
      <c r="I535" s="917"/>
      <c r="J535" s="918">
        <v>60</v>
      </c>
      <c r="K535" s="918"/>
      <c r="L535" s="610">
        <f t="shared" si="11"/>
        <v>60</v>
      </c>
      <c r="M535" s="635"/>
    </row>
    <row r="536" spans="1:13" ht="16.5">
      <c r="A536" s="925">
        <v>530</v>
      </c>
      <c r="B536" s="932"/>
      <c r="C536" s="927"/>
      <c r="D536" s="612" t="s">
        <v>296</v>
      </c>
      <c r="E536" s="602"/>
      <c r="F536" s="1169"/>
      <c r="G536" s="613"/>
      <c r="H536" s="1166"/>
      <c r="I536" s="913"/>
      <c r="J536" s="914">
        <v>60</v>
      </c>
      <c r="K536" s="914"/>
      <c r="L536" s="615">
        <f t="shared" si="11"/>
        <v>60</v>
      </c>
      <c r="M536" s="636"/>
    </row>
    <row r="537" spans="1:13" ht="15">
      <c r="A537" s="925">
        <v>531</v>
      </c>
      <c r="B537" s="933"/>
      <c r="C537" s="934"/>
      <c r="D537" s="617" t="s">
        <v>284</v>
      </c>
      <c r="E537" s="602"/>
      <c r="F537" s="671"/>
      <c r="G537" s="618"/>
      <c r="H537" s="1167"/>
      <c r="I537" s="640"/>
      <c r="J537" s="639">
        <v>60</v>
      </c>
      <c r="K537" s="639"/>
      <c r="L537" s="604">
        <f t="shared" si="11"/>
        <v>60</v>
      </c>
      <c r="M537" s="641"/>
    </row>
    <row r="538" spans="1:13" ht="15">
      <c r="A538" s="925">
        <v>532</v>
      </c>
      <c r="B538" s="932"/>
      <c r="C538" s="927">
        <v>8</v>
      </c>
      <c r="D538" s="612" t="s">
        <v>879</v>
      </c>
      <c r="E538" s="602" t="s">
        <v>742</v>
      </c>
      <c r="F538" s="613">
        <f>SUM(G538:H538)</f>
        <v>0</v>
      </c>
      <c r="G538" s="613">
        <v>0</v>
      </c>
      <c r="H538" s="1166">
        <v>0</v>
      </c>
      <c r="I538" s="913"/>
      <c r="J538" s="914"/>
      <c r="K538" s="914"/>
      <c r="L538" s="604"/>
      <c r="M538" s="636"/>
    </row>
    <row r="539" spans="1:13" ht="15">
      <c r="A539" s="925">
        <v>533</v>
      </c>
      <c r="B539" s="933"/>
      <c r="C539" s="934"/>
      <c r="D539" s="617" t="s">
        <v>284</v>
      </c>
      <c r="E539" s="674"/>
      <c r="F539" s="618"/>
      <c r="G539" s="618"/>
      <c r="H539" s="1167"/>
      <c r="I539" s="640"/>
      <c r="J539" s="639">
        <v>52</v>
      </c>
      <c r="K539" s="639"/>
      <c r="L539" s="604">
        <f t="shared" si="11"/>
        <v>52</v>
      </c>
      <c r="M539" s="641"/>
    </row>
    <row r="540" spans="1:13" ht="15">
      <c r="A540" s="925">
        <v>534</v>
      </c>
      <c r="B540" s="932"/>
      <c r="C540" s="927">
        <v>9</v>
      </c>
      <c r="D540" s="612" t="s">
        <v>880</v>
      </c>
      <c r="E540" s="602" t="s">
        <v>742</v>
      </c>
      <c r="F540" s="613">
        <f>SUM(G540:H540)</f>
        <v>0</v>
      </c>
      <c r="G540" s="613">
        <v>0</v>
      </c>
      <c r="H540" s="1166">
        <v>0</v>
      </c>
      <c r="I540" s="913"/>
      <c r="J540" s="914"/>
      <c r="K540" s="914"/>
      <c r="L540" s="604"/>
      <c r="M540" s="636"/>
    </row>
    <row r="541" spans="1:13" ht="15">
      <c r="A541" s="925">
        <v>535</v>
      </c>
      <c r="B541" s="933"/>
      <c r="C541" s="934"/>
      <c r="D541" s="617" t="s">
        <v>284</v>
      </c>
      <c r="E541" s="674"/>
      <c r="F541" s="618"/>
      <c r="G541" s="618"/>
      <c r="H541" s="1167"/>
      <c r="I541" s="640"/>
      <c r="J541" s="639">
        <v>89</v>
      </c>
      <c r="K541" s="639"/>
      <c r="L541" s="604">
        <f t="shared" si="11"/>
        <v>89</v>
      </c>
      <c r="M541" s="641"/>
    </row>
    <row r="542" spans="1:13" ht="19.5" customHeight="1">
      <c r="A542" s="925">
        <v>536</v>
      </c>
      <c r="B542" s="926">
        <v>5</v>
      </c>
      <c r="C542" s="927"/>
      <c r="D542" s="659" t="s">
        <v>604</v>
      </c>
      <c r="E542" s="602"/>
      <c r="F542" s="671"/>
      <c r="G542" s="671"/>
      <c r="H542" s="672"/>
      <c r="I542" s="913"/>
      <c r="J542" s="914"/>
      <c r="K542" s="914"/>
      <c r="L542" s="615"/>
      <c r="M542" s="631"/>
    </row>
    <row r="543" spans="1:13" ht="15">
      <c r="A543" s="925">
        <v>537</v>
      </c>
      <c r="B543" s="932"/>
      <c r="C543" s="927">
        <v>10</v>
      </c>
      <c r="D543" s="601" t="s">
        <v>605</v>
      </c>
      <c r="E543" s="602" t="s">
        <v>742</v>
      </c>
      <c r="F543" s="613">
        <f>SUM(G543,H543,L545,M544)</f>
        <v>1500</v>
      </c>
      <c r="G543" s="601">
        <v>0</v>
      </c>
      <c r="H543" s="673">
        <v>0</v>
      </c>
      <c r="I543" s="913"/>
      <c r="J543" s="914"/>
      <c r="K543" s="914"/>
      <c r="L543" s="615"/>
      <c r="M543" s="605"/>
    </row>
    <row r="544" spans="1:13" ht="15">
      <c r="A544" s="925">
        <v>538</v>
      </c>
      <c r="B544" s="930"/>
      <c r="C544" s="931"/>
      <c r="D544" s="606" t="s">
        <v>288</v>
      </c>
      <c r="E544" s="928"/>
      <c r="F544" s="1146"/>
      <c r="G544" s="608"/>
      <c r="H544" s="1165"/>
      <c r="I544" s="917"/>
      <c r="J544" s="918">
        <v>1500</v>
      </c>
      <c r="K544" s="918"/>
      <c r="L544" s="610">
        <f t="shared" si="11"/>
        <v>1500</v>
      </c>
      <c r="M544" s="635"/>
    </row>
    <row r="545" spans="1:13" ht="15">
      <c r="A545" s="925">
        <v>539</v>
      </c>
      <c r="B545" s="932"/>
      <c r="C545" s="927"/>
      <c r="D545" s="612" t="s">
        <v>296</v>
      </c>
      <c r="E545" s="929"/>
      <c r="F545" s="974"/>
      <c r="G545" s="613"/>
      <c r="H545" s="1166"/>
      <c r="I545" s="913"/>
      <c r="J545" s="914">
        <v>1500</v>
      </c>
      <c r="K545" s="914"/>
      <c r="L545" s="615">
        <f t="shared" si="11"/>
        <v>1500</v>
      </c>
      <c r="M545" s="636"/>
    </row>
    <row r="546" spans="1:13" ht="15">
      <c r="A546" s="925">
        <v>540</v>
      </c>
      <c r="B546" s="933"/>
      <c r="C546" s="934"/>
      <c r="D546" s="617" t="s">
        <v>284</v>
      </c>
      <c r="E546" s="642"/>
      <c r="F546" s="618"/>
      <c r="G546" s="618"/>
      <c r="H546" s="1167"/>
      <c r="I546" s="640"/>
      <c r="J546" s="639"/>
      <c r="K546" s="639"/>
      <c r="L546" s="604">
        <f t="shared" si="11"/>
        <v>0</v>
      </c>
      <c r="M546" s="641"/>
    </row>
    <row r="547" spans="1:13" ht="15">
      <c r="A547" s="925">
        <v>541</v>
      </c>
      <c r="B547" s="932"/>
      <c r="C547" s="927">
        <v>11</v>
      </c>
      <c r="D547" s="612" t="s">
        <v>359</v>
      </c>
      <c r="E547" s="602" t="s">
        <v>742</v>
      </c>
      <c r="F547" s="613">
        <f>SUM(G547,H547,L548,M548)</f>
        <v>300</v>
      </c>
      <c r="G547" s="613">
        <v>0</v>
      </c>
      <c r="H547" s="1166">
        <v>0</v>
      </c>
      <c r="I547" s="913"/>
      <c r="J547" s="914"/>
      <c r="K547" s="914"/>
      <c r="L547" s="615"/>
      <c r="M547" s="636"/>
    </row>
    <row r="548" spans="1:13" ht="15">
      <c r="A548" s="925">
        <v>542</v>
      </c>
      <c r="B548" s="932"/>
      <c r="C548" s="927"/>
      <c r="D548" s="612" t="s">
        <v>296</v>
      </c>
      <c r="E548" s="929"/>
      <c r="F548" s="974"/>
      <c r="G548" s="613"/>
      <c r="H548" s="1166"/>
      <c r="I548" s="913"/>
      <c r="J548" s="914">
        <v>300</v>
      </c>
      <c r="K548" s="914"/>
      <c r="L548" s="615">
        <f>SUM(I548:K548)</f>
        <v>300</v>
      </c>
      <c r="M548" s="636"/>
    </row>
    <row r="549" spans="1:13" ht="15">
      <c r="A549" s="925">
        <v>543</v>
      </c>
      <c r="B549" s="933"/>
      <c r="C549" s="934"/>
      <c r="D549" s="617" t="s">
        <v>284</v>
      </c>
      <c r="E549" s="642"/>
      <c r="F549" s="618"/>
      <c r="G549" s="618"/>
      <c r="H549" s="1167"/>
      <c r="I549" s="640"/>
      <c r="J549" s="639"/>
      <c r="K549" s="639"/>
      <c r="L549" s="604">
        <f>SUM(I549:K549)</f>
        <v>0</v>
      </c>
      <c r="M549" s="641"/>
    </row>
    <row r="550" spans="1:13" ht="15">
      <c r="A550" s="925">
        <v>544</v>
      </c>
      <c r="B550" s="932"/>
      <c r="C550" s="927">
        <v>12</v>
      </c>
      <c r="D550" s="612" t="s">
        <v>881</v>
      </c>
      <c r="E550" s="602" t="s">
        <v>742</v>
      </c>
      <c r="F550" s="613">
        <f>SUM(H550,G550)</f>
        <v>0</v>
      </c>
      <c r="G550" s="613">
        <v>0</v>
      </c>
      <c r="H550" s="1166">
        <v>0</v>
      </c>
      <c r="I550" s="913"/>
      <c r="J550" s="914"/>
      <c r="K550" s="914"/>
      <c r="L550" s="604"/>
      <c r="M550" s="636"/>
    </row>
    <row r="551" spans="1:13" ht="15">
      <c r="A551" s="925">
        <v>545</v>
      </c>
      <c r="B551" s="933"/>
      <c r="C551" s="934"/>
      <c r="D551" s="617" t="s">
        <v>284</v>
      </c>
      <c r="E551" s="674"/>
      <c r="F551" s="613"/>
      <c r="G551" s="618"/>
      <c r="H551" s="1167"/>
      <c r="I551" s="640"/>
      <c r="J551" s="639">
        <v>10</v>
      </c>
      <c r="K551" s="639"/>
      <c r="L551" s="604">
        <f>SUM(I551:K551)</f>
        <v>10</v>
      </c>
      <c r="M551" s="641"/>
    </row>
    <row r="552" spans="1:13" ht="15">
      <c r="A552" s="925">
        <v>546</v>
      </c>
      <c r="B552" s="932"/>
      <c r="C552" s="927">
        <v>13</v>
      </c>
      <c r="D552" s="612" t="s">
        <v>856</v>
      </c>
      <c r="E552" s="602" t="s">
        <v>742</v>
      </c>
      <c r="F552" s="613">
        <f>SUM(H552,G552)</f>
        <v>0</v>
      </c>
      <c r="G552" s="613">
        <v>0</v>
      </c>
      <c r="H552" s="1166">
        <v>0</v>
      </c>
      <c r="I552" s="913"/>
      <c r="J552" s="914"/>
      <c r="K552" s="914"/>
      <c r="L552" s="604"/>
      <c r="M552" s="636"/>
    </row>
    <row r="553" spans="1:13" ht="15">
      <c r="A553" s="925">
        <v>547</v>
      </c>
      <c r="B553" s="933"/>
      <c r="C553" s="934"/>
      <c r="D553" s="617" t="s">
        <v>284</v>
      </c>
      <c r="E553" s="674"/>
      <c r="F553" s="618"/>
      <c r="G553" s="618"/>
      <c r="H553" s="1167"/>
      <c r="I553" s="640"/>
      <c r="J553" s="639">
        <v>40</v>
      </c>
      <c r="K553" s="639"/>
      <c r="L553" s="604">
        <f>SUM(I553:K553)</f>
        <v>40</v>
      </c>
      <c r="M553" s="641"/>
    </row>
    <row r="554" spans="1:13" ht="21.75" customHeight="1">
      <c r="A554" s="925">
        <v>548</v>
      </c>
      <c r="B554" s="926">
        <v>6</v>
      </c>
      <c r="C554" s="927"/>
      <c r="D554" s="659" t="s">
        <v>434</v>
      </c>
      <c r="E554" s="602"/>
      <c r="F554" s="671"/>
      <c r="G554" s="671"/>
      <c r="H554" s="672"/>
      <c r="I554" s="913"/>
      <c r="J554" s="914"/>
      <c r="K554" s="914"/>
      <c r="L554" s="615"/>
      <c r="M554" s="631"/>
    </row>
    <row r="555" spans="1:13" ht="15">
      <c r="A555" s="925">
        <v>549</v>
      </c>
      <c r="B555" s="932"/>
      <c r="C555" s="927">
        <v>1</v>
      </c>
      <c r="D555" s="612" t="s">
        <v>595</v>
      </c>
      <c r="E555" s="602" t="s">
        <v>742</v>
      </c>
      <c r="F555" s="613">
        <f>SUM(G555,H555,L557,M556)</f>
        <v>74</v>
      </c>
      <c r="G555" s="613">
        <v>0</v>
      </c>
      <c r="H555" s="1166">
        <v>0</v>
      </c>
      <c r="I555" s="913"/>
      <c r="J555" s="914"/>
      <c r="K555" s="914"/>
      <c r="L555" s="615"/>
      <c r="M555" s="636"/>
    </row>
    <row r="556" spans="1:13" ht="16.5">
      <c r="A556" s="925">
        <v>550</v>
      </c>
      <c r="B556" s="930"/>
      <c r="C556" s="931"/>
      <c r="D556" s="606" t="s">
        <v>288</v>
      </c>
      <c r="E556" s="607"/>
      <c r="F556" s="1168"/>
      <c r="G556" s="608"/>
      <c r="H556" s="1165"/>
      <c r="I556" s="917"/>
      <c r="J556" s="918">
        <v>74</v>
      </c>
      <c r="K556" s="918"/>
      <c r="L556" s="610">
        <f t="shared" si="11"/>
        <v>74</v>
      </c>
      <c r="M556" s="635"/>
    </row>
    <row r="557" spans="1:13" ht="16.5">
      <c r="A557" s="925">
        <v>551</v>
      </c>
      <c r="B557" s="932"/>
      <c r="C557" s="927"/>
      <c r="D557" s="612" t="s">
        <v>296</v>
      </c>
      <c r="E557" s="602"/>
      <c r="F557" s="1169"/>
      <c r="G557" s="613"/>
      <c r="H557" s="1166"/>
      <c r="I557" s="913"/>
      <c r="J557" s="914">
        <v>74</v>
      </c>
      <c r="K557" s="914"/>
      <c r="L557" s="615">
        <f t="shared" si="11"/>
        <v>74</v>
      </c>
      <c r="M557" s="636"/>
    </row>
    <row r="558" spans="1:13" ht="15">
      <c r="A558" s="925">
        <v>552</v>
      </c>
      <c r="B558" s="933"/>
      <c r="C558" s="934"/>
      <c r="D558" s="617" t="s">
        <v>284</v>
      </c>
      <c r="E558" s="602"/>
      <c r="F558" s="613"/>
      <c r="G558" s="618"/>
      <c r="H558" s="1167"/>
      <c r="I558" s="640"/>
      <c r="J558" s="639"/>
      <c r="K558" s="639"/>
      <c r="L558" s="604">
        <f t="shared" si="11"/>
        <v>0</v>
      </c>
      <c r="M558" s="641"/>
    </row>
    <row r="559" spans="1:13" ht="15">
      <c r="A559" s="925">
        <v>553</v>
      </c>
      <c r="B559" s="932"/>
      <c r="C559" s="927">
        <v>2</v>
      </c>
      <c r="D559" s="612" t="s">
        <v>606</v>
      </c>
      <c r="E559" s="602" t="s">
        <v>742</v>
      </c>
      <c r="F559" s="613">
        <f>SUM(G559,H559,L561,M560)</f>
        <v>29</v>
      </c>
      <c r="G559" s="613">
        <v>0</v>
      </c>
      <c r="H559" s="1166">
        <v>0</v>
      </c>
      <c r="I559" s="913"/>
      <c r="J559" s="914"/>
      <c r="K559" s="914"/>
      <c r="L559" s="615"/>
      <c r="M559" s="636"/>
    </row>
    <row r="560" spans="1:13" ht="16.5">
      <c r="A560" s="925">
        <v>554</v>
      </c>
      <c r="B560" s="930"/>
      <c r="C560" s="931"/>
      <c r="D560" s="606" t="s">
        <v>288</v>
      </c>
      <c r="E560" s="607"/>
      <c r="F560" s="1168"/>
      <c r="G560" s="608"/>
      <c r="H560" s="1165"/>
      <c r="I560" s="917"/>
      <c r="J560" s="918">
        <v>29</v>
      </c>
      <c r="K560" s="918"/>
      <c r="L560" s="610">
        <f t="shared" si="11"/>
        <v>29</v>
      </c>
      <c r="M560" s="635"/>
    </row>
    <row r="561" spans="1:13" ht="16.5">
      <c r="A561" s="925">
        <v>555</v>
      </c>
      <c r="B561" s="932"/>
      <c r="C561" s="927"/>
      <c r="D561" s="612" t="s">
        <v>296</v>
      </c>
      <c r="E561" s="602"/>
      <c r="F561" s="1169"/>
      <c r="G561" s="613"/>
      <c r="H561" s="1166"/>
      <c r="I561" s="913"/>
      <c r="J561" s="914">
        <v>29</v>
      </c>
      <c r="K561" s="914"/>
      <c r="L561" s="615">
        <f t="shared" si="11"/>
        <v>29</v>
      </c>
      <c r="M561" s="636"/>
    </row>
    <row r="562" spans="1:13" ht="15">
      <c r="A562" s="925">
        <v>556</v>
      </c>
      <c r="B562" s="933"/>
      <c r="C562" s="934"/>
      <c r="D562" s="617" t="s">
        <v>284</v>
      </c>
      <c r="E562" s="602"/>
      <c r="F562" s="613"/>
      <c r="G562" s="618"/>
      <c r="H562" s="1167"/>
      <c r="I562" s="640"/>
      <c r="J562" s="639"/>
      <c r="K562" s="639"/>
      <c r="L562" s="604">
        <f t="shared" si="11"/>
        <v>0</v>
      </c>
      <c r="M562" s="641"/>
    </row>
    <row r="563" spans="1:13" ht="15">
      <c r="A563" s="925">
        <v>557</v>
      </c>
      <c r="B563" s="932"/>
      <c r="C563" s="927">
        <v>3</v>
      </c>
      <c r="D563" s="612" t="s">
        <v>607</v>
      </c>
      <c r="E563" s="602" t="s">
        <v>742</v>
      </c>
      <c r="F563" s="613">
        <f>SUM(G563,H563,L565,M564)</f>
        <v>75</v>
      </c>
      <c r="G563" s="613">
        <v>0</v>
      </c>
      <c r="H563" s="1166">
        <v>0</v>
      </c>
      <c r="I563" s="913"/>
      <c r="J563" s="914"/>
      <c r="K563" s="914"/>
      <c r="L563" s="615"/>
      <c r="M563" s="636"/>
    </row>
    <row r="564" spans="1:13" ht="15">
      <c r="A564" s="925">
        <v>558</v>
      </c>
      <c r="B564" s="930"/>
      <c r="C564" s="931"/>
      <c r="D564" s="606" t="s">
        <v>288</v>
      </c>
      <c r="E564" s="928"/>
      <c r="F564" s="1146"/>
      <c r="G564" s="608"/>
      <c r="H564" s="1165"/>
      <c r="I564" s="917"/>
      <c r="J564" s="918">
        <v>75</v>
      </c>
      <c r="K564" s="918"/>
      <c r="L564" s="610">
        <f t="shared" si="11"/>
        <v>75</v>
      </c>
      <c r="M564" s="635"/>
    </row>
    <row r="565" spans="1:13" ht="15">
      <c r="A565" s="925">
        <v>559</v>
      </c>
      <c r="B565" s="932"/>
      <c r="C565" s="927"/>
      <c r="D565" s="612" t="s">
        <v>296</v>
      </c>
      <c r="E565" s="929"/>
      <c r="F565" s="974"/>
      <c r="G565" s="613"/>
      <c r="H565" s="1166"/>
      <c r="I565" s="913"/>
      <c r="J565" s="914">
        <v>75</v>
      </c>
      <c r="K565" s="914"/>
      <c r="L565" s="615">
        <f t="shared" si="11"/>
        <v>75</v>
      </c>
      <c r="M565" s="636"/>
    </row>
    <row r="566" spans="1:13" ht="15">
      <c r="A566" s="925">
        <v>560</v>
      </c>
      <c r="B566" s="933"/>
      <c r="C566" s="934"/>
      <c r="D566" s="617" t="s">
        <v>284</v>
      </c>
      <c r="E566" s="642"/>
      <c r="F566" s="618"/>
      <c r="G566" s="618"/>
      <c r="H566" s="1167"/>
      <c r="I566" s="640"/>
      <c r="J566" s="639">
        <v>75</v>
      </c>
      <c r="K566" s="639"/>
      <c r="L566" s="604">
        <f t="shared" si="11"/>
        <v>75</v>
      </c>
      <c r="M566" s="641"/>
    </row>
    <row r="567" spans="1:13" ht="15">
      <c r="A567" s="925">
        <v>561</v>
      </c>
      <c r="B567" s="932"/>
      <c r="C567" s="927">
        <v>4</v>
      </c>
      <c r="D567" s="612" t="s">
        <v>360</v>
      </c>
      <c r="E567" s="602" t="s">
        <v>742</v>
      </c>
      <c r="F567" s="613">
        <v>140</v>
      </c>
      <c r="G567" s="613">
        <v>0</v>
      </c>
      <c r="H567" s="1166">
        <v>0</v>
      </c>
      <c r="I567" s="913"/>
      <c r="J567" s="914"/>
      <c r="K567" s="914"/>
      <c r="L567" s="615"/>
      <c r="M567" s="636"/>
    </row>
    <row r="568" spans="1:13" ht="15">
      <c r="A568" s="925">
        <v>562</v>
      </c>
      <c r="B568" s="932"/>
      <c r="C568" s="927"/>
      <c r="D568" s="612" t="s">
        <v>296</v>
      </c>
      <c r="E568" s="602"/>
      <c r="F568" s="613"/>
      <c r="G568" s="613"/>
      <c r="H568" s="1166"/>
      <c r="I568" s="913"/>
      <c r="J568" s="914">
        <v>140</v>
      </c>
      <c r="K568" s="914"/>
      <c r="L568" s="615">
        <v>140</v>
      </c>
      <c r="M568" s="636"/>
    </row>
    <row r="569" spans="1:13" ht="15">
      <c r="A569" s="925">
        <v>563</v>
      </c>
      <c r="B569" s="933"/>
      <c r="C569" s="934"/>
      <c r="D569" s="617" t="s">
        <v>284</v>
      </c>
      <c r="E569" s="674"/>
      <c r="F569" s="618"/>
      <c r="G569" s="618"/>
      <c r="H569" s="1167"/>
      <c r="I569" s="640"/>
      <c r="J569" s="639"/>
      <c r="K569" s="639"/>
      <c r="L569" s="604"/>
      <c r="M569" s="641"/>
    </row>
    <row r="570" spans="1:13" ht="15">
      <c r="A570" s="925">
        <v>564</v>
      </c>
      <c r="B570" s="932"/>
      <c r="C570" s="927">
        <v>5</v>
      </c>
      <c r="D570" s="612" t="s">
        <v>872</v>
      </c>
      <c r="E570" s="602" t="s">
        <v>742</v>
      </c>
      <c r="F570" s="613">
        <f>SUM(G570:H570)</f>
        <v>0</v>
      </c>
      <c r="G570" s="613">
        <v>0</v>
      </c>
      <c r="H570" s="1166">
        <v>0</v>
      </c>
      <c r="I570" s="913"/>
      <c r="J570" s="914"/>
      <c r="K570" s="914"/>
      <c r="L570" s="604"/>
      <c r="M570" s="636"/>
    </row>
    <row r="571" spans="1:13" ht="15">
      <c r="A571" s="925">
        <v>565</v>
      </c>
      <c r="B571" s="933"/>
      <c r="C571" s="934"/>
      <c r="D571" s="617" t="s">
        <v>284</v>
      </c>
      <c r="E571" s="674"/>
      <c r="F571" s="613"/>
      <c r="G571" s="618"/>
      <c r="H571" s="1167"/>
      <c r="I571" s="640"/>
      <c r="J571" s="639">
        <v>36</v>
      </c>
      <c r="K571" s="639"/>
      <c r="L571" s="604">
        <f t="shared" si="11"/>
        <v>36</v>
      </c>
      <c r="M571" s="641"/>
    </row>
    <row r="572" spans="1:13" ht="15">
      <c r="A572" s="925">
        <v>566</v>
      </c>
      <c r="B572" s="932"/>
      <c r="C572" s="927">
        <v>6</v>
      </c>
      <c r="D572" s="612" t="s">
        <v>882</v>
      </c>
      <c r="E572" s="602" t="s">
        <v>742</v>
      </c>
      <c r="F572" s="613">
        <f aca="true" t="shared" si="12" ref="F572:F578">SUM(G572:H572)</f>
        <v>0</v>
      </c>
      <c r="G572" s="613">
        <v>0</v>
      </c>
      <c r="H572" s="1166">
        <v>0</v>
      </c>
      <c r="I572" s="913"/>
      <c r="J572" s="914"/>
      <c r="K572" s="914"/>
      <c r="L572" s="604"/>
      <c r="M572" s="636"/>
    </row>
    <row r="573" spans="1:13" ht="15">
      <c r="A573" s="925">
        <v>567</v>
      </c>
      <c r="B573" s="933"/>
      <c r="C573" s="934"/>
      <c r="D573" s="617" t="s">
        <v>284</v>
      </c>
      <c r="E573" s="674"/>
      <c r="F573" s="613"/>
      <c r="G573" s="618"/>
      <c r="H573" s="1167"/>
      <c r="I573" s="640"/>
      <c r="J573" s="639">
        <v>10</v>
      </c>
      <c r="K573" s="639"/>
      <c r="L573" s="604">
        <f t="shared" si="11"/>
        <v>10</v>
      </c>
      <c r="M573" s="641"/>
    </row>
    <row r="574" spans="1:13" ht="15">
      <c r="A574" s="925">
        <v>568</v>
      </c>
      <c r="B574" s="932"/>
      <c r="C574" s="927">
        <v>7</v>
      </c>
      <c r="D574" s="612" t="s">
        <v>883</v>
      </c>
      <c r="E574" s="602" t="s">
        <v>742</v>
      </c>
      <c r="F574" s="613">
        <f t="shared" si="12"/>
        <v>0</v>
      </c>
      <c r="G574" s="613">
        <v>0</v>
      </c>
      <c r="H574" s="1166">
        <v>0</v>
      </c>
      <c r="I574" s="913"/>
      <c r="J574" s="914"/>
      <c r="K574" s="914"/>
      <c r="L574" s="604"/>
      <c r="M574" s="636"/>
    </row>
    <row r="575" spans="1:13" ht="15">
      <c r="A575" s="925">
        <v>569</v>
      </c>
      <c r="B575" s="933"/>
      <c r="C575" s="934"/>
      <c r="D575" s="617" t="s">
        <v>284</v>
      </c>
      <c r="E575" s="674"/>
      <c r="F575" s="613"/>
      <c r="G575" s="618"/>
      <c r="H575" s="1167"/>
      <c r="I575" s="640"/>
      <c r="J575" s="639">
        <v>42</v>
      </c>
      <c r="K575" s="639"/>
      <c r="L575" s="604">
        <f t="shared" si="11"/>
        <v>42</v>
      </c>
      <c r="M575" s="641"/>
    </row>
    <row r="576" spans="1:13" ht="15">
      <c r="A576" s="925">
        <v>570</v>
      </c>
      <c r="B576" s="932"/>
      <c r="C576" s="927">
        <v>8</v>
      </c>
      <c r="D576" s="612" t="s">
        <v>872</v>
      </c>
      <c r="E576" s="602" t="s">
        <v>742</v>
      </c>
      <c r="F576" s="613">
        <f t="shared" si="12"/>
        <v>0</v>
      </c>
      <c r="G576" s="613">
        <v>0</v>
      </c>
      <c r="H576" s="1166">
        <v>0</v>
      </c>
      <c r="I576" s="913"/>
      <c r="J576" s="914"/>
      <c r="K576" s="914"/>
      <c r="L576" s="604"/>
      <c r="M576" s="636"/>
    </row>
    <row r="577" spans="1:13" ht="15">
      <c r="A577" s="925">
        <v>571</v>
      </c>
      <c r="B577" s="933"/>
      <c r="C577" s="934"/>
      <c r="D577" s="617" t="s">
        <v>284</v>
      </c>
      <c r="E577" s="674"/>
      <c r="F577" s="613"/>
      <c r="G577" s="618"/>
      <c r="H577" s="1167"/>
      <c r="I577" s="640"/>
      <c r="J577" s="639">
        <v>49</v>
      </c>
      <c r="K577" s="639"/>
      <c r="L577" s="604">
        <f t="shared" si="11"/>
        <v>49</v>
      </c>
      <c r="M577" s="641"/>
    </row>
    <row r="578" spans="1:13" ht="15">
      <c r="A578" s="925">
        <v>572</v>
      </c>
      <c r="B578" s="932"/>
      <c r="C578" s="927">
        <v>9</v>
      </c>
      <c r="D578" s="612" t="s">
        <v>884</v>
      </c>
      <c r="E578" s="602" t="s">
        <v>742</v>
      </c>
      <c r="F578" s="613">
        <f t="shared" si="12"/>
        <v>0</v>
      </c>
      <c r="G578" s="613">
        <v>0</v>
      </c>
      <c r="H578" s="1166">
        <v>0</v>
      </c>
      <c r="I578" s="913"/>
      <c r="J578" s="914"/>
      <c r="K578" s="914"/>
      <c r="L578" s="604"/>
      <c r="M578" s="636"/>
    </row>
    <row r="579" spans="1:13" ht="15">
      <c r="A579" s="925">
        <v>573</v>
      </c>
      <c r="B579" s="933"/>
      <c r="C579" s="934"/>
      <c r="D579" s="617" t="s">
        <v>284</v>
      </c>
      <c r="E579" s="674"/>
      <c r="F579" s="618"/>
      <c r="G579" s="618"/>
      <c r="H579" s="1167"/>
      <c r="I579" s="640"/>
      <c r="J579" s="639">
        <v>19</v>
      </c>
      <c r="K579" s="639"/>
      <c r="L579" s="604">
        <f t="shared" si="11"/>
        <v>19</v>
      </c>
      <c r="M579" s="641"/>
    </row>
    <row r="580" spans="1:13" ht="15">
      <c r="A580" s="925">
        <v>574</v>
      </c>
      <c r="B580" s="926">
        <v>6</v>
      </c>
      <c r="C580" s="927"/>
      <c r="D580" s="659" t="s">
        <v>608</v>
      </c>
      <c r="E580" s="602"/>
      <c r="F580" s="671"/>
      <c r="G580" s="671"/>
      <c r="H580" s="672"/>
      <c r="I580" s="913"/>
      <c r="J580" s="914"/>
      <c r="K580" s="914"/>
      <c r="L580" s="615"/>
      <c r="M580" s="631"/>
    </row>
    <row r="581" spans="1:13" ht="15">
      <c r="A581" s="925">
        <v>575</v>
      </c>
      <c r="B581" s="926"/>
      <c r="C581" s="927">
        <v>10</v>
      </c>
      <c r="D581" s="601" t="s">
        <v>609</v>
      </c>
      <c r="E581" s="602" t="s">
        <v>742</v>
      </c>
      <c r="F581" s="613">
        <f>SUM(G581,H581,L583,M582)</f>
        <v>128</v>
      </c>
      <c r="G581" s="601">
        <v>0</v>
      </c>
      <c r="H581" s="673">
        <v>0</v>
      </c>
      <c r="I581" s="913"/>
      <c r="J581" s="914"/>
      <c r="K581" s="914"/>
      <c r="L581" s="615"/>
      <c r="M581" s="605"/>
    </row>
    <row r="582" spans="1:13" ht="16.5">
      <c r="A582" s="925">
        <v>576</v>
      </c>
      <c r="B582" s="930"/>
      <c r="C582" s="931"/>
      <c r="D582" s="606" t="s">
        <v>288</v>
      </c>
      <c r="E582" s="607"/>
      <c r="F582" s="1168"/>
      <c r="G582" s="608"/>
      <c r="H582" s="1165"/>
      <c r="I582" s="917"/>
      <c r="J582" s="918">
        <v>178</v>
      </c>
      <c r="K582" s="918"/>
      <c r="L582" s="610">
        <f t="shared" si="11"/>
        <v>178</v>
      </c>
      <c r="M582" s="635"/>
    </row>
    <row r="583" spans="1:13" ht="16.5">
      <c r="A583" s="925">
        <v>577</v>
      </c>
      <c r="B583" s="932"/>
      <c r="C583" s="927"/>
      <c r="D583" s="612" t="s">
        <v>296</v>
      </c>
      <c r="E583" s="602"/>
      <c r="F583" s="1169"/>
      <c r="G583" s="613"/>
      <c r="H583" s="1166"/>
      <c r="I583" s="913"/>
      <c r="J583" s="914">
        <v>128</v>
      </c>
      <c r="K583" s="914"/>
      <c r="L583" s="615">
        <f t="shared" si="11"/>
        <v>128</v>
      </c>
      <c r="M583" s="636"/>
    </row>
    <row r="584" spans="1:13" ht="15">
      <c r="A584" s="925">
        <v>578</v>
      </c>
      <c r="B584" s="933"/>
      <c r="C584" s="934"/>
      <c r="D584" s="617" t="s">
        <v>284</v>
      </c>
      <c r="E584" s="622"/>
      <c r="F584" s="601"/>
      <c r="G584" s="618"/>
      <c r="H584" s="1167"/>
      <c r="I584" s="640"/>
      <c r="J584" s="639"/>
      <c r="K584" s="639"/>
      <c r="L584" s="604">
        <f t="shared" si="11"/>
        <v>0</v>
      </c>
      <c r="M584" s="641"/>
    </row>
    <row r="585" spans="1:13" ht="15">
      <c r="A585" s="925">
        <v>579</v>
      </c>
      <c r="B585" s="926"/>
      <c r="C585" s="927">
        <v>11</v>
      </c>
      <c r="D585" s="601" t="s">
        <v>610</v>
      </c>
      <c r="E585" s="602" t="s">
        <v>742</v>
      </c>
      <c r="F585" s="613">
        <f>SUM(G585,H585,L587,M586)</f>
        <v>15</v>
      </c>
      <c r="G585" s="601">
        <v>0</v>
      </c>
      <c r="H585" s="673">
        <v>0</v>
      </c>
      <c r="I585" s="913"/>
      <c r="J585" s="914"/>
      <c r="K585" s="914"/>
      <c r="L585" s="615"/>
      <c r="M585" s="605"/>
    </row>
    <row r="586" spans="1:13" ht="16.5">
      <c r="A586" s="925">
        <v>580</v>
      </c>
      <c r="B586" s="930"/>
      <c r="C586" s="931"/>
      <c r="D586" s="606" t="s">
        <v>288</v>
      </c>
      <c r="E586" s="607"/>
      <c r="F586" s="1168"/>
      <c r="G586" s="608"/>
      <c r="H586" s="1165"/>
      <c r="I586" s="917"/>
      <c r="J586" s="918">
        <v>15</v>
      </c>
      <c r="K586" s="918"/>
      <c r="L586" s="610">
        <f t="shared" si="11"/>
        <v>15</v>
      </c>
      <c r="M586" s="635"/>
    </row>
    <row r="587" spans="1:13" ht="16.5">
      <c r="A587" s="925">
        <v>581</v>
      </c>
      <c r="B587" s="932"/>
      <c r="C587" s="927"/>
      <c r="D587" s="612" t="s">
        <v>296</v>
      </c>
      <c r="E587" s="602"/>
      <c r="F587" s="1169"/>
      <c r="G587" s="613"/>
      <c r="H587" s="1166"/>
      <c r="I587" s="913"/>
      <c r="J587" s="914">
        <v>15</v>
      </c>
      <c r="K587" s="914"/>
      <c r="L587" s="615">
        <f t="shared" si="11"/>
        <v>15</v>
      </c>
      <c r="M587" s="636"/>
    </row>
    <row r="588" spans="1:13" ht="15">
      <c r="A588" s="925">
        <v>582</v>
      </c>
      <c r="B588" s="933"/>
      <c r="C588" s="934"/>
      <c r="D588" s="617" t="s">
        <v>284</v>
      </c>
      <c r="E588" s="622"/>
      <c r="F588" s="601"/>
      <c r="G588" s="618"/>
      <c r="H588" s="1167"/>
      <c r="I588" s="640"/>
      <c r="J588" s="639"/>
      <c r="K588" s="639"/>
      <c r="L588" s="604">
        <f t="shared" si="11"/>
        <v>0</v>
      </c>
      <c r="M588" s="641"/>
    </row>
    <row r="589" spans="1:13" ht="15">
      <c r="A589" s="925">
        <v>583</v>
      </c>
      <c r="B589" s="926"/>
      <c r="C589" s="927">
        <v>12</v>
      </c>
      <c r="D589" s="601" t="s">
        <v>611</v>
      </c>
      <c r="E589" s="602" t="s">
        <v>742</v>
      </c>
      <c r="F589" s="613">
        <f>SUM(G589,H589,L591,M590)</f>
        <v>60</v>
      </c>
      <c r="G589" s="601">
        <v>0</v>
      </c>
      <c r="H589" s="673">
        <v>0</v>
      </c>
      <c r="I589" s="913"/>
      <c r="J589" s="914"/>
      <c r="K589" s="914"/>
      <c r="L589" s="615"/>
      <c r="M589" s="605"/>
    </row>
    <row r="590" spans="1:13" ht="15">
      <c r="A590" s="925">
        <v>584</v>
      </c>
      <c r="B590" s="930"/>
      <c r="C590" s="931"/>
      <c r="D590" s="606" t="s">
        <v>288</v>
      </c>
      <c r="E590" s="928"/>
      <c r="F590" s="1146"/>
      <c r="G590" s="608"/>
      <c r="H590" s="1165"/>
      <c r="I590" s="917"/>
      <c r="J590" s="918">
        <v>60</v>
      </c>
      <c r="K590" s="918"/>
      <c r="L590" s="610">
        <f t="shared" si="11"/>
        <v>60</v>
      </c>
      <c r="M590" s="635"/>
    </row>
    <row r="591" spans="1:13" ht="15">
      <c r="A591" s="925">
        <v>585</v>
      </c>
      <c r="B591" s="932"/>
      <c r="C591" s="927"/>
      <c r="D591" s="612" t="s">
        <v>296</v>
      </c>
      <c r="E591" s="929"/>
      <c r="F591" s="974"/>
      <c r="G591" s="613"/>
      <c r="H591" s="1166"/>
      <c r="I591" s="913"/>
      <c r="J591" s="914">
        <v>60</v>
      </c>
      <c r="K591" s="914"/>
      <c r="L591" s="615">
        <f t="shared" si="11"/>
        <v>60</v>
      </c>
      <c r="M591" s="636"/>
    </row>
    <row r="592" spans="1:13" ht="15">
      <c r="A592" s="925">
        <v>586</v>
      </c>
      <c r="B592" s="933"/>
      <c r="C592" s="934"/>
      <c r="D592" s="617" t="s">
        <v>284</v>
      </c>
      <c r="E592" s="642"/>
      <c r="F592" s="618"/>
      <c r="G592" s="618"/>
      <c r="H592" s="1167"/>
      <c r="I592" s="640"/>
      <c r="J592" s="639"/>
      <c r="K592" s="639"/>
      <c r="L592" s="604">
        <f t="shared" si="11"/>
        <v>0</v>
      </c>
      <c r="M592" s="641"/>
    </row>
    <row r="593" spans="1:13" ht="15">
      <c r="A593" s="925">
        <v>587</v>
      </c>
      <c r="B593" s="932"/>
      <c r="C593" s="927">
        <v>13</v>
      </c>
      <c r="D593" s="601" t="s">
        <v>361</v>
      </c>
      <c r="E593" s="602" t="s">
        <v>742</v>
      </c>
      <c r="F593" s="613">
        <v>50</v>
      </c>
      <c r="G593" s="601">
        <v>0</v>
      </c>
      <c r="H593" s="673">
        <v>0</v>
      </c>
      <c r="I593" s="913"/>
      <c r="J593" s="914"/>
      <c r="K593" s="914"/>
      <c r="L593" s="615"/>
      <c r="M593" s="605"/>
    </row>
    <row r="594" spans="1:13" ht="15">
      <c r="A594" s="925">
        <v>588</v>
      </c>
      <c r="B594" s="932"/>
      <c r="C594" s="927"/>
      <c r="D594" s="601" t="s">
        <v>296</v>
      </c>
      <c r="E594" s="602"/>
      <c r="F594" s="613"/>
      <c r="G594" s="601"/>
      <c r="H594" s="673"/>
      <c r="I594" s="913"/>
      <c r="J594" s="914">
        <v>50</v>
      </c>
      <c r="K594" s="914"/>
      <c r="L594" s="615">
        <f>SUM(I594:K594)</f>
        <v>50</v>
      </c>
      <c r="M594" s="605"/>
    </row>
    <row r="595" spans="1:13" ht="15">
      <c r="A595" s="925">
        <v>589</v>
      </c>
      <c r="B595" s="933"/>
      <c r="C595" s="934"/>
      <c r="D595" s="617" t="s">
        <v>284</v>
      </c>
      <c r="E595" s="642"/>
      <c r="F595" s="618"/>
      <c r="G595" s="618"/>
      <c r="H595" s="1167"/>
      <c r="I595" s="640"/>
      <c r="J595" s="639">
        <v>36</v>
      </c>
      <c r="K595" s="639"/>
      <c r="L595" s="604">
        <f>SUM(I595:K595)</f>
        <v>36</v>
      </c>
      <c r="M595" s="641"/>
    </row>
    <row r="596" spans="1:13" ht="15">
      <c r="A596" s="925">
        <v>590</v>
      </c>
      <c r="B596" s="926">
        <v>7</v>
      </c>
      <c r="C596" s="927"/>
      <c r="D596" s="659" t="s">
        <v>575</v>
      </c>
      <c r="E596" s="676"/>
      <c r="F596" s="677"/>
      <c r="G596" s="677"/>
      <c r="H596" s="678"/>
      <c r="I596" s="972"/>
      <c r="J596" s="973"/>
      <c r="K596" s="973"/>
      <c r="L596" s="679"/>
      <c r="M596" s="680"/>
    </row>
    <row r="597" spans="1:13" ht="15">
      <c r="A597" s="925">
        <v>591</v>
      </c>
      <c r="B597" s="932"/>
      <c r="C597" s="927">
        <v>1</v>
      </c>
      <c r="D597" s="601" t="s">
        <v>612</v>
      </c>
      <c r="E597" s="602" t="s">
        <v>742</v>
      </c>
      <c r="F597" s="613">
        <f>SUM(G597,H597,L599,M598)</f>
        <v>80</v>
      </c>
      <c r="G597" s="601">
        <v>0</v>
      </c>
      <c r="H597" s="673">
        <v>0</v>
      </c>
      <c r="I597" s="913"/>
      <c r="J597" s="914"/>
      <c r="K597" s="914"/>
      <c r="L597" s="615"/>
      <c r="M597" s="605"/>
    </row>
    <row r="598" spans="1:13" ht="16.5">
      <c r="A598" s="925">
        <v>592</v>
      </c>
      <c r="B598" s="930"/>
      <c r="C598" s="931"/>
      <c r="D598" s="606" t="s">
        <v>288</v>
      </c>
      <c r="E598" s="607"/>
      <c r="F598" s="1168"/>
      <c r="G598" s="608"/>
      <c r="H598" s="1165"/>
      <c r="I598" s="917"/>
      <c r="J598" s="918">
        <v>80</v>
      </c>
      <c r="K598" s="918"/>
      <c r="L598" s="610">
        <f aca="true" t="shared" si="13" ref="L598:L660">SUM(I598:K598)</f>
        <v>80</v>
      </c>
      <c r="M598" s="635"/>
    </row>
    <row r="599" spans="1:13" ht="16.5">
      <c r="A599" s="925">
        <v>593</v>
      </c>
      <c r="B599" s="932"/>
      <c r="C599" s="927"/>
      <c r="D599" s="612" t="s">
        <v>296</v>
      </c>
      <c r="E599" s="602"/>
      <c r="F599" s="1169"/>
      <c r="G599" s="613"/>
      <c r="H599" s="1166"/>
      <c r="I599" s="913"/>
      <c r="J599" s="914">
        <v>80</v>
      </c>
      <c r="K599" s="914"/>
      <c r="L599" s="615">
        <f t="shared" si="13"/>
        <v>80</v>
      </c>
      <c r="M599" s="636"/>
    </row>
    <row r="600" spans="1:13" ht="15">
      <c r="A600" s="925">
        <v>594</v>
      </c>
      <c r="B600" s="933"/>
      <c r="C600" s="934"/>
      <c r="D600" s="617" t="s">
        <v>284</v>
      </c>
      <c r="E600" s="622"/>
      <c r="F600" s="601"/>
      <c r="G600" s="618"/>
      <c r="H600" s="1167"/>
      <c r="I600" s="640"/>
      <c r="J600" s="639"/>
      <c r="K600" s="639"/>
      <c r="L600" s="604">
        <f t="shared" si="13"/>
        <v>0</v>
      </c>
      <c r="M600" s="641"/>
    </row>
    <row r="601" spans="1:13" ht="15">
      <c r="A601" s="925">
        <v>595</v>
      </c>
      <c r="B601" s="932"/>
      <c r="C601" s="927">
        <v>2</v>
      </c>
      <c r="D601" s="601" t="s">
        <v>613</v>
      </c>
      <c r="E601" s="602" t="s">
        <v>742</v>
      </c>
      <c r="F601" s="613">
        <f>SUM(G601,H601,L603,M602)</f>
        <v>97</v>
      </c>
      <c r="G601" s="601">
        <v>0</v>
      </c>
      <c r="H601" s="673">
        <v>0</v>
      </c>
      <c r="I601" s="913"/>
      <c r="J601" s="914"/>
      <c r="K601" s="914"/>
      <c r="L601" s="615"/>
      <c r="M601" s="605"/>
    </row>
    <row r="602" spans="1:13" ht="16.5">
      <c r="A602" s="925">
        <v>596</v>
      </c>
      <c r="B602" s="930"/>
      <c r="C602" s="931"/>
      <c r="D602" s="606" t="s">
        <v>288</v>
      </c>
      <c r="E602" s="607"/>
      <c r="F602" s="1168"/>
      <c r="G602" s="608"/>
      <c r="H602" s="1165"/>
      <c r="I602" s="917"/>
      <c r="J602" s="918">
        <v>97</v>
      </c>
      <c r="K602" s="918"/>
      <c r="L602" s="610">
        <f t="shared" si="13"/>
        <v>97</v>
      </c>
      <c r="M602" s="635"/>
    </row>
    <row r="603" spans="1:13" ht="16.5">
      <c r="A603" s="925">
        <v>597</v>
      </c>
      <c r="B603" s="932"/>
      <c r="C603" s="927"/>
      <c r="D603" s="612" t="s">
        <v>296</v>
      </c>
      <c r="E603" s="602"/>
      <c r="F603" s="1169"/>
      <c r="G603" s="613"/>
      <c r="H603" s="1166"/>
      <c r="I603" s="913"/>
      <c r="J603" s="914">
        <v>97</v>
      </c>
      <c r="K603" s="914"/>
      <c r="L603" s="615">
        <f t="shared" si="13"/>
        <v>97</v>
      </c>
      <c r="M603" s="636"/>
    </row>
    <row r="604" spans="1:13" ht="15">
      <c r="A604" s="925">
        <v>598</v>
      </c>
      <c r="B604" s="933"/>
      <c r="C604" s="934"/>
      <c r="D604" s="617" t="s">
        <v>284</v>
      </c>
      <c r="E604" s="622"/>
      <c r="F604" s="601"/>
      <c r="G604" s="618"/>
      <c r="H604" s="1167"/>
      <c r="I604" s="640"/>
      <c r="J604" s="639"/>
      <c r="K604" s="639"/>
      <c r="L604" s="604">
        <f t="shared" si="13"/>
        <v>0</v>
      </c>
      <c r="M604" s="641"/>
    </row>
    <row r="605" spans="1:13" ht="15">
      <c r="A605" s="925">
        <v>599</v>
      </c>
      <c r="B605" s="932"/>
      <c r="C605" s="927">
        <v>3</v>
      </c>
      <c r="D605" s="601" t="s">
        <v>614</v>
      </c>
      <c r="E605" s="602" t="s">
        <v>742</v>
      </c>
      <c r="F605" s="613">
        <f>SUM(G605,H605,L607,M606)</f>
        <v>50</v>
      </c>
      <c r="G605" s="601">
        <v>0</v>
      </c>
      <c r="H605" s="673">
        <v>0</v>
      </c>
      <c r="I605" s="913"/>
      <c r="J605" s="914"/>
      <c r="K605" s="914"/>
      <c r="L605" s="615"/>
      <c r="M605" s="605"/>
    </row>
    <row r="606" spans="1:13" ht="15">
      <c r="A606" s="925">
        <v>600</v>
      </c>
      <c r="B606" s="930"/>
      <c r="C606" s="931"/>
      <c r="D606" s="606" t="s">
        <v>288</v>
      </c>
      <c r="E606" s="928"/>
      <c r="F606" s="1146"/>
      <c r="G606" s="608"/>
      <c r="H606" s="1165"/>
      <c r="I606" s="917"/>
      <c r="J606" s="918">
        <v>50</v>
      </c>
      <c r="K606" s="918"/>
      <c r="L606" s="610">
        <f t="shared" si="13"/>
        <v>50</v>
      </c>
      <c r="M606" s="635"/>
    </row>
    <row r="607" spans="1:13" ht="15">
      <c r="A607" s="925">
        <v>601</v>
      </c>
      <c r="B607" s="932"/>
      <c r="C607" s="927"/>
      <c r="D607" s="612" t="s">
        <v>296</v>
      </c>
      <c r="E607" s="929"/>
      <c r="F607" s="974"/>
      <c r="G607" s="613"/>
      <c r="H607" s="1166"/>
      <c r="I607" s="913"/>
      <c r="J607" s="914">
        <v>50</v>
      </c>
      <c r="K607" s="914"/>
      <c r="L607" s="615">
        <f t="shared" si="13"/>
        <v>50</v>
      </c>
      <c r="M607" s="636"/>
    </row>
    <row r="608" spans="1:13" ht="15">
      <c r="A608" s="925">
        <v>602</v>
      </c>
      <c r="B608" s="933"/>
      <c r="C608" s="934"/>
      <c r="D608" s="617" t="s">
        <v>284</v>
      </c>
      <c r="E608" s="642"/>
      <c r="F608" s="618"/>
      <c r="G608" s="618"/>
      <c r="H608" s="1167"/>
      <c r="I608" s="640"/>
      <c r="J608" s="639"/>
      <c r="K608" s="639"/>
      <c r="L608" s="604">
        <f t="shared" si="13"/>
        <v>0</v>
      </c>
      <c r="M608" s="641"/>
    </row>
    <row r="609" spans="1:13" ht="15">
      <c r="A609" s="925">
        <v>603</v>
      </c>
      <c r="B609" s="932"/>
      <c r="C609" s="927">
        <v>4</v>
      </c>
      <c r="D609" s="601" t="s">
        <v>616</v>
      </c>
      <c r="E609" s="602" t="s">
        <v>742</v>
      </c>
      <c r="F609" s="613">
        <f>SUM(G609,H609,L611,M610)</f>
        <v>600</v>
      </c>
      <c r="G609" s="601">
        <v>0</v>
      </c>
      <c r="H609" s="673">
        <v>0</v>
      </c>
      <c r="I609" s="913"/>
      <c r="J609" s="914"/>
      <c r="K609" s="914"/>
      <c r="L609" s="615"/>
      <c r="M609" s="605"/>
    </row>
    <row r="610" spans="1:13" ht="16.5">
      <c r="A610" s="925">
        <v>604</v>
      </c>
      <c r="B610" s="930"/>
      <c r="C610" s="931"/>
      <c r="D610" s="606" t="s">
        <v>288</v>
      </c>
      <c r="E610" s="607"/>
      <c r="F610" s="1168"/>
      <c r="G610" s="608"/>
      <c r="H610" s="1165"/>
      <c r="I610" s="917"/>
      <c r="J610" s="918">
        <v>600</v>
      </c>
      <c r="K610" s="918"/>
      <c r="L610" s="610">
        <f t="shared" si="13"/>
        <v>600</v>
      </c>
      <c r="M610" s="635"/>
    </row>
    <row r="611" spans="1:13" ht="16.5">
      <c r="A611" s="925">
        <v>605</v>
      </c>
      <c r="B611" s="932"/>
      <c r="C611" s="927"/>
      <c r="D611" s="612" t="s">
        <v>296</v>
      </c>
      <c r="E611" s="602"/>
      <c r="F611" s="1169"/>
      <c r="G611" s="613"/>
      <c r="H611" s="1166"/>
      <c r="I611" s="913"/>
      <c r="J611" s="914">
        <v>600</v>
      </c>
      <c r="K611" s="914"/>
      <c r="L611" s="615">
        <f t="shared" si="13"/>
        <v>600</v>
      </c>
      <c r="M611" s="636"/>
    </row>
    <row r="612" spans="1:13" ht="15">
      <c r="A612" s="925">
        <v>606</v>
      </c>
      <c r="B612" s="933"/>
      <c r="C612" s="934"/>
      <c r="D612" s="617" t="s">
        <v>284</v>
      </c>
      <c r="E612" s="622"/>
      <c r="F612" s="601"/>
      <c r="G612" s="618"/>
      <c r="H612" s="1167"/>
      <c r="I612" s="640"/>
      <c r="J612" s="639"/>
      <c r="K612" s="639"/>
      <c r="L612" s="604">
        <f t="shared" si="13"/>
        <v>0</v>
      </c>
      <c r="M612" s="641"/>
    </row>
    <row r="613" spans="1:13" ht="15">
      <c r="A613" s="925">
        <v>607</v>
      </c>
      <c r="B613" s="932"/>
      <c r="C613" s="927">
        <v>5</v>
      </c>
      <c r="D613" s="601" t="s">
        <v>617</v>
      </c>
      <c r="E613" s="602" t="s">
        <v>742</v>
      </c>
      <c r="F613" s="613">
        <f>SUM(G613,H613,L615,M614)</f>
        <v>283</v>
      </c>
      <c r="G613" s="601">
        <v>0</v>
      </c>
      <c r="H613" s="673">
        <v>0</v>
      </c>
      <c r="I613" s="913"/>
      <c r="J613" s="914"/>
      <c r="K613" s="914"/>
      <c r="L613" s="615"/>
      <c r="M613" s="605"/>
    </row>
    <row r="614" spans="1:13" ht="15">
      <c r="A614" s="925">
        <v>608</v>
      </c>
      <c r="B614" s="930"/>
      <c r="C614" s="931"/>
      <c r="D614" s="606" t="s">
        <v>288</v>
      </c>
      <c r="E614" s="928"/>
      <c r="F614" s="1146"/>
      <c r="G614" s="608"/>
      <c r="H614" s="1165"/>
      <c r="I614" s="917"/>
      <c r="J614" s="918">
        <v>283</v>
      </c>
      <c r="K614" s="918"/>
      <c r="L614" s="610">
        <f t="shared" si="13"/>
        <v>283</v>
      </c>
      <c r="M614" s="635"/>
    </row>
    <row r="615" spans="1:13" ht="15">
      <c r="A615" s="925">
        <v>609</v>
      </c>
      <c r="B615" s="932"/>
      <c r="C615" s="927"/>
      <c r="D615" s="612" t="s">
        <v>296</v>
      </c>
      <c r="E615" s="929"/>
      <c r="F615" s="974"/>
      <c r="G615" s="613"/>
      <c r="H615" s="1166"/>
      <c r="I615" s="913"/>
      <c r="J615" s="914">
        <v>283</v>
      </c>
      <c r="K615" s="914"/>
      <c r="L615" s="615">
        <f t="shared" si="13"/>
        <v>283</v>
      </c>
      <c r="M615" s="636"/>
    </row>
    <row r="616" spans="1:13" ht="15">
      <c r="A616" s="925">
        <v>610</v>
      </c>
      <c r="B616" s="933"/>
      <c r="C616" s="934"/>
      <c r="D616" s="617" t="s">
        <v>284</v>
      </c>
      <c r="E616" s="642"/>
      <c r="F616" s="618"/>
      <c r="G616" s="618"/>
      <c r="H616" s="1167"/>
      <c r="I616" s="640"/>
      <c r="J616" s="639"/>
      <c r="K616" s="639"/>
      <c r="L616" s="604">
        <f t="shared" si="13"/>
        <v>0</v>
      </c>
      <c r="M616" s="641"/>
    </row>
    <row r="617" spans="1:13" ht="21.75" customHeight="1">
      <c r="A617" s="925">
        <v>611</v>
      </c>
      <c r="B617" s="926">
        <v>8</v>
      </c>
      <c r="C617" s="927"/>
      <c r="D617" s="659" t="s">
        <v>618</v>
      </c>
      <c r="E617" s="602"/>
      <c r="F617" s="671"/>
      <c r="G617" s="671"/>
      <c r="H617" s="672"/>
      <c r="I617" s="913"/>
      <c r="J617" s="914"/>
      <c r="K617" s="914"/>
      <c r="L617" s="615"/>
      <c r="M617" s="631"/>
    </row>
    <row r="618" spans="1:13" ht="15">
      <c r="A618" s="925">
        <v>612</v>
      </c>
      <c r="B618" s="926"/>
      <c r="C618" s="927"/>
      <c r="D618" s="659" t="s">
        <v>518</v>
      </c>
      <c r="E618" s="642"/>
      <c r="F618" s="659"/>
      <c r="G618" s="659"/>
      <c r="H618" s="675"/>
      <c r="I618" s="913"/>
      <c r="J618" s="914"/>
      <c r="K618" s="914"/>
      <c r="L618" s="615"/>
      <c r="M618" s="631"/>
    </row>
    <row r="619" spans="1:13" ht="15">
      <c r="A619" s="925">
        <v>613</v>
      </c>
      <c r="B619" s="932"/>
      <c r="C619" s="927">
        <v>1</v>
      </c>
      <c r="D619" s="601" t="s">
        <v>519</v>
      </c>
      <c r="E619" s="602" t="s">
        <v>742</v>
      </c>
      <c r="F619" s="613">
        <f>SUM(G619,H619,L621,M620)</f>
        <v>120</v>
      </c>
      <c r="G619" s="601">
        <v>0</v>
      </c>
      <c r="H619" s="673">
        <v>0</v>
      </c>
      <c r="I619" s="913"/>
      <c r="J619" s="914"/>
      <c r="K619" s="914"/>
      <c r="L619" s="615"/>
      <c r="M619" s="605"/>
    </row>
    <row r="620" spans="1:13" ht="16.5">
      <c r="A620" s="925">
        <v>614</v>
      </c>
      <c r="B620" s="930"/>
      <c r="C620" s="931"/>
      <c r="D620" s="606" t="s">
        <v>288</v>
      </c>
      <c r="E620" s="607"/>
      <c r="F620" s="1168"/>
      <c r="G620" s="608"/>
      <c r="H620" s="1165"/>
      <c r="I620" s="917"/>
      <c r="J620" s="918">
        <v>120</v>
      </c>
      <c r="K620" s="918"/>
      <c r="L620" s="610">
        <f t="shared" si="13"/>
        <v>120</v>
      </c>
      <c r="M620" s="635"/>
    </row>
    <row r="621" spans="1:13" ht="16.5">
      <c r="A621" s="925">
        <v>615</v>
      </c>
      <c r="B621" s="932"/>
      <c r="C621" s="927"/>
      <c r="D621" s="612" t="s">
        <v>296</v>
      </c>
      <c r="E621" s="602"/>
      <c r="F621" s="1169"/>
      <c r="G621" s="613"/>
      <c r="H621" s="1166"/>
      <c r="I621" s="913"/>
      <c r="J621" s="914">
        <v>120</v>
      </c>
      <c r="K621" s="914"/>
      <c r="L621" s="615">
        <f t="shared" si="13"/>
        <v>120</v>
      </c>
      <c r="M621" s="636"/>
    </row>
    <row r="622" spans="1:13" ht="15">
      <c r="A622" s="925">
        <v>616</v>
      </c>
      <c r="B622" s="933"/>
      <c r="C622" s="934"/>
      <c r="D622" s="617" t="s">
        <v>284</v>
      </c>
      <c r="E622" s="602"/>
      <c r="F622" s="914"/>
      <c r="G622" s="618"/>
      <c r="H622" s="1167"/>
      <c r="I622" s="640"/>
      <c r="J622" s="639"/>
      <c r="K622" s="639"/>
      <c r="L622" s="604">
        <f t="shared" si="13"/>
        <v>0</v>
      </c>
      <c r="M622" s="641"/>
    </row>
    <row r="623" spans="1:13" ht="15">
      <c r="A623" s="925">
        <v>617</v>
      </c>
      <c r="B623" s="926"/>
      <c r="C623" s="927"/>
      <c r="D623" s="659" t="s">
        <v>520</v>
      </c>
      <c r="E623" s="622"/>
      <c r="F623" s="601"/>
      <c r="G623" s="671"/>
      <c r="H623" s="672"/>
      <c r="I623" s="913"/>
      <c r="J623" s="914"/>
      <c r="K623" s="914"/>
      <c r="L623" s="615"/>
      <c r="M623" s="631"/>
    </row>
    <row r="624" spans="1:13" ht="15">
      <c r="A624" s="925">
        <v>618</v>
      </c>
      <c r="B624" s="932"/>
      <c r="C624" s="927">
        <v>2</v>
      </c>
      <c r="D624" s="601" t="s">
        <v>521</v>
      </c>
      <c r="E624" s="602" t="s">
        <v>742</v>
      </c>
      <c r="F624" s="613">
        <f>SUM(G624,H624,L626,M625)</f>
        <v>150</v>
      </c>
      <c r="G624" s="601">
        <v>0</v>
      </c>
      <c r="H624" s="673">
        <v>0</v>
      </c>
      <c r="I624" s="913"/>
      <c r="J624" s="914"/>
      <c r="K624" s="914"/>
      <c r="L624" s="615"/>
      <c r="M624" s="605"/>
    </row>
    <row r="625" spans="1:13" ht="16.5">
      <c r="A625" s="925">
        <v>619</v>
      </c>
      <c r="B625" s="930"/>
      <c r="C625" s="931"/>
      <c r="D625" s="606" t="s">
        <v>288</v>
      </c>
      <c r="E625" s="607"/>
      <c r="F625" s="1168"/>
      <c r="G625" s="608"/>
      <c r="H625" s="1165"/>
      <c r="I625" s="917"/>
      <c r="J625" s="918">
        <v>150</v>
      </c>
      <c r="K625" s="918"/>
      <c r="L625" s="610">
        <f t="shared" si="13"/>
        <v>150</v>
      </c>
      <c r="M625" s="635"/>
    </row>
    <row r="626" spans="1:13" ht="16.5">
      <c r="A626" s="925">
        <v>620</v>
      </c>
      <c r="B626" s="932"/>
      <c r="C626" s="927"/>
      <c r="D626" s="612" t="s">
        <v>296</v>
      </c>
      <c r="E626" s="602"/>
      <c r="F626" s="1169"/>
      <c r="G626" s="613"/>
      <c r="H626" s="1166"/>
      <c r="I626" s="913"/>
      <c r="J626" s="914">
        <v>150</v>
      </c>
      <c r="K626" s="914"/>
      <c r="L626" s="615">
        <f t="shared" si="13"/>
        <v>150</v>
      </c>
      <c r="M626" s="636"/>
    </row>
    <row r="627" spans="1:13" ht="15">
      <c r="A627" s="925">
        <v>621</v>
      </c>
      <c r="B627" s="933"/>
      <c r="C627" s="934"/>
      <c r="D627" s="617" t="s">
        <v>284</v>
      </c>
      <c r="E627" s="622"/>
      <c r="F627" s="601"/>
      <c r="G627" s="618"/>
      <c r="H627" s="1167"/>
      <c r="I627" s="640"/>
      <c r="J627" s="639"/>
      <c r="K627" s="639"/>
      <c r="L627" s="604">
        <f t="shared" si="13"/>
        <v>0</v>
      </c>
      <c r="M627" s="641"/>
    </row>
    <row r="628" spans="1:13" ht="15">
      <c r="A628" s="925">
        <v>622</v>
      </c>
      <c r="B628" s="932"/>
      <c r="C628" s="927">
        <v>3</v>
      </c>
      <c r="D628" s="601" t="s">
        <v>522</v>
      </c>
      <c r="E628" s="602" t="s">
        <v>742</v>
      </c>
      <c r="F628" s="613">
        <f>SUM(G628,H628,L630,M629)</f>
        <v>130</v>
      </c>
      <c r="G628" s="601">
        <v>0</v>
      </c>
      <c r="H628" s="673">
        <v>0</v>
      </c>
      <c r="I628" s="913"/>
      <c r="J628" s="914"/>
      <c r="K628" s="914"/>
      <c r="L628" s="615"/>
      <c r="M628" s="605"/>
    </row>
    <row r="629" spans="1:13" ht="15">
      <c r="A629" s="925">
        <v>623</v>
      </c>
      <c r="B629" s="930"/>
      <c r="C629" s="931"/>
      <c r="D629" s="606" t="s">
        <v>288</v>
      </c>
      <c r="E629" s="928"/>
      <c r="F629" s="1146"/>
      <c r="G629" s="608"/>
      <c r="H629" s="1165"/>
      <c r="I629" s="917"/>
      <c r="J629" s="918">
        <v>130</v>
      </c>
      <c r="K629" s="918"/>
      <c r="L629" s="610">
        <f t="shared" si="13"/>
        <v>130</v>
      </c>
      <c r="M629" s="635"/>
    </row>
    <row r="630" spans="1:13" ht="15">
      <c r="A630" s="925">
        <v>624</v>
      </c>
      <c r="B630" s="932"/>
      <c r="C630" s="927"/>
      <c r="D630" s="612" t="s">
        <v>296</v>
      </c>
      <c r="E630" s="929"/>
      <c r="F630" s="974"/>
      <c r="G630" s="613"/>
      <c r="H630" s="1166"/>
      <c r="I630" s="913"/>
      <c r="J630" s="914">
        <v>130</v>
      </c>
      <c r="K630" s="914"/>
      <c r="L630" s="615">
        <f t="shared" si="13"/>
        <v>130</v>
      </c>
      <c r="M630" s="636"/>
    </row>
    <row r="631" spans="1:13" ht="15">
      <c r="A631" s="925">
        <v>625</v>
      </c>
      <c r="B631" s="933"/>
      <c r="C631" s="934"/>
      <c r="D631" s="617" t="s">
        <v>284</v>
      </c>
      <c r="E631" s="642"/>
      <c r="F631" s="618"/>
      <c r="G631" s="618"/>
      <c r="H631" s="1167"/>
      <c r="I631" s="640"/>
      <c r="J631" s="639"/>
      <c r="K631" s="639"/>
      <c r="L631" s="604">
        <f t="shared" si="13"/>
        <v>0</v>
      </c>
      <c r="M631" s="641"/>
    </row>
    <row r="632" spans="1:13" ht="16.5">
      <c r="A632" s="925">
        <v>626</v>
      </c>
      <c r="B632" s="932"/>
      <c r="C632" s="927">
        <v>4</v>
      </c>
      <c r="D632" s="612" t="s">
        <v>362</v>
      </c>
      <c r="E632" s="602" t="s">
        <v>742</v>
      </c>
      <c r="F632" s="1169">
        <f>SUM(G632,H632,L633,M633)</f>
        <v>70</v>
      </c>
      <c r="G632" s="613">
        <v>0</v>
      </c>
      <c r="H632" s="1166">
        <v>0</v>
      </c>
      <c r="I632" s="913"/>
      <c r="J632" s="914"/>
      <c r="K632" s="914"/>
      <c r="L632" s="615"/>
      <c r="M632" s="636"/>
    </row>
    <row r="633" spans="1:13" ht="16.5">
      <c r="A633" s="925">
        <v>627</v>
      </c>
      <c r="B633" s="932"/>
      <c r="C633" s="927"/>
      <c r="D633" s="612" t="s">
        <v>296</v>
      </c>
      <c r="E633" s="602"/>
      <c r="F633" s="1169"/>
      <c r="G633" s="613"/>
      <c r="H633" s="1166"/>
      <c r="I633" s="913"/>
      <c r="J633" s="914">
        <v>70</v>
      </c>
      <c r="K633" s="914"/>
      <c r="L633" s="615">
        <f t="shared" si="13"/>
        <v>70</v>
      </c>
      <c r="M633" s="636"/>
    </row>
    <row r="634" spans="1:13" ht="15">
      <c r="A634" s="925">
        <v>628</v>
      </c>
      <c r="B634" s="933"/>
      <c r="C634" s="934"/>
      <c r="D634" s="617" t="s">
        <v>284</v>
      </c>
      <c r="E634" s="602"/>
      <c r="F634" s="914"/>
      <c r="G634" s="618"/>
      <c r="H634" s="1167"/>
      <c r="I634" s="640"/>
      <c r="J634" s="639"/>
      <c r="K634" s="639"/>
      <c r="L634" s="604">
        <f t="shared" si="13"/>
        <v>0</v>
      </c>
      <c r="M634" s="641"/>
    </row>
    <row r="635" spans="1:13" ht="15">
      <c r="A635" s="925">
        <v>629</v>
      </c>
      <c r="B635" s="932"/>
      <c r="C635" s="927">
        <v>5</v>
      </c>
      <c r="D635" s="612" t="s">
        <v>885</v>
      </c>
      <c r="E635" s="602" t="s">
        <v>742</v>
      </c>
      <c r="F635" s="613">
        <f>SUM(G635:H635)</f>
        <v>0</v>
      </c>
      <c r="G635" s="613">
        <v>0</v>
      </c>
      <c r="H635" s="1166">
        <v>0</v>
      </c>
      <c r="I635" s="913"/>
      <c r="J635" s="914"/>
      <c r="K635" s="914"/>
      <c r="L635" s="604"/>
      <c r="M635" s="636"/>
    </row>
    <row r="636" spans="1:13" ht="15">
      <c r="A636" s="925">
        <v>630</v>
      </c>
      <c r="B636" s="933"/>
      <c r="C636" s="934"/>
      <c r="D636" s="617" t="s">
        <v>284</v>
      </c>
      <c r="E636" s="674"/>
      <c r="F636" s="618"/>
      <c r="G636" s="618"/>
      <c r="H636" s="1167"/>
      <c r="I636" s="640"/>
      <c r="J636" s="639">
        <v>51</v>
      </c>
      <c r="K636" s="639"/>
      <c r="L636" s="604">
        <f t="shared" si="13"/>
        <v>51</v>
      </c>
      <c r="M636" s="641"/>
    </row>
    <row r="637" spans="1:13" ht="19.5" customHeight="1">
      <c r="A637" s="925">
        <v>631</v>
      </c>
      <c r="B637" s="932"/>
      <c r="C637" s="927"/>
      <c r="D637" s="659" t="s">
        <v>523</v>
      </c>
      <c r="E637" s="622"/>
      <c r="F637" s="601"/>
      <c r="G637" s="671"/>
      <c r="H637" s="672"/>
      <c r="I637" s="940"/>
      <c r="J637" s="941"/>
      <c r="K637" s="941"/>
      <c r="L637" s="615"/>
      <c r="M637" s="662"/>
    </row>
    <row r="638" spans="1:13" ht="15">
      <c r="A638" s="925">
        <v>632</v>
      </c>
      <c r="B638" s="932"/>
      <c r="C638" s="927">
        <v>6</v>
      </c>
      <c r="D638" s="601" t="s">
        <v>524</v>
      </c>
      <c r="E638" s="602" t="s">
        <v>742</v>
      </c>
      <c r="F638" s="613">
        <f>SUM(G638,H638,L640,M639)</f>
        <v>150</v>
      </c>
      <c r="G638" s="601">
        <v>0</v>
      </c>
      <c r="H638" s="673">
        <v>0</v>
      </c>
      <c r="I638" s="913"/>
      <c r="J638" s="914"/>
      <c r="K638" s="914"/>
      <c r="L638" s="615"/>
      <c r="M638" s="605"/>
    </row>
    <row r="639" spans="1:13" ht="16.5">
      <c r="A639" s="925">
        <v>633</v>
      </c>
      <c r="B639" s="930"/>
      <c r="C639" s="931"/>
      <c r="D639" s="606" t="s">
        <v>288</v>
      </c>
      <c r="E639" s="607"/>
      <c r="F639" s="1168"/>
      <c r="G639" s="608"/>
      <c r="H639" s="1165"/>
      <c r="I639" s="917"/>
      <c r="J639" s="918">
        <v>150</v>
      </c>
      <c r="K639" s="918"/>
      <c r="L639" s="610">
        <f t="shared" si="13"/>
        <v>150</v>
      </c>
      <c r="M639" s="635"/>
    </row>
    <row r="640" spans="1:13" ht="16.5">
      <c r="A640" s="925">
        <v>634</v>
      </c>
      <c r="B640" s="932"/>
      <c r="C640" s="927"/>
      <c r="D640" s="612" t="s">
        <v>296</v>
      </c>
      <c r="E640" s="602"/>
      <c r="F640" s="1169"/>
      <c r="G640" s="613"/>
      <c r="H640" s="1166"/>
      <c r="I640" s="913"/>
      <c r="J640" s="914">
        <v>150</v>
      </c>
      <c r="K640" s="914"/>
      <c r="L640" s="615">
        <f t="shared" si="13"/>
        <v>150</v>
      </c>
      <c r="M640" s="636"/>
    </row>
    <row r="641" spans="1:13" ht="15">
      <c r="A641" s="925">
        <v>635</v>
      </c>
      <c r="B641" s="933"/>
      <c r="C641" s="934"/>
      <c r="D641" s="617" t="s">
        <v>284</v>
      </c>
      <c r="E641" s="622"/>
      <c r="F641" s="601"/>
      <c r="G641" s="618"/>
      <c r="H641" s="1167"/>
      <c r="I641" s="640"/>
      <c r="J641" s="639"/>
      <c r="K641" s="639"/>
      <c r="L641" s="604">
        <f t="shared" si="13"/>
        <v>0</v>
      </c>
      <c r="M641" s="641"/>
    </row>
    <row r="642" spans="1:13" ht="15">
      <c r="A642" s="925">
        <v>636</v>
      </c>
      <c r="B642" s="932"/>
      <c r="C642" s="927">
        <v>7</v>
      </c>
      <c r="D642" s="601" t="s">
        <v>525</v>
      </c>
      <c r="E642" s="602" t="s">
        <v>742</v>
      </c>
      <c r="F642" s="613">
        <f>SUM(G642,H642,L644,M643)</f>
        <v>150</v>
      </c>
      <c r="G642" s="601">
        <v>0</v>
      </c>
      <c r="H642" s="673">
        <v>0</v>
      </c>
      <c r="I642" s="913"/>
      <c r="J642" s="914"/>
      <c r="K642" s="914"/>
      <c r="L642" s="615"/>
      <c r="M642" s="605"/>
    </row>
    <row r="643" spans="1:13" ht="16.5">
      <c r="A643" s="925">
        <v>637</v>
      </c>
      <c r="B643" s="930"/>
      <c r="C643" s="931"/>
      <c r="D643" s="606" t="s">
        <v>288</v>
      </c>
      <c r="E643" s="607"/>
      <c r="F643" s="1168"/>
      <c r="G643" s="608"/>
      <c r="H643" s="1165"/>
      <c r="I643" s="917"/>
      <c r="J643" s="918">
        <v>150</v>
      </c>
      <c r="K643" s="918"/>
      <c r="L643" s="610">
        <f t="shared" si="13"/>
        <v>150</v>
      </c>
      <c r="M643" s="635"/>
    </row>
    <row r="644" spans="1:13" ht="16.5">
      <c r="A644" s="925">
        <v>638</v>
      </c>
      <c r="B644" s="932"/>
      <c r="C644" s="927"/>
      <c r="D644" s="612" t="s">
        <v>296</v>
      </c>
      <c r="E644" s="602"/>
      <c r="F644" s="1169"/>
      <c r="G644" s="613"/>
      <c r="H644" s="1166"/>
      <c r="I644" s="913"/>
      <c r="J644" s="914">
        <v>150</v>
      </c>
      <c r="K644" s="914"/>
      <c r="L644" s="615">
        <f t="shared" si="13"/>
        <v>150</v>
      </c>
      <c r="M644" s="636"/>
    </row>
    <row r="645" spans="1:13" ht="15">
      <c r="A645" s="925">
        <v>639</v>
      </c>
      <c r="B645" s="933"/>
      <c r="C645" s="934"/>
      <c r="D645" s="617" t="s">
        <v>284</v>
      </c>
      <c r="E645" s="622"/>
      <c r="F645" s="601"/>
      <c r="G645" s="618"/>
      <c r="H645" s="1167"/>
      <c r="I645" s="640"/>
      <c r="J645" s="639"/>
      <c r="K645" s="639"/>
      <c r="L645" s="604">
        <f t="shared" si="13"/>
        <v>0</v>
      </c>
      <c r="M645" s="641"/>
    </row>
    <row r="646" spans="1:13" ht="15">
      <c r="A646" s="925">
        <v>640</v>
      </c>
      <c r="B646" s="932"/>
      <c r="C646" s="927">
        <v>8</v>
      </c>
      <c r="D646" s="601" t="s">
        <v>521</v>
      </c>
      <c r="E646" s="602" t="s">
        <v>742</v>
      </c>
      <c r="F646" s="613">
        <f>SUM(G646,H646,L648,M647)</f>
        <v>150</v>
      </c>
      <c r="G646" s="601">
        <v>0</v>
      </c>
      <c r="H646" s="673">
        <v>0</v>
      </c>
      <c r="I646" s="913"/>
      <c r="J646" s="914"/>
      <c r="K646" s="914"/>
      <c r="L646" s="615"/>
      <c r="M646" s="605"/>
    </row>
    <row r="647" spans="1:13" ht="15">
      <c r="A647" s="925">
        <v>641</v>
      </c>
      <c r="B647" s="930"/>
      <c r="C647" s="931"/>
      <c r="D647" s="606" t="s">
        <v>288</v>
      </c>
      <c r="E647" s="928"/>
      <c r="F647" s="1146"/>
      <c r="G647" s="608"/>
      <c r="H647" s="1165"/>
      <c r="I647" s="917"/>
      <c r="J647" s="918">
        <v>150</v>
      </c>
      <c r="K647" s="918"/>
      <c r="L647" s="610">
        <f t="shared" si="13"/>
        <v>150</v>
      </c>
      <c r="M647" s="635"/>
    </row>
    <row r="648" spans="1:13" ht="15">
      <c r="A648" s="925">
        <v>642</v>
      </c>
      <c r="B648" s="932"/>
      <c r="C648" s="927"/>
      <c r="D648" s="612" t="s">
        <v>296</v>
      </c>
      <c r="E648" s="929"/>
      <c r="F648" s="974"/>
      <c r="G648" s="613"/>
      <c r="H648" s="1166"/>
      <c r="I648" s="913"/>
      <c r="J648" s="914">
        <v>150</v>
      </c>
      <c r="K648" s="914"/>
      <c r="L648" s="615">
        <f t="shared" si="13"/>
        <v>150</v>
      </c>
      <c r="M648" s="636"/>
    </row>
    <row r="649" spans="1:13" ht="15">
      <c r="A649" s="925">
        <v>643</v>
      </c>
      <c r="B649" s="933"/>
      <c r="C649" s="934"/>
      <c r="D649" s="617" t="s">
        <v>284</v>
      </c>
      <c r="E649" s="642"/>
      <c r="F649" s="618"/>
      <c r="G649" s="618"/>
      <c r="H649" s="1167"/>
      <c r="I649" s="640"/>
      <c r="J649" s="639"/>
      <c r="K649" s="639"/>
      <c r="L649" s="604">
        <f t="shared" si="13"/>
        <v>0</v>
      </c>
      <c r="M649" s="641"/>
    </row>
    <row r="650" spans="1:13" ht="15">
      <c r="A650" s="925">
        <v>644</v>
      </c>
      <c r="B650" s="926"/>
      <c r="C650" s="927">
        <v>9</v>
      </c>
      <c r="D650" s="601" t="s">
        <v>526</v>
      </c>
      <c r="E650" s="602" t="s">
        <v>742</v>
      </c>
      <c r="F650" s="613">
        <f>SUM(G650,H650,L652,M651)</f>
        <v>100</v>
      </c>
      <c r="G650" s="601">
        <v>0</v>
      </c>
      <c r="H650" s="673">
        <v>0</v>
      </c>
      <c r="I650" s="913"/>
      <c r="J650" s="914"/>
      <c r="K650" s="914"/>
      <c r="L650" s="615"/>
      <c r="M650" s="605"/>
    </row>
    <row r="651" spans="1:13" ht="16.5">
      <c r="A651" s="925">
        <v>645</v>
      </c>
      <c r="B651" s="930"/>
      <c r="C651" s="931"/>
      <c r="D651" s="606" t="s">
        <v>288</v>
      </c>
      <c r="E651" s="607"/>
      <c r="F651" s="1168"/>
      <c r="G651" s="608"/>
      <c r="H651" s="1165"/>
      <c r="I651" s="917"/>
      <c r="J651" s="918">
        <v>100</v>
      </c>
      <c r="K651" s="918"/>
      <c r="L651" s="610">
        <f t="shared" si="13"/>
        <v>100</v>
      </c>
      <c r="M651" s="635"/>
    </row>
    <row r="652" spans="1:13" ht="16.5">
      <c r="A652" s="925">
        <v>646</v>
      </c>
      <c r="B652" s="932"/>
      <c r="C652" s="927"/>
      <c r="D652" s="612" t="s">
        <v>296</v>
      </c>
      <c r="E652" s="602"/>
      <c r="F652" s="1169"/>
      <c r="G652" s="613"/>
      <c r="H652" s="1166"/>
      <c r="I652" s="913"/>
      <c r="J652" s="914">
        <v>100</v>
      </c>
      <c r="K652" s="914"/>
      <c r="L652" s="615">
        <f t="shared" si="13"/>
        <v>100</v>
      </c>
      <c r="M652" s="636"/>
    </row>
    <row r="653" spans="1:13" ht="15">
      <c r="A653" s="925">
        <v>647</v>
      </c>
      <c r="B653" s="933"/>
      <c r="C653" s="934"/>
      <c r="D653" s="617" t="s">
        <v>284</v>
      </c>
      <c r="E653" s="602"/>
      <c r="F653" s="914"/>
      <c r="G653" s="618"/>
      <c r="H653" s="1167"/>
      <c r="I653" s="640"/>
      <c r="J653" s="639"/>
      <c r="K653" s="639"/>
      <c r="L653" s="604">
        <f t="shared" si="13"/>
        <v>0</v>
      </c>
      <c r="M653" s="641"/>
    </row>
    <row r="654" spans="1:13" ht="15">
      <c r="A654" s="925">
        <v>648</v>
      </c>
      <c r="B654" s="932"/>
      <c r="C654" s="927">
        <v>10</v>
      </c>
      <c r="D654" s="612" t="s">
        <v>886</v>
      </c>
      <c r="E654" s="602" t="s">
        <v>742</v>
      </c>
      <c r="F654" s="613">
        <f>SUM(G654:H654)</f>
        <v>0</v>
      </c>
      <c r="G654" s="613">
        <v>0</v>
      </c>
      <c r="H654" s="1166">
        <v>0</v>
      </c>
      <c r="I654" s="913"/>
      <c r="J654" s="914"/>
      <c r="K654" s="914"/>
      <c r="L654" s="604"/>
      <c r="M654" s="636"/>
    </row>
    <row r="655" spans="1:13" ht="15">
      <c r="A655" s="925">
        <v>649</v>
      </c>
      <c r="B655" s="933"/>
      <c r="C655" s="934"/>
      <c r="D655" s="617" t="s">
        <v>284</v>
      </c>
      <c r="E655" s="674"/>
      <c r="F655" s="618"/>
      <c r="G655" s="618"/>
      <c r="H655" s="1167"/>
      <c r="I655" s="640"/>
      <c r="J655" s="639">
        <v>80</v>
      </c>
      <c r="K655" s="639"/>
      <c r="L655" s="604">
        <f t="shared" si="13"/>
        <v>80</v>
      </c>
      <c r="M655" s="641"/>
    </row>
    <row r="656" spans="1:13" ht="15">
      <c r="A656" s="925">
        <v>650</v>
      </c>
      <c r="B656" s="932"/>
      <c r="C656" s="927"/>
      <c r="D656" s="659" t="s">
        <v>527</v>
      </c>
      <c r="E656" s="622"/>
      <c r="F656" s="601"/>
      <c r="G656" s="671"/>
      <c r="H656" s="672"/>
      <c r="I656" s="940"/>
      <c r="J656" s="941"/>
      <c r="K656" s="941"/>
      <c r="L656" s="615"/>
      <c r="M656" s="662"/>
    </row>
    <row r="657" spans="1:13" ht="15">
      <c r="A657" s="925">
        <v>651</v>
      </c>
      <c r="B657" s="932"/>
      <c r="C657" s="927">
        <v>11</v>
      </c>
      <c r="D657" s="601" t="s">
        <v>528</v>
      </c>
      <c r="E657" s="602" t="s">
        <v>742</v>
      </c>
      <c r="F657" s="613">
        <f>SUM(G657,H657,L659,M658)</f>
        <v>250</v>
      </c>
      <c r="G657" s="601">
        <v>0</v>
      </c>
      <c r="H657" s="673">
        <v>0</v>
      </c>
      <c r="I657" s="913"/>
      <c r="J657" s="914"/>
      <c r="K657" s="914"/>
      <c r="L657" s="615"/>
      <c r="M657" s="605"/>
    </row>
    <row r="658" spans="1:13" ht="16.5">
      <c r="A658" s="925">
        <v>652</v>
      </c>
      <c r="B658" s="930"/>
      <c r="C658" s="931"/>
      <c r="D658" s="606" t="s">
        <v>288</v>
      </c>
      <c r="E658" s="607"/>
      <c r="F658" s="1168"/>
      <c r="G658" s="608"/>
      <c r="H658" s="1165"/>
      <c r="I658" s="917"/>
      <c r="J658" s="918">
        <v>250</v>
      </c>
      <c r="K658" s="918"/>
      <c r="L658" s="610">
        <f t="shared" si="13"/>
        <v>250</v>
      </c>
      <c r="M658" s="635"/>
    </row>
    <row r="659" spans="1:13" ht="16.5">
      <c r="A659" s="925">
        <v>653</v>
      </c>
      <c r="B659" s="932"/>
      <c r="C659" s="927"/>
      <c r="D659" s="612" t="s">
        <v>296</v>
      </c>
      <c r="E659" s="602"/>
      <c r="F659" s="1169"/>
      <c r="G659" s="613"/>
      <c r="H659" s="1166"/>
      <c r="I659" s="913"/>
      <c r="J659" s="914">
        <v>250</v>
      </c>
      <c r="K659" s="914"/>
      <c r="L659" s="615">
        <f t="shared" si="13"/>
        <v>250</v>
      </c>
      <c r="M659" s="636"/>
    </row>
    <row r="660" spans="1:13" ht="15">
      <c r="A660" s="925">
        <v>654</v>
      </c>
      <c r="B660" s="933"/>
      <c r="C660" s="934"/>
      <c r="D660" s="617" t="s">
        <v>284</v>
      </c>
      <c r="E660" s="622"/>
      <c r="F660" s="601"/>
      <c r="G660" s="618"/>
      <c r="H660" s="1167"/>
      <c r="I660" s="640"/>
      <c r="J660" s="639"/>
      <c r="K660" s="639"/>
      <c r="L660" s="604">
        <f t="shared" si="13"/>
        <v>0</v>
      </c>
      <c r="M660" s="641"/>
    </row>
    <row r="661" spans="1:13" ht="15">
      <c r="A661" s="925">
        <v>655</v>
      </c>
      <c r="B661" s="926"/>
      <c r="C661" s="927">
        <v>12</v>
      </c>
      <c r="D661" s="601" t="s">
        <v>524</v>
      </c>
      <c r="E661" s="602" t="s">
        <v>742</v>
      </c>
      <c r="F661" s="613">
        <f>SUM(G661,H661,L663,M662)</f>
        <v>150</v>
      </c>
      <c r="G661" s="601">
        <v>0</v>
      </c>
      <c r="H661" s="673">
        <v>0</v>
      </c>
      <c r="I661" s="913"/>
      <c r="J661" s="914"/>
      <c r="K661" s="914"/>
      <c r="L661" s="615"/>
      <c r="M661" s="605"/>
    </row>
    <row r="662" spans="1:13" ht="16.5">
      <c r="A662" s="925">
        <v>656</v>
      </c>
      <c r="B662" s="930"/>
      <c r="C662" s="931"/>
      <c r="D662" s="606" t="s">
        <v>288</v>
      </c>
      <c r="E662" s="607"/>
      <c r="F662" s="1168"/>
      <c r="G662" s="608"/>
      <c r="H662" s="1165"/>
      <c r="I662" s="917"/>
      <c r="J662" s="918">
        <v>150</v>
      </c>
      <c r="K662" s="918"/>
      <c r="L662" s="610">
        <f>SUM(I662:K662)</f>
        <v>150</v>
      </c>
      <c r="M662" s="635"/>
    </row>
    <row r="663" spans="1:13" ht="16.5">
      <c r="A663" s="925">
        <v>657</v>
      </c>
      <c r="B663" s="932"/>
      <c r="C663" s="927"/>
      <c r="D663" s="612" t="s">
        <v>296</v>
      </c>
      <c r="E663" s="602"/>
      <c r="F663" s="1169"/>
      <c r="G663" s="613"/>
      <c r="H663" s="1166"/>
      <c r="I663" s="913"/>
      <c r="J663" s="914">
        <v>150</v>
      </c>
      <c r="K663" s="914"/>
      <c r="L663" s="615">
        <f>SUM(I663:K663)</f>
        <v>150</v>
      </c>
      <c r="M663" s="636"/>
    </row>
    <row r="664" spans="1:13" ht="15">
      <c r="A664" s="925">
        <v>658</v>
      </c>
      <c r="B664" s="933"/>
      <c r="C664" s="934"/>
      <c r="D664" s="617" t="s">
        <v>284</v>
      </c>
      <c r="E664" s="622"/>
      <c r="F664" s="601"/>
      <c r="G664" s="618"/>
      <c r="H664" s="1167"/>
      <c r="I664" s="640"/>
      <c r="J664" s="639"/>
      <c r="K664" s="639"/>
      <c r="L664" s="604">
        <f>SUM(I664:K664)</f>
        <v>0</v>
      </c>
      <c r="M664" s="641"/>
    </row>
    <row r="665" spans="1:13" ht="15">
      <c r="A665" s="925">
        <v>659</v>
      </c>
      <c r="B665" s="926"/>
      <c r="C665" s="927">
        <v>13</v>
      </c>
      <c r="D665" s="601" t="s">
        <v>529</v>
      </c>
      <c r="E665" s="602" t="s">
        <v>742</v>
      </c>
      <c r="F665" s="613">
        <f>SUM(G665,H665,L667,M666)</f>
        <v>100</v>
      </c>
      <c r="G665" s="601">
        <v>0</v>
      </c>
      <c r="H665" s="673">
        <v>0</v>
      </c>
      <c r="I665" s="913"/>
      <c r="J665" s="914"/>
      <c r="K665" s="914"/>
      <c r="L665" s="615"/>
      <c r="M665" s="605"/>
    </row>
    <row r="666" spans="1:13" ht="15">
      <c r="A666" s="925">
        <v>660</v>
      </c>
      <c r="B666" s="930"/>
      <c r="C666" s="931"/>
      <c r="D666" s="606" t="s">
        <v>288</v>
      </c>
      <c r="E666" s="928"/>
      <c r="F666" s="1146"/>
      <c r="G666" s="608"/>
      <c r="H666" s="1165"/>
      <c r="I666" s="917"/>
      <c r="J666" s="918">
        <v>100</v>
      </c>
      <c r="K666" s="918"/>
      <c r="L666" s="610">
        <f>SUM(I666:K666)</f>
        <v>100</v>
      </c>
      <c r="M666" s="635"/>
    </row>
    <row r="667" spans="1:13" ht="15">
      <c r="A667" s="925">
        <v>661</v>
      </c>
      <c r="B667" s="932"/>
      <c r="C667" s="927"/>
      <c r="D667" s="612" t="s">
        <v>296</v>
      </c>
      <c r="E667" s="929"/>
      <c r="F667" s="974"/>
      <c r="G667" s="613"/>
      <c r="H667" s="1166"/>
      <c r="I667" s="913"/>
      <c r="J667" s="914">
        <v>100</v>
      </c>
      <c r="K667" s="914"/>
      <c r="L667" s="615">
        <f>SUM(I667:K667)</f>
        <v>100</v>
      </c>
      <c r="M667" s="636"/>
    </row>
    <row r="668" spans="1:13" ht="15">
      <c r="A668" s="925">
        <v>662</v>
      </c>
      <c r="B668" s="933"/>
      <c r="C668" s="934"/>
      <c r="D668" s="617" t="s">
        <v>284</v>
      </c>
      <c r="E668" s="642"/>
      <c r="F668" s="618"/>
      <c r="G668" s="618"/>
      <c r="H668" s="1167"/>
      <c r="I668" s="640"/>
      <c r="J668" s="639"/>
      <c r="K668" s="639"/>
      <c r="L668" s="604">
        <f>SUM(I668:K668)</f>
        <v>0</v>
      </c>
      <c r="M668" s="641"/>
    </row>
    <row r="669" spans="1:13" ht="15">
      <c r="A669" s="925">
        <v>663</v>
      </c>
      <c r="B669" s="932"/>
      <c r="C669" s="927">
        <v>14</v>
      </c>
      <c r="D669" s="612" t="s">
        <v>887</v>
      </c>
      <c r="E669" s="602" t="s">
        <v>742</v>
      </c>
      <c r="F669" s="613">
        <f>SUM(G669:H669)</f>
        <v>0</v>
      </c>
      <c r="G669" s="613">
        <v>0</v>
      </c>
      <c r="H669" s="1166">
        <v>0</v>
      </c>
      <c r="I669" s="913"/>
      <c r="J669" s="914"/>
      <c r="K669" s="914"/>
      <c r="L669" s="604"/>
      <c r="M669" s="636"/>
    </row>
    <row r="670" spans="1:13" ht="15">
      <c r="A670" s="925">
        <v>664</v>
      </c>
      <c r="B670" s="933"/>
      <c r="C670" s="934"/>
      <c r="D670" s="617" t="s">
        <v>284</v>
      </c>
      <c r="E670" s="674"/>
      <c r="F670" s="618"/>
      <c r="G670" s="618"/>
      <c r="H670" s="1167"/>
      <c r="I670" s="640"/>
      <c r="J670" s="639">
        <v>52</v>
      </c>
      <c r="K670" s="639"/>
      <c r="L670" s="604">
        <f>SUM(I670:K670)</f>
        <v>52</v>
      </c>
      <c r="M670" s="641"/>
    </row>
    <row r="671" spans="1:13" ht="15">
      <c r="A671" s="925">
        <v>665</v>
      </c>
      <c r="B671" s="932"/>
      <c r="C671" s="927"/>
      <c r="D671" s="659" t="s">
        <v>530</v>
      </c>
      <c r="E671" s="602"/>
      <c r="F671" s="914"/>
      <c r="G671" s="671"/>
      <c r="H671" s="672"/>
      <c r="I671" s="940"/>
      <c r="J671" s="941"/>
      <c r="K671" s="941"/>
      <c r="L671" s="615"/>
      <c r="M671" s="662"/>
    </row>
    <row r="672" spans="1:13" ht="15">
      <c r="A672" s="925">
        <v>666</v>
      </c>
      <c r="B672" s="926"/>
      <c r="C672" s="927">
        <v>15</v>
      </c>
      <c r="D672" s="601" t="s">
        <v>524</v>
      </c>
      <c r="E672" s="602" t="s">
        <v>742</v>
      </c>
      <c r="F672" s="613">
        <f>SUM(G672,H672,L674,M673)</f>
        <v>150</v>
      </c>
      <c r="G672" s="601">
        <v>0</v>
      </c>
      <c r="H672" s="673">
        <v>0</v>
      </c>
      <c r="I672" s="913"/>
      <c r="J672" s="914"/>
      <c r="K672" s="914"/>
      <c r="L672" s="615"/>
      <c r="M672" s="605"/>
    </row>
    <row r="673" spans="1:13" ht="16.5">
      <c r="A673" s="925">
        <v>667</v>
      </c>
      <c r="B673" s="930"/>
      <c r="C673" s="931"/>
      <c r="D673" s="606" t="s">
        <v>288</v>
      </c>
      <c r="E673" s="607"/>
      <c r="F673" s="1168"/>
      <c r="G673" s="608"/>
      <c r="H673" s="1165"/>
      <c r="I673" s="917"/>
      <c r="J673" s="918">
        <v>150</v>
      </c>
      <c r="K673" s="918"/>
      <c r="L673" s="610">
        <f>SUM(I673:K673)</f>
        <v>150</v>
      </c>
      <c r="M673" s="635"/>
    </row>
    <row r="674" spans="1:13" ht="16.5">
      <c r="A674" s="925">
        <v>668</v>
      </c>
      <c r="B674" s="932"/>
      <c r="C674" s="927"/>
      <c r="D674" s="612" t="s">
        <v>296</v>
      </c>
      <c r="E674" s="602"/>
      <c r="F674" s="1169"/>
      <c r="G674" s="613"/>
      <c r="H674" s="1166"/>
      <c r="I674" s="913"/>
      <c r="J674" s="914">
        <v>150</v>
      </c>
      <c r="K674" s="914"/>
      <c r="L674" s="615">
        <f>SUM(I674:K674)</f>
        <v>150</v>
      </c>
      <c r="M674" s="636"/>
    </row>
    <row r="675" spans="1:13" ht="15">
      <c r="A675" s="925">
        <v>669</v>
      </c>
      <c r="B675" s="933"/>
      <c r="C675" s="934"/>
      <c r="D675" s="617" t="s">
        <v>284</v>
      </c>
      <c r="E675" s="602"/>
      <c r="F675" s="914"/>
      <c r="G675" s="618"/>
      <c r="H675" s="1167"/>
      <c r="I675" s="640"/>
      <c r="J675" s="639"/>
      <c r="K675" s="639"/>
      <c r="L675" s="604">
        <f>SUM(I675:K675)</f>
        <v>0</v>
      </c>
      <c r="M675" s="641"/>
    </row>
    <row r="676" spans="1:13" ht="24.75" customHeight="1">
      <c r="A676" s="925">
        <v>670</v>
      </c>
      <c r="B676" s="926">
        <v>10</v>
      </c>
      <c r="C676" s="927"/>
      <c r="D676" s="659" t="s">
        <v>619</v>
      </c>
      <c r="E676" s="622"/>
      <c r="F676" s="601"/>
      <c r="G676" s="671"/>
      <c r="H676" s="672"/>
      <c r="I676" s="913"/>
      <c r="J676" s="914"/>
      <c r="K676" s="914"/>
      <c r="L676" s="615"/>
      <c r="M676" s="631"/>
    </row>
    <row r="677" spans="1:13" ht="15">
      <c r="A677" s="925">
        <v>671</v>
      </c>
      <c r="B677" s="932"/>
      <c r="C677" s="927">
        <v>1</v>
      </c>
      <c r="D677" s="601" t="s">
        <v>620</v>
      </c>
      <c r="E677" s="602" t="s">
        <v>742</v>
      </c>
      <c r="F677" s="613">
        <f>SUM(G677,H677,L679,M678)</f>
        <v>9000</v>
      </c>
      <c r="G677" s="601">
        <v>0</v>
      </c>
      <c r="H677" s="673">
        <v>0</v>
      </c>
      <c r="I677" s="913"/>
      <c r="J677" s="914"/>
      <c r="K677" s="914"/>
      <c r="L677" s="615"/>
      <c r="M677" s="605"/>
    </row>
    <row r="678" spans="1:13" ht="16.5">
      <c r="A678" s="925">
        <v>672</v>
      </c>
      <c r="B678" s="930"/>
      <c r="C678" s="931"/>
      <c r="D678" s="606" t="s">
        <v>288</v>
      </c>
      <c r="E678" s="607"/>
      <c r="F678" s="1168"/>
      <c r="G678" s="608"/>
      <c r="H678" s="1165"/>
      <c r="I678" s="917">
        <v>9000</v>
      </c>
      <c r="J678" s="918"/>
      <c r="K678" s="918"/>
      <c r="L678" s="610">
        <f>SUM(I678:K678)</f>
        <v>9000</v>
      </c>
      <c r="M678" s="635"/>
    </row>
    <row r="679" spans="1:13" ht="16.5">
      <c r="A679" s="925">
        <v>673</v>
      </c>
      <c r="B679" s="932"/>
      <c r="C679" s="927"/>
      <c r="D679" s="612" t="s">
        <v>296</v>
      </c>
      <c r="E679" s="602"/>
      <c r="F679" s="1169"/>
      <c r="G679" s="613"/>
      <c r="H679" s="1166"/>
      <c r="I679" s="913">
        <v>9000</v>
      </c>
      <c r="J679" s="914"/>
      <c r="K679" s="914"/>
      <c r="L679" s="615">
        <f>SUM(I679:K679)</f>
        <v>9000</v>
      </c>
      <c r="M679" s="636"/>
    </row>
    <row r="680" spans="1:13" ht="15">
      <c r="A680" s="925">
        <v>674</v>
      </c>
      <c r="B680" s="933"/>
      <c r="C680" s="934"/>
      <c r="D680" s="617" t="s">
        <v>284</v>
      </c>
      <c r="E680" s="622"/>
      <c r="F680" s="601"/>
      <c r="G680" s="618"/>
      <c r="H680" s="1167"/>
      <c r="I680" s="640"/>
      <c r="J680" s="639"/>
      <c r="K680" s="639"/>
      <c r="L680" s="604">
        <f>SUM(I680:K680)</f>
        <v>0</v>
      </c>
      <c r="M680" s="641"/>
    </row>
    <row r="681" spans="1:13" ht="15">
      <c r="A681" s="925">
        <v>675</v>
      </c>
      <c r="B681" s="926"/>
      <c r="C681" s="927">
        <v>2</v>
      </c>
      <c r="D681" s="601" t="s">
        <v>621</v>
      </c>
      <c r="E681" s="602" t="s">
        <v>742</v>
      </c>
      <c r="F681" s="613">
        <f>SUM(G681,H681,L683,M682)</f>
        <v>7620</v>
      </c>
      <c r="G681" s="601">
        <v>0</v>
      </c>
      <c r="H681" s="673">
        <v>0</v>
      </c>
      <c r="I681" s="913"/>
      <c r="J681" s="914"/>
      <c r="K681" s="914"/>
      <c r="L681" s="615"/>
      <c r="M681" s="605"/>
    </row>
    <row r="682" spans="1:13" ht="15">
      <c r="A682" s="925">
        <v>676</v>
      </c>
      <c r="B682" s="930"/>
      <c r="C682" s="931"/>
      <c r="D682" s="606" t="s">
        <v>288</v>
      </c>
      <c r="E682" s="928"/>
      <c r="F682" s="1146"/>
      <c r="G682" s="608"/>
      <c r="H682" s="681"/>
      <c r="I682" s="917">
        <v>7620</v>
      </c>
      <c r="J682" s="918"/>
      <c r="K682" s="918"/>
      <c r="L682" s="610">
        <f>SUM(I682:K682)</f>
        <v>7620</v>
      </c>
      <c r="M682" s="635"/>
    </row>
    <row r="683" spans="1:13" ht="15">
      <c r="A683" s="925">
        <v>677</v>
      </c>
      <c r="B683" s="932"/>
      <c r="C683" s="927"/>
      <c r="D683" s="612" t="s">
        <v>296</v>
      </c>
      <c r="E683" s="929"/>
      <c r="F683" s="974"/>
      <c r="G683" s="613"/>
      <c r="H683" s="682"/>
      <c r="I683" s="913">
        <v>7620</v>
      </c>
      <c r="J683" s="914"/>
      <c r="K683" s="914"/>
      <c r="L683" s="615">
        <f>SUM(I683:K683)</f>
        <v>7620</v>
      </c>
      <c r="M683" s="636"/>
    </row>
    <row r="684" spans="1:13" ht="15">
      <c r="A684" s="925">
        <v>678</v>
      </c>
      <c r="B684" s="933"/>
      <c r="C684" s="934"/>
      <c r="D684" s="617" t="s">
        <v>284</v>
      </c>
      <c r="E684" s="642"/>
      <c r="F684" s="618"/>
      <c r="G684" s="618"/>
      <c r="H684" s="1167"/>
      <c r="I684" s="640">
        <v>8100</v>
      </c>
      <c r="J684" s="639"/>
      <c r="K684" s="639"/>
      <c r="L684" s="604">
        <f>SUM(I684:K684)</f>
        <v>8100</v>
      </c>
      <c r="M684" s="641"/>
    </row>
    <row r="685" spans="1:13" ht="15">
      <c r="A685" s="925">
        <v>679</v>
      </c>
      <c r="B685" s="932"/>
      <c r="C685" s="927">
        <v>3</v>
      </c>
      <c r="D685" s="612" t="s">
        <v>888</v>
      </c>
      <c r="E685" s="602" t="s">
        <v>742</v>
      </c>
      <c r="F685" s="613">
        <f>SUM(G685:H685)</f>
        <v>0</v>
      </c>
      <c r="G685" s="613">
        <v>0</v>
      </c>
      <c r="H685" s="1166">
        <v>0</v>
      </c>
      <c r="I685" s="913"/>
      <c r="J685" s="914"/>
      <c r="K685" s="914"/>
      <c r="L685" s="604"/>
      <c r="M685" s="636"/>
    </row>
    <row r="686" spans="1:13" ht="15">
      <c r="A686" s="925">
        <v>680</v>
      </c>
      <c r="B686" s="933"/>
      <c r="C686" s="934"/>
      <c r="D686" s="617" t="s">
        <v>284</v>
      </c>
      <c r="E686" s="674"/>
      <c r="F686" s="613"/>
      <c r="G686" s="618"/>
      <c r="H686" s="1167"/>
      <c r="I686" s="640"/>
      <c r="J686" s="639">
        <v>156</v>
      </c>
      <c r="K686" s="639"/>
      <c r="L686" s="604">
        <f>SUM(I686:K686)</f>
        <v>156</v>
      </c>
      <c r="M686" s="641"/>
    </row>
    <row r="687" spans="1:13" ht="15">
      <c r="A687" s="925">
        <v>681</v>
      </c>
      <c r="B687" s="932"/>
      <c r="C687" s="927">
        <v>4</v>
      </c>
      <c r="D687" s="612" t="s">
        <v>889</v>
      </c>
      <c r="E687" s="602" t="s">
        <v>742</v>
      </c>
      <c r="F687" s="613">
        <f aca="true" t="shared" si="14" ref="F687:F693">SUM(G687:H687)</f>
        <v>0</v>
      </c>
      <c r="G687" s="613">
        <v>0</v>
      </c>
      <c r="H687" s="1166">
        <v>0</v>
      </c>
      <c r="I687" s="913"/>
      <c r="J687" s="914"/>
      <c r="K687" s="914"/>
      <c r="L687" s="604"/>
      <c r="M687" s="636"/>
    </row>
    <row r="688" spans="1:13" ht="15">
      <c r="A688" s="925">
        <v>682</v>
      </c>
      <c r="B688" s="933"/>
      <c r="C688" s="934"/>
      <c r="D688" s="617" t="s">
        <v>284</v>
      </c>
      <c r="E688" s="674"/>
      <c r="F688" s="613"/>
      <c r="G688" s="618"/>
      <c r="H688" s="1167"/>
      <c r="I688" s="640"/>
      <c r="J688" s="639">
        <v>228</v>
      </c>
      <c r="K688" s="639"/>
      <c r="L688" s="604">
        <f>SUM(I688:K688)</f>
        <v>228</v>
      </c>
      <c r="M688" s="641"/>
    </row>
    <row r="689" spans="1:13" ht="15">
      <c r="A689" s="925">
        <v>683</v>
      </c>
      <c r="B689" s="932"/>
      <c r="C689" s="927">
        <v>5</v>
      </c>
      <c r="D689" s="612" t="s">
        <v>890</v>
      </c>
      <c r="E689" s="602" t="s">
        <v>742</v>
      </c>
      <c r="F689" s="613">
        <f t="shared" si="14"/>
        <v>0</v>
      </c>
      <c r="G689" s="613">
        <v>0</v>
      </c>
      <c r="H689" s="1166">
        <v>0</v>
      </c>
      <c r="I689" s="913"/>
      <c r="J689" s="914"/>
      <c r="K689" s="914"/>
      <c r="L689" s="604"/>
      <c r="M689" s="636"/>
    </row>
    <row r="690" spans="1:13" ht="15">
      <c r="A690" s="925">
        <v>684</v>
      </c>
      <c r="B690" s="933"/>
      <c r="C690" s="934"/>
      <c r="D690" s="617" t="s">
        <v>284</v>
      </c>
      <c r="E690" s="674"/>
      <c r="F690" s="613"/>
      <c r="G690" s="618"/>
      <c r="H690" s="1167"/>
      <c r="I690" s="640"/>
      <c r="J690" s="639">
        <v>32</v>
      </c>
      <c r="K690" s="639"/>
      <c r="L690" s="604">
        <f>SUM(I690:K690)</f>
        <v>32</v>
      </c>
      <c r="M690" s="641"/>
    </row>
    <row r="691" spans="1:13" ht="15">
      <c r="A691" s="925">
        <v>685</v>
      </c>
      <c r="B691" s="932"/>
      <c r="C691" s="927">
        <v>6</v>
      </c>
      <c r="D691" s="612" t="s">
        <v>891</v>
      </c>
      <c r="E691" s="602" t="s">
        <v>742</v>
      </c>
      <c r="F691" s="613">
        <f t="shared" si="14"/>
        <v>0</v>
      </c>
      <c r="G691" s="613">
        <v>0</v>
      </c>
      <c r="H691" s="1166">
        <v>0</v>
      </c>
      <c r="I691" s="913"/>
      <c r="J691" s="914"/>
      <c r="K691" s="914"/>
      <c r="L691" s="604"/>
      <c r="M691" s="636"/>
    </row>
    <row r="692" spans="1:13" ht="15">
      <c r="A692" s="925">
        <v>686</v>
      </c>
      <c r="B692" s="933"/>
      <c r="C692" s="934"/>
      <c r="D692" s="617" t="s">
        <v>284</v>
      </c>
      <c r="E692" s="674"/>
      <c r="F692" s="613"/>
      <c r="G692" s="618"/>
      <c r="H692" s="1167"/>
      <c r="I692" s="640"/>
      <c r="J692" s="639">
        <v>188</v>
      </c>
      <c r="K692" s="639"/>
      <c r="L692" s="604">
        <f>SUM(I692:K692)</f>
        <v>188</v>
      </c>
      <c r="M692" s="641"/>
    </row>
    <row r="693" spans="1:13" ht="15">
      <c r="A693" s="925">
        <v>687</v>
      </c>
      <c r="B693" s="932"/>
      <c r="C693" s="927">
        <v>7</v>
      </c>
      <c r="D693" s="612" t="s">
        <v>892</v>
      </c>
      <c r="E693" s="602" t="s">
        <v>742</v>
      </c>
      <c r="F693" s="613">
        <f t="shared" si="14"/>
        <v>0</v>
      </c>
      <c r="G693" s="613">
        <v>0</v>
      </c>
      <c r="H693" s="1166">
        <v>0</v>
      </c>
      <c r="I693" s="913"/>
      <c r="J693" s="914"/>
      <c r="K693" s="914"/>
      <c r="L693" s="604"/>
      <c r="M693" s="636"/>
    </row>
    <row r="694" spans="1:13" ht="15">
      <c r="A694" s="925">
        <v>688</v>
      </c>
      <c r="B694" s="933"/>
      <c r="C694" s="934"/>
      <c r="D694" s="617" t="s">
        <v>284</v>
      </c>
      <c r="E694" s="674"/>
      <c r="F694" s="618"/>
      <c r="G694" s="618"/>
      <c r="H694" s="1167"/>
      <c r="I694" s="640"/>
      <c r="J694" s="639">
        <v>293</v>
      </c>
      <c r="K694" s="639"/>
      <c r="L694" s="604">
        <f>SUM(I694:K694)</f>
        <v>293</v>
      </c>
      <c r="M694" s="641"/>
    </row>
    <row r="695" spans="1:13" ht="24.75" customHeight="1">
      <c r="A695" s="925">
        <v>689</v>
      </c>
      <c r="B695" s="926">
        <v>12</v>
      </c>
      <c r="C695" s="927"/>
      <c r="D695" s="659" t="s">
        <v>796</v>
      </c>
      <c r="E695" s="929"/>
      <c r="F695" s="974"/>
      <c r="G695" s="974"/>
      <c r="H695" s="975"/>
      <c r="I695" s="913"/>
      <c r="J695" s="914"/>
      <c r="K695" s="914"/>
      <c r="L695" s="615"/>
      <c r="M695" s="631"/>
    </row>
    <row r="696" spans="1:13" ht="30">
      <c r="A696" s="925">
        <v>690</v>
      </c>
      <c r="B696" s="932"/>
      <c r="C696" s="927">
        <v>1</v>
      </c>
      <c r="D696" s="601" t="s">
        <v>622</v>
      </c>
      <c r="E696" s="602" t="s">
        <v>742</v>
      </c>
      <c r="F696" s="613">
        <f>SUM(G696,H696,L698,M697)</f>
        <v>25400</v>
      </c>
      <c r="G696" s="613">
        <v>0</v>
      </c>
      <c r="H696" s="682">
        <v>0</v>
      </c>
      <c r="I696" s="913"/>
      <c r="J696" s="914"/>
      <c r="K696" s="914"/>
      <c r="L696" s="615"/>
      <c r="M696" s="605"/>
    </row>
    <row r="697" spans="1:13" ht="15">
      <c r="A697" s="925">
        <v>691</v>
      </c>
      <c r="B697" s="930"/>
      <c r="C697" s="931"/>
      <c r="D697" s="606" t="s">
        <v>288</v>
      </c>
      <c r="E697" s="928"/>
      <c r="F697" s="1146"/>
      <c r="G697" s="1146"/>
      <c r="H697" s="1170"/>
      <c r="I697" s="917"/>
      <c r="J697" s="918">
        <v>25400</v>
      </c>
      <c r="K697" s="918"/>
      <c r="L697" s="610">
        <f>SUM(I697:K697)</f>
        <v>25400</v>
      </c>
      <c r="M697" s="635"/>
    </row>
    <row r="698" spans="1:13" ht="15">
      <c r="A698" s="925">
        <v>692</v>
      </c>
      <c r="B698" s="932"/>
      <c r="C698" s="927"/>
      <c r="D698" s="612" t="s">
        <v>296</v>
      </c>
      <c r="E698" s="929"/>
      <c r="F698" s="974"/>
      <c r="G698" s="974"/>
      <c r="H698" s="975"/>
      <c r="I698" s="913"/>
      <c r="J698" s="914">
        <v>25400</v>
      </c>
      <c r="K698" s="914"/>
      <c r="L698" s="615">
        <f>SUM(I698:K698)</f>
        <v>25400</v>
      </c>
      <c r="M698" s="636"/>
    </row>
    <row r="699" spans="1:13" ht="15">
      <c r="A699" s="925">
        <v>693</v>
      </c>
      <c r="B699" s="933"/>
      <c r="C699" s="934"/>
      <c r="D699" s="617" t="s">
        <v>284</v>
      </c>
      <c r="E699" s="642"/>
      <c r="F699" s="618"/>
      <c r="G699" s="618"/>
      <c r="H699" s="1167"/>
      <c r="I699" s="640"/>
      <c r="J699" s="639">
        <v>8080</v>
      </c>
      <c r="K699" s="639"/>
      <c r="L699" s="604">
        <f>SUM(I699:K699)</f>
        <v>8080</v>
      </c>
      <c r="M699" s="641"/>
    </row>
    <row r="700" spans="1:13" ht="15">
      <c r="A700" s="925">
        <v>694</v>
      </c>
      <c r="B700" s="926"/>
      <c r="C700" s="927">
        <v>2</v>
      </c>
      <c r="D700" s="601" t="s">
        <v>363</v>
      </c>
      <c r="E700" s="602" t="s">
        <v>742</v>
      </c>
      <c r="F700" s="613">
        <f>SUM(G700,H700,L701,M701)</f>
        <v>174</v>
      </c>
      <c r="G700" s="601">
        <v>0</v>
      </c>
      <c r="H700" s="673">
        <v>0</v>
      </c>
      <c r="I700" s="913"/>
      <c r="J700" s="914"/>
      <c r="K700" s="914"/>
      <c r="L700" s="615"/>
      <c r="M700" s="605"/>
    </row>
    <row r="701" spans="1:13" ht="15">
      <c r="A701" s="925">
        <v>695</v>
      </c>
      <c r="B701" s="932"/>
      <c r="C701" s="927"/>
      <c r="D701" s="612" t="s">
        <v>296</v>
      </c>
      <c r="E701" s="929"/>
      <c r="F701" s="974"/>
      <c r="G701" s="974"/>
      <c r="H701" s="975"/>
      <c r="I701" s="913"/>
      <c r="J701" s="914">
        <v>174</v>
      </c>
      <c r="K701" s="914"/>
      <c r="L701" s="615">
        <f>SUM(I701:K701)</f>
        <v>174</v>
      </c>
      <c r="M701" s="636"/>
    </row>
    <row r="702" spans="1:13" ht="15">
      <c r="A702" s="925">
        <v>696</v>
      </c>
      <c r="B702" s="933"/>
      <c r="C702" s="934"/>
      <c r="D702" s="617" t="s">
        <v>284</v>
      </c>
      <c r="E702" s="642"/>
      <c r="F702" s="618"/>
      <c r="G702" s="618"/>
      <c r="H702" s="1167"/>
      <c r="I702" s="640"/>
      <c r="J702" s="639">
        <v>187</v>
      </c>
      <c r="K702" s="639"/>
      <c r="L702" s="604">
        <f>SUM(I702:K702)</f>
        <v>187</v>
      </c>
      <c r="M702" s="641"/>
    </row>
    <row r="703" spans="1:13" ht="15">
      <c r="A703" s="925">
        <v>697</v>
      </c>
      <c r="B703" s="932"/>
      <c r="C703" s="927">
        <v>3</v>
      </c>
      <c r="D703" s="612" t="s">
        <v>893</v>
      </c>
      <c r="E703" s="602" t="s">
        <v>742</v>
      </c>
      <c r="F703" s="613">
        <f>SUM(G703:H703)</f>
        <v>0</v>
      </c>
      <c r="G703" s="613">
        <v>0</v>
      </c>
      <c r="H703" s="1166">
        <v>0</v>
      </c>
      <c r="I703" s="913"/>
      <c r="J703" s="914"/>
      <c r="K703" s="914"/>
      <c r="L703" s="604"/>
      <c r="M703" s="636"/>
    </row>
    <row r="704" spans="1:13" ht="15">
      <c r="A704" s="925">
        <v>698</v>
      </c>
      <c r="B704" s="933"/>
      <c r="C704" s="934"/>
      <c r="D704" s="617" t="s">
        <v>284</v>
      </c>
      <c r="E704" s="674"/>
      <c r="F704" s="613"/>
      <c r="G704" s="618"/>
      <c r="H704" s="1167"/>
      <c r="I704" s="640"/>
      <c r="J704" s="639">
        <v>1994</v>
      </c>
      <c r="K704" s="639"/>
      <c r="L704" s="604">
        <f>SUM(I704:K704)</f>
        <v>1994</v>
      </c>
      <c r="M704" s="641"/>
    </row>
    <row r="705" spans="1:13" ht="15">
      <c r="A705" s="925">
        <v>699</v>
      </c>
      <c r="B705" s="932"/>
      <c r="C705" s="927">
        <v>4</v>
      </c>
      <c r="D705" s="612" t="s">
        <v>894</v>
      </c>
      <c r="E705" s="602" t="s">
        <v>742</v>
      </c>
      <c r="F705" s="613">
        <f>SUM(G705:H705)</f>
        <v>0</v>
      </c>
      <c r="G705" s="613">
        <v>0</v>
      </c>
      <c r="H705" s="1166">
        <v>0</v>
      </c>
      <c r="I705" s="913"/>
      <c r="J705" s="914"/>
      <c r="K705" s="914"/>
      <c r="L705" s="604"/>
      <c r="M705" s="636"/>
    </row>
    <row r="706" spans="1:13" ht="15">
      <c r="A706" s="925">
        <v>700</v>
      </c>
      <c r="B706" s="933"/>
      <c r="C706" s="934"/>
      <c r="D706" s="617" t="s">
        <v>284</v>
      </c>
      <c r="E706" s="674"/>
      <c r="F706" s="618"/>
      <c r="G706" s="618"/>
      <c r="H706" s="1167"/>
      <c r="I706" s="640"/>
      <c r="J706" s="639">
        <v>86</v>
      </c>
      <c r="K706" s="639"/>
      <c r="L706" s="604">
        <f>SUM(I706:K706)</f>
        <v>86</v>
      </c>
      <c r="M706" s="641"/>
    </row>
    <row r="707" spans="1:13" ht="24.75" customHeight="1">
      <c r="A707" s="925">
        <v>701</v>
      </c>
      <c r="B707" s="926">
        <v>13</v>
      </c>
      <c r="C707" s="927"/>
      <c r="D707" s="659" t="s">
        <v>797</v>
      </c>
      <c r="E707" s="602"/>
      <c r="F707" s="671"/>
      <c r="G707" s="671"/>
      <c r="H707" s="672"/>
      <c r="I707" s="913"/>
      <c r="J707" s="914"/>
      <c r="K707" s="914"/>
      <c r="L707" s="615"/>
      <c r="M707" s="631"/>
    </row>
    <row r="708" spans="1:13" ht="45">
      <c r="A708" s="925">
        <v>702</v>
      </c>
      <c r="B708" s="932"/>
      <c r="C708" s="927">
        <v>1</v>
      </c>
      <c r="D708" s="601" t="s">
        <v>546</v>
      </c>
      <c r="E708" s="602" t="s">
        <v>742</v>
      </c>
      <c r="F708" s="613">
        <f>SUM(G708,H708,L710,M709)</f>
        <v>4200</v>
      </c>
      <c r="G708" s="601">
        <v>0</v>
      </c>
      <c r="H708" s="673">
        <v>0</v>
      </c>
      <c r="I708" s="938"/>
      <c r="J708" s="939"/>
      <c r="K708" s="939"/>
      <c r="L708" s="615"/>
      <c r="M708" s="684"/>
    </row>
    <row r="709" spans="1:13" ht="16.5">
      <c r="A709" s="925">
        <v>703</v>
      </c>
      <c r="B709" s="930"/>
      <c r="C709" s="931"/>
      <c r="D709" s="606" t="s">
        <v>288</v>
      </c>
      <c r="E709" s="607"/>
      <c r="F709" s="1168"/>
      <c r="G709" s="608"/>
      <c r="H709" s="681"/>
      <c r="I709" s="917"/>
      <c r="J709" s="918">
        <v>4200</v>
      </c>
      <c r="K709" s="918"/>
      <c r="L709" s="610">
        <f>SUM(I709:K709)</f>
        <v>4200</v>
      </c>
      <c r="M709" s="635"/>
    </row>
    <row r="710" spans="1:13" ht="16.5">
      <c r="A710" s="925">
        <v>704</v>
      </c>
      <c r="B710" s="932"/>
      <c r="C710" s="927"/>
      <c r="D710" s="612" t="s">
        <v>296</v>
      </c>
      <c r="E710" s="602"/>
      <c r="F710" s="1169"/>
      <c r="G710" s="613"/>
      <c r="H710" s="682"/>
      <c r="I710" s="913"/>
      <c r="J710" s="914">
        <v>4200</v>
      </c>
      <c r="K710" s="914"/>
      <c r="L710" s="615">
        <f>SUM(I710:K710)</f>
        <v>4200</v>
      </c>
      <c r="M710" s="636"/>
    </row>
    <row r="711" spans="1:13" ht="15">
      <c r="A711" s="925">
        <v>705</v>
      </c>
      <c r="B711" s="933"/>
      <c r="C711" s="934"/>
      <c r="D711" s="617" t="s">
        <v>284</v>
      </c>
      <c r="E711" s="622"/>
      <c r="F711" s="601"/>
      <c r="G711" s="618"/>
      <c r="H711" s="1167"/>
      <c r="I711" s="640"/>
      <c r="J711" s="639"/>
      <c r="K711" s="639"/>
      <c r="L711" s="604">
        <f>SUM(I711:K711)</f>
        <v>0</v>
      </c>
      <c r="M711" s="641"/>
    </row>
    <row r="712" spans="1:13" ht="15">
      <c r="A712" s="925">
        <v>706</v>
      </c>
      <c r="B712" s="926"/>
      <c r="C712" s="927">
        <v>2</v>
      </c>
      <c r="D712" s="601" t="s">
        <v>545</v>
      </c>
      <c r="E712" s="602" t="s">
        <v>742</v>
      </c>
      <c r="F712" s="613">
        <f>SUM(G712,H712,L714,M713)</f>
        <v>300</v>
      </c>
      <c r="G712" s="601">
        <v>0</v>
      </c>
      <c r="H712" s="673">
        <v>0</v>
      </c>
      <c r="I712" s="913"/>
      <c r="J712" s="914"/>
      <c r="K712" s="914"/>
      <c r="L712" s="615"/>
      <c r="M712" s="605"/>
    </row>
    <row r="713" spans="1:13" ht="16.5">
      <c r="A713" s="925">
        <v>707</v>
      </c>
      <c r="B713" s="930"/>
      <c r="C713" s="931"/>
      <c r="D713" s="606" t="s">
        <v>288</v>
      </c>
      <c r="E713" s="607"/>
      <c r="F713" s="1168"/>
      <c r="G713" s="608"/>
      <c r="H713" s="681"/>
      <c r="I713" s="917"/>
      <c r="J713" s="918">
        <v>300</v>
      </c>
      <c r="K713" s="918"/>
      <c r="L713" s="610">
        <f>SUM(I713:K713)</f>
        <v>300</v>
      </c>
      <c r="M713" s="635"/>
    </row>
    <row r="714" spans="1:13" ht="16.5">
      <c r="A714" s="925">
        <v>708</v>
      </c>
      <c r="B714" s="932"/>
      <c r="C714" s="927"/>
      <c r="D714" s="612" t="s">
        <v>296</v>
      </c>
      <c r="E714" s="602"/>
      <c r="F714" s="1169"/>
      <c r="G714" s="613"/>
      <c r="H714" s="682"/>
      <c r="I714" s="913"/>
      <c r="J714" s="914">
        <v>300</v>
      </c>
      <c r="K714" s="914"/>
      <c r="L714" s="615">
        <f>SUM(I714:K714)</f>
        <v>300</v>
      </c>
      <c r="M714" s="636"/>
    </row>
    <row r="715" spans="1:13" ht="15">
      <c r="A715" s="925">
        <v>709</v>
      </c>
      <c r="B715" s="933"/>
      <c r="C715" s="934"/>
      <c r="D715" s="617" t="s">
        <v>284</v>
      </c>
      <c r="E715" s="602"/>
      <c r="F715" s="671"/>
      <c r="G715" s="618"/>
      <c r="H715" s="1167"/>
      <c r="I715" s="640"/>
      <c r="J715" s="639"/>
      <c r="K715" s="639"/>
      <c r="L715" s="604">
        <f>SUM(I715:K715)</f>
        <v>0</v>
      </c>
      <c r="M715" s="641"/>
    </row>
    <row r="716" spans="1:13" ht="15">
      <c r="A716" s="925">
        <v>710</v>
      </c>
      <c r="B716" s="926"/>
      <c r="C716" s="927">
        <v>3</v>
      </c>
      <c r="D716" s="601" t="s">
        <v>544</v>
      </c>
      <c r="E716" s="602" t="s">
        <v>742</v>
      </c>
      <c r="F716" s="613">
        <f>SUM(G716,H716,L718,M717)</f>
        <v>170</v>
      </c>
      <c r="G716" s="671">
        <v>0</v>
      </c>
      <c r="H716" s="672">
        <v>0</v>
      </c>
      <c r="I716" s="913"/>
      <c r="J716" s="914"/>
      <c r="K716" s="914"/>
      <c r="L716" s="615"/>
      <c r="M716" s="631"/>
    </row>
    <row r="717" spans="1:13" ht="15">
      <c r="A717" s="925">
        <v>711</v>
      </c>
      <c r="B717" s="930"/>
      <c r="C717" s="931"/>
      <c r="D717" s="606" t="s">
        <v>288</v>
      </c>
      <c r="E717" s="928"/>
      <c r="F717" s="1146"/>
      <c r="G717" s="608"/>
      <c r="H717" s="681"/>
      <c r="I717" s="917"/>
      <c r="J717" s="918">
        <v>170</v>
      </c>
      <c r="K717" s="918"/>
      <c r="L717" s="610">
        <f>SUM(I717:K717)</f>
        <v>170</v>
      </c>
      <c r="M717" s="635"/>
    </row>
    <row r="718" spans="1:13" ht="15">
      <c r="A718" s="925">
        <v>712</v>
      </c>
      <c r="B718" s="932"/>
      <c r="C718" s="927"/>
      <c r="D718" s="612" t="s">
        <v>296</v>
      </c>
      <c r="E718" s="929"/>
      <c r="F718" s="974"/>
      <c r="G718" s="613"/>
      <c r="H718" s="682"/>
      <c r="I718" s="913"/>
      <c r="J718" s="914">
        <v>170</v>
      </c>
      <c r="K718" s="914"/>
      <c r="L718" s="615">
        <f>SUM(I718:K718)</f>
        <v>170</v>
      </c>
      <c r="M718" s="636"/>
    </row>
    <row r="719" spans="1:13" ht="15">
      <c r="A719" s="925">
        <v>713</v>
      </c>
      <c r="B719" s="933"/>
      <c r="C719" s="934"/>
      <c r="D719" s="617" t="s">
        <v>284</v>
      </c>
      <c r="E719" s="642"/>
      <c r="F719" s="618"/>
      <c r="G719" s="618"/>
      <c r="H719" s="1167"/>
      <c r="I719" s="640"/>
      <c r="J719" s="639"/>
      <c r="K719" s="639"/>
      <c r="L719" s="604">
        <f>SUM(I719:K719)</f>
        <v>0</v>
      </c>
      <c r="M719" s="641"/>
    </row>
    <row r="720" spans="1:13" ht="15">
      <c r="A720" s="925">
        <v>717</v>
      </c>
      <c r="B720" s="932"/>
      <c r="C720" s="927">
        <v>4</v>
      </c>
      <c r="D720" s="612" t="s">
        <v>895</v>
      </c>
      <c r="E720" s="602" t="s">
        <v>742</v>
      </c>
      <c r="F720" s="613">
        <f>SUM(G720:H720)</f>
        <v>0</v>
      </c>
      <c r="G720" s="613">
        <v>0</v>
      </c>
      <c r="H720" s="1166">
        <v>0</v>
      </c>
      <c r="I720" s="913"/>
      <c r="J720" s="914"/>
      <c r="K720" s="914"/>
      <c r="L720" s="604"/>
      <c r="M720" s="636"/>
    </row>
    <row r="721" spans="1:13" ht="15">
      <c r="A721" s="925">
        <v>718</v>
      </c>
      <c r="B721" s="933"/>
      <c r="C721" s="934"/>
      <c r="D721" s="617" t="s">
        <v>284</v>
      </c>
      <c r="E721" s="674"/>
      <c r="F721" s="613"/>
      <c r="G721" s="618"/>
      <c r="H721" s="1167"/>
      <c r="I721" s="640"/>
      <c r="J721" s="639">
        <v>715</v>
      </c>
      <c r="K721" s="639"/>
      <c r="L721" s="604">
        <f>SUM(I721:K721)</f>
        <v>715</v>
      </c>
      <c r="M721" s="641"/>
    </row>
    <row r="722" spans="1:13" ht="15">
      <c r="A722" s="925">
        <v>719</v>
      </c>
      <c r="B722" s="932"/>
      <c r="C722" s="927">
        <v>5</v>
      </c>
      <c r="D722" s="612" t="s">
        <v>896</v>
      </c>
      <c r="E722" s="602" t="s">
        <v>742</v>
      </c>
      <c r="F722" s="613">
        <f>SUM(G722:H722)</f>
        <v>0</v>
      </c>
      <c r="G722" s="613">
        <v>0</v>
      </c>
      <c r="H722" s="1166">
        <v>0</v>
      </c>
      <c r="I722" s="913"/>
      <c r="J722" s="914"/>
      <c r="K722" s="914"/>
      <c r="L722" s="604"/>
      <c r="M722" s="636"/>
    </row>
    <row r="723" spans="1:13" ht="15">
      <c r="A723" s="925">
        <v>720</v>
      </c>
      <c r="B723" s="933"/>
      <c r="C723" s="934"/>
      <c r="D723" s="617" t="s">
        <v>284</v>
      </c>
      <c r="E723" s="674"/>
      <c r="F723" s="618"/>
      <c r="G723" s="618"/>
      <c r="H723" s="1167"/>
      <c r="I723" s="640"/>
      <c r="J723" s="639">
        <v>762</v>
      </c>
      <c r="K723" s="639"/>
      <c r="L723" s="604">
        <f>SUM(I723:K723)</f>
        <v>762</v>
      </c>
      <c r="M723" s="641"/>
    </row>
    <row r="724" spans="1:13" ht="24.75" customHeight="1">
      <c r="A724" s="925">
        <v>721</v>
      </c>
      <c r="B724" s="926">
        <v>14</v>
      </c>
      <c r="C724" s="927"/>
      <c r="D724" s="659" t="s">
        <v>623</v>
      </c>
      <c r="E724" s="602"/>
      <c r="F724" s="671"/>
      <c r="G724" s="671"/>
      <c r="H724" s="672"/>
      <c r="I724" s="940"/>
      <c r="J724" s="941"/>
      <c r="K724" s="941"/>
      <c r="L724" s="604"/>
      <c r="M724" s="662"/>
    </row>
    <row r="725" spans="1:13" ht="15">
      <c r="A725" s="925">
        <v>722</v>
      </c>
      <c r="B725" s="932"/>
      <c r="C725" s="927">
        <v>1</v>
      </c>
      <c r="D725" s="601" t="s">
        <v>624</v>
      </c>
      <c r="E725" s="602" t="s">
        <v>742</v>
      </c>
      <c r="F725" s="613">
        <f>SUM(G725,H725,L727,M726)</f>
        <v>300</v>
      </c>
      <c r="G725" s="601">
        <v>0</v>
      </c>
      <c r="H725" s="673">
        <v>0</v>
      </c>
      <c r="I725" s="913"/>
      <c r="J725" s="914"/>
      <c r="K725" s="914"/>
      <c r="L725" s="615"/>
      <c r="M725" s="605"/>
    </row>
    <row r="726" spans="1:13" ht="16.5">
      <c r="A726" s="925">
        <v>723</v>
      </c>
      <c r="B726" s="930"/>
      <c r="C726" s="931"/>
      <c r="D726" s="606" t="s">
        <v>288</v>
      </c>
      <c r="E726" s="607"/>
      <c r="F726" s="1168"/>
      <c r="G726" s="608"/>
      <c r="H726" s="681"/>
      <c r="I726" s="917"/>
      <c r="J726" s="918">
        <v>300</v>
      </c>
      <c r="K726" s="918"/>
      <c r="L726" s="610">
        <f>SUM(I726:K726)</f>
        <v>300</v>
      </c>
      <c r="M726" s="635"/>
    </row>
    <row r="727" spans="1:13" ht="16.5">
      <c r="A727" s="925">
        <v>724</v>
      </c>
      <c r="B727" s="932"/>
      <c r="C727" s="927"/>
      <c r="D727" s="612" t="s">
        <v>296</v>
      </c>
      <c r="E727" s="602"/>
      <c r="F727" s="1169"/>
      <c r="G727" s="613"/>
      <c r="H727" s="682"/>
      <c r="I727" s="913"/>
      <c r="J727" s="914">
        <v>300</v>
      </c>
      <c r="K727" s="914"/>
      <c r="L727" s="615">
        <f>SUM(I727:K727)</f>
        <v>300</v>
      </c>
      <c r="M727" s="636"/>
    </row>
    <row r="728" spans="1:13" ht="15">
      <c r="A728" s="925">
        <v>725</v>
      </c>
      <c r="B728" s="933"/>
      <c r="C728" s="934"/>
      <c r="D728" s="617" t="s">
        <v>284</v>
      </c>
      <c r="E728" s="602"/>
      <c r="F728" s="671"/>
      <c r="G728" s="618"/>
      <c r="H728" s="1167"/>
      <c r="I728" s="640"/>
      <c r="J728" s="639"/>
      <c r="K728" s="639"/>
      <c r="L728" s="604">
        <f>SUM(I728:K728)</f>
        <v>0</v>
      </c>
      <c r="M728" s="641"/>
    </row>
    <row r="729" spans="1:13" ht="15">
      <c r="A729" s="925">
        <v>726</v>
      </c>
      <c r="B729" s="926"/>
      <c r="C729" s="927">
        <v>2</v>
      </c>
      <c r="D729" s="601" t="s">
        <v>364</v>
      </c>
      <c r="E729" s="602" t="s">
        <v>742</v>
      </c>
      <c r="F729" s="613">
        <f>SUM(G729,H729,L730,M730)</f>
        <v>644</v>
      </c>
      <c r="G729" s="601">
        <v>0</v>
      </c>
      <c r="H729" s="673">
        <v>0</v>
      </c>
      <c r="I729" s="913"/>
      <c r="J729" s="914"/>
      <c r="K729" s="914"/>
      <c r="L729" s="615"/>
      <c r="M729" s="605"/>
    </row>
    <row r="730" spans="1:13" ht="16.5">
      <c r="A730" s="925">
        <v>727</v>
      </c>
      <c r="B730" s="932"/>
      <c r="C730" s="927"/>
      <c r="D730" s="612" t="s">
        <v>296</v>
      </c>
      <c r="E730" s="602"/>
      <c r="F730" s="1169"/>
      <c r="G730" s="613"/>
      <c r="H730" s="682"/>
      <c r="I730" s="913"/>
      <c r="J730" s="914">
        <v>644</v>
      </c>
      <c r="K730" s="914"/>
      <c r="L730" s="615">
        <f>SUM(I730:K730)</f>
        <v>644</v>
      </c>
      <c r="M730" s="636"/>
    </row>
    <row r="731" spans="1:13" ht="15">
      <c r="A731" s="925">
        <v>728</v>
      </c>
      <c r="B731" s="933"/>
      <c r="C731" s="934"/>
      <c r="D731" s="617" t="s">
        <v>284</v>
      </c>
      <c r="E731" s="602"/>
      <c r="F731" s="671"/>
      <c r="G731" s="618"/>
      <c r="H731" s="1167"/>
      <c r="I731" s="640"/>
      <c r="J731" s="639">
        <v>640</v>
      </c>
      <c r="K731" s="639"/>
      <c r="L731" s="604">
        <f>SUM(I731:K731)</f>
        <v>640</v>
      </c>
      <c r="M731" s="641"/>
    </row>
    <row r="732" spans="1:13" ht="15">
      <c r="A732" s="925">
        <v>729</v>
      </c>
      <c r="B732" s="932"/>
      <c r="C732" s="927">
        <v>3</v>
      </c>
      <c r="D732" s="612" t="s">
        <v>897</v>
      </c>
      <c r="E732" s="602" t="s">
        <v>742</v>
      </c>
      <c r="F732" s="613">
        <f>SUM(G732:H732)</f>
        <v>0</v>
      </c>
      <c r="G732" s="613">
        <v>0</v>
      </c>
      <c r="H732" s="1166">
        <v>0</v>
      </c>
      <c r="I732" s="913"/>
      <c r="J732" s="914"/>
      <c r="K732" s="914"/>
      <c r="L732" s="604"/>
      <c r="M732" s="636"/>
    </row>
    <row r="733" spans="1:13" ht="15">
      <c r="A733" s="925">
        <v>730</v>
      </c>
      <c r="B733" s="933"/>
      <c r="C733" s="934"/>
      <c r="D733" s="617" t="s">
        <v>284</v>
      </c>
      <c r="E733" s="674"/>
      <c r="F733" s="618"/>
      <c r="G733" s="618"/>
      <c r="H733" s="1167"/>
      <c r="I733" s="640"/>
      <c r="J733" s="639">
        <v>68</v>
      </c>
      <c r="K733" s="639"/>
      <c r="L733" s="604">
        <f>SUM(I733:K733)</f>
        <v>68</v>
      </c>
      <c r="M733" s="641"/>
    </row>
    <row r="734" spans="1:13" ht="24.75" customHeight="1">
      <c r="A734" s="925">
        <v>731</v>
      </c>
      <c r="B734" s="926">
        <v>15</v>
      </c>
      <c r="C734" s="927"/>
      <c r="D734" s="659" t="s">
        <v>260</v>
      </c>
      <c r="E734" s="602"/>
      <c r="F734" s="671"/>
      <c r="G734" s="671"/>
      <c r="H734" s="672"/>
      <c r="I734" s="940"/>
      <c r="J734" s="941"/>
      <c r="K734" s="941"/>
      <c r="L734" s="604"/>
      <c r="M734" s="662"/>
    </row>
    <row r="735" spans="1:13" ht="15">
      <c r="A735" s="925">
        <v>732</v>
      </c>
      <c r="B735" s="932"/>
      <c r="C735" s="927">
        <v>1</v>
      </c>
      <c r="D735" s="601" t="s">
        <v>625</v>
      </c>
      <c r="E735" s="602" t="s">
        <v>742</v>
      </c>
      <c r="F735" s="613">
        <f>SUM(G735,H735,L737,M736)</f>
        <v>3500</v>
      </c>
      <c r="G735" s="601">
        <v>0</v>
      </c>
      <c r="H735" s="673">
        <v>0</v>
      </c>
      <c r="I735" s="913"/>
      <c r="J735" s="914"/>
      <c r="K735" s="914"/>
      <c r="L735" s="615"/>
      <c r="M735" s="605"/>
    </row>
    <row r="736" spans="1:13" ht="16.5">
      <c r="A736" s="925">
        <v>733</v>
      </c>
      <c r="B736" s="930"/>
      <c r="C736" s="931"/>
      <c r="D736" s="606" t="s">
        <v>288</v>
      </c>
      <c r="E736" s="607"/>
      <c r="F736" s="1168"/>
      <c r="G736" s="608"/>
      <c r="H736" s="681"/>
      <c r="I736" s="917"/>
      <c r="J736" s="918">
        <v>3500</v>
      </c>
      <c r="K736" s="918"/>
      <c r="L736" s="610">
        <f aca="true" t="shared" si="15" ref="L736:L783">SUM(I736:K736)</f>
        <v>3500</v>
      </c>
      <c r="M736" s="635"/>
    </row>
    <row r="737" spans="1:13" ht="16.5">
      <c r="A737" s="925">
        <v>734</v>
      </c>
      <c r="B737" s="932"/>
      <c r="C737" s="927"/>
      <c r="D737" s="612" t="s">
        <v>296</v>
      </c>
      <c r="E737" s="602"/>
      <c r="F737" s="1169"/>
      <c r="G737" s="613"/>
      <c r="H737" s="682"/>
      <c r="I737" s="913"/>
      <c r="J737" s="914">
        <v>3500</v>
      </c>
      <c r="K737" s="914"/>
      <c r="L737" s="615">
        <f t="shared" si="15"/>
        <v>3500</v>
      </c>
      <c r="M737" s="636"/>
    </row>
    <row r="738" spans="1:13" ht="15">
      <c r="A738" s="925">
        <v>735</v>
      </c>
      <c r="B738" s="933"/>
      <c r="C738" s="934"/>
      <c r="D738" s="617" t="s">
        <v>284</v>
      </c>
      <c r="E738" s="622"/>
      <c r="F738" s="601"/>
      <c r="G738" s="618"/>
      <c r="H738" s="1167"/>
      <c r="I738" s="640"/>
      <c r="J738" s="639"/>
      <c r="K738" s="639"/>
      <c r="L738" s="604">
        <f t="shared" si="15"/>
        <v>0</v>
      </c>
      <c r="M738" s="641"/>
    </row>
    <row r="739" spans="1:13" ht="15">
      <c r="A739" s="925">
        <v>736</v>
      </c>
      <c r="B739" s="932"/>
      <c r="C739" s="927">
        <v>2</v>
      </c>
      <c r="D739" s="601" t="s">
        <v>626</v>
      </c>
      <c r="E739" s="602" t="s">
        <v>742</v>
      </c>
      <c r="F739" s="613">
        <f>SUM(G739,H739,L741,M740)</f>
        <v>1000</v>
      </c>
      <c r="G739" s="601">
        <v>0</v>
      </c>
      <c r="H739" s="673">
        <v>0</v>
      </c>
      <c r="I739" s="913"/>
      <c r="J739" s="914"/>
      <c r="K739" s="914"/>
      <c r="L739" s="615"/>
      <c r="M739" s="605"/>
    </row>
    <row r="740" spans="1:13" ht="15">
      <c r="A740" s="925">
        <v>737</v>
      </c>
      <c r="B740" s="930"/>
      <c r="C740" s="931"/>
      <c r="D740" s="606" t="s">
        <v>288</v>
      </c>
      <c r="E740" s="928"/>
      <c r="F740" s="1146"/>
      <c r="G740" s="608"/>
      <c r="H740" s="681"/>
      <c r="I740" s="917"/>
      <c r="J740" s="918">
        <v>1000</v>
      </c>
      <c r="K740" s="918"/>
      <c r="L740" s="610">
        <f t="shared" si="15"/>
        <v>1000</v>
      </c>
      <c r="M740" s="635"/>
    </row>
    <row r="741" spans="1:13" ht="15">
      <c r="A741" s="925">
        <v>738</v>
      </c>
      <c r="B741" s="932"/>
      <c r="C741" s="927"/>
      <c r="D741" s="612" t="s">
        <v>296</v>
      </c>
      <c r="E741" s="929"/>
      <c r="F741" s="974"/>
      <c r="G741" s="613"/>
      <c r="H741" s="682"/>
      <c r="I741" s="913"/>
      <c r="J741" s="914">
        <v>1000</v>
      </c>
      <c r="K741" s="914"/>
      <c r="L741" s="615">
        <f t="shared" si="15"/>
        <v>1000</v>
      </c>
      <c r="M741" s="636"/>
    </row>
    <row r="742" spans="1:13" ht="15">
      <c r="A742" s="925">
        <v>739</v>
      </c>
      <c r="B742" s="933"/>
      <c r="C742" s="934"/>
      <c r="D742" s="617" t="s">
        <v>284</v>
      </c>
      <c r="E742" s="642"/>
      <c r="F742" s="618"/>
      <c r="G742" s="618"/>
      <c r="H742" s="1167"/>
      <c r="I742" s="640"/>
      <c r="J742" s="639"/>
      <c r="K742" s="639"/>
      <c r="L742" s="604">
        <f t="shared" si="15"/>
        <v>0</v>
      </c>
      <c r="M742" s="641"/>
    </row>
    <row r="743" spans="1:13" ht="15">
      <c r="A743" s="925">
        <v>740</v>
      </c>
      <c r="B743" s="932"/>
      <c r="C743" s="927">
        <v>3</v>
      </c>
      <c r="D743" s="601" t="s">
        <v>627</v>
      </c>
      <c r="E743" s="602" t="s">
        <v>742</v>
      </c>
      <c r="F743" s="613">
        <f>SUM(G743,H743,L745,M744)</f>
        <v>5670</v>
      </c>
      <c r="G743" s="601">
        <v>0</v>
      </c>
      <c r="H743" s="673">
        <v>0</v>
      </c>
      <c r="I743" s="913"/>
      <c r="J743" s="914"/>
      <c r="K743" s="914"/>
      <c r="L743" s="615"/>
      <c r="M743" s="605"/>
    </row>
    <row r="744" spans="1:13" ht="16.5">
      <c r="A744" s="925">
        <v>741</v>
      </c>
      <c r="B744" s="930"/>
      <c r="C744" s="931"/>
      <c r="D744" s="606" t="s">
        <v>288</v>
      </c>
      <c r="E744" s="607"/>
      <c r="F744" s="1168"/>
      <c r="G744" s="608"/>
      <c r="H744" s="681"/>
      <c r="I744" s="917">
        <v>5670</v>
      </c>
      <c r="J744" s="918"/>
      <c r="K744" s="918"/>
      <c r="L744" s="610">
        <f t="shared" si="15"/>
        <v>5670</v>
      </c>
      <c r="M744" s="635"/>
    </row>
    <row r="745" spans="1:13" ht="16.5">
      <c r="A745" s="925">
        <v>742</v>
      </c>
      <c r="B745" s="932"/>
      <c r="C745" s="927"/>
      <c r="D745" s="612" t="s">
        <v>296</v>
      </c>
      <c r="E745" s="602"/>
      <c r="F745" s="1169"/>
      <c r="G745" s="613"/>
      <c r="H745" s="682"/>
      <c r="I745" s="913">
        <v>5670</v>
      </c>
      <c r="J745" s="914"/>
      <c r="K745" s="914"/>
      <c r="L745" s="615">
        <f t="shared" si="15"/>
        <v>5670</v>
      </c>
      <c r="M745" s="636"/>
    </row>
    <row r="746" spans="1:13" ht="15">
      <c r="A746" s="925">
        <v>743</v>
      </c>
      <c r="B746" s="933"/>
      <c r="C746" s="934"/>
      <c r="D746" s="617" t="s">
        <v>284</v>
      </c>
      <c r="E746" s="602"/>
      <c r="F746" s="671"/>
      <c r="G746" s="618"/>
      <c r="H746" s="1167"/>
      <c r="I746" s="640"/>
      <c r="J746" s="639"/>
      <c r="K746" s="639"/>
      <c r="L746" s="604">
        <f t="shared" si="15"/>
        <v>0</v>
      </c>
      <c r="M746" s="641"/>
    </row>
    <row r="747" spans="1:13" ht="15">
      <c r="A747" s="925">
        <v>744</v>
      </c>
      <c r="B747" s="932"/>
      <c r="C747" s="927">
        <v>4</v>
      </c>
      <c r="D747" s="612" t="s">
        <v>898</v>
      </c>
      <c r="E747" s="602" t="s">
        <v>742</v>
      </c>
      <c r="F747" s="613">
        <f>SUM(G747:H747)</f>
        <v>0</v>
      </c>
      <c r="G747" s="613">
        <v>0</v>
      </c>
      <c r="H747" s="1166">
        <v>0</v>
      </c>
      <c r="I747" s="913"/>
      <c r="J747" s="914"/>
      <c r="K747" s="914"/>
      <c r="L747" s="604"/>
      <c r="M747" s="636"/>
    </row>
    <row r="748" spans="1:13" ht="15">
      <c r="A748" s="925">
        <v>745</v>
      </c>
      <c r="B748" s="933"/>
      <c r="C748" s="934"/>
      <c r="D748" s="617" t="s">
        <v>284</v>
      </c>
      <c r="E748" s="674"/>
      <c r="F748" s="613"/>
      <c r="G748" s="618"/>
      <c r="H748" s="1167"/>
      <c r="I748" s="640"/>
      <c r="J748" s="639">
        <v>647</v>
      </c>
      <c r="K748" s="639"/>
      <c r="L748" s="604">
        <f t="shared" si="15"/>
        <v>647</v>
      </c>
      <c r="M748" s="641"/>
    </row>
    <row r="749" spans="1:13" ht="15">
      <c r="A749" s="925">
        <v>746</v>
      </c>
      <c r="B749" s="932"/>
      <c r="C749" s="927">
        <v>5</v>
      </c>
      <c r="D749" s="612" t="s">
        <v>888</v>
      </c>
      <c r="E749" s="602" t="s">
        <v>742</v>
      </c>
      <c r="F749" s="613">
        <f>SUM(G749:H749)</f>
        <v>0</v>
      </c>
      <c r="G749" s="613">
        <v>0</v>
      </c>
      <c r="H749" s="1166">
        <v>0</v>
      </c>
      <c r="I749" s="913"/>
      <c r="J749" s="914"/>
      <c r="K749" s="914"/>
      <c r="L749" s="604"/>
      <c r="M749" s="636"/>
    </row>
    <row r="750" spans="1:13" ht="15">
      <c r="A750" s="925">
        <v>747</v>
      </c>
      <c r="B750" s="933"/>
      <c r="C750" s="934"/>
      <c r="D750" s="617" t="s">
        <v>284</v>
      </c>
      <c r="E750" s="674"/>
      <c r="F750" s="618"/>
      <c r="G750" s="618"/>
      <c r="H750" s="1167"/>
      <c r="I750" s="640"/>
      <c r="J750" s="639">
        <v>330</v>
      </c>
      <c r="K750" s="639"/>
      <c r="L750" s="604">
        <f t="shared" si="15"/>
        <v>330</v>
      </c>
      <c r="M750" s="641"/>
    </row>
    <row r="751" spans="1:13" ht="24.75" customHeight="1">
      <c r="A751" s="925">
        <v>748</v>
      </c>
      <c r="B751" s="926">
        <v>16</v>
      </c>
      <c r="C751" s="927"/>
      <c r="D751" s="659" t="s">
        <v>795</v>
      </c>
      <c r="E751" s="602"/>
      <c r="F751" s="671"/>
      <c r="G751" s="671"/>
      <c r="H751" s="672"/>
      <c r="I751" s="940"/>
      <c r="J751" s="941"/>
      <c r="K751" s="941"/>
      <c r="L751" s="604"/>
      <c r="M751" s="662"/>
    </row>
    <row r="752" spans="1:13" ht="15">
      <c r="A752" s="925">
        <v>749</v>
      </c>
      <c r="B752" s="932"/>
      <c r="C752" s="927">
        <v>1</v>
      </c>
      <c r="D752" s="601" t="s">
        <v>628</v>
      </c>
      <c r="E752" s="602" t="s">
        <v>742</v>
      </c>
      <c r="F752" s="613">
        <f>SUM(G752,H752,L754,M753)</f>
        <v>1500</v>
      </c>
      <c r="G752" s="601">
        <v>0</v>
      </c>
      <c r="H752" s="673">
        <v>0</v>
      </c>
      <c r="I752" s="913"/>
      <c r="J752" s="914"/>
      <c r="K752" s="914"/>
      <c r="L752" s="615"/>
      <c r="M752" s="605"/>
    </row>
    <row r="753" spans="1:13" ht="16.5">
      <c r="A753" s="925">
        <v>750</v>
      </c>
      <c r="B753" s="930"/>
      <c r="C753" s="931"/>
      <c r="D753" s="606" t="s">
        <v>288</v>
      </c>
      <c r="E753" s="607"/>
      <c r="F753" s="1168"/>
      <c r="G753" s="608"/>
      <c r="H753" s="681"/>
      <c r="I753" s="917"/>
      <c r="J753" s="918">
        <v>1500</v>
      </c>
      <c r="K753" s="918"/>
      <c r="L753" s="610">
        <f t="shared" si="15"/>
        <v>1500</v>
      </c>
      <c r="M753" s="635"/>
    </row>
    <row r="754" spans="1:13" ht="16.5">
      <c r="A754" s="925">
        <v>751</v>
      </c>
      <c r="B754" s="932"/>
      <c r="C754" s="927"/>
      <c r="D754" s="612" t="s">
        <v>296</v>
      </c>
      <c r="E754" s="602"/>
      <c r="F754" s="1169"/>
      <c r="G754" s="613"/>
      <c r="H754" s="682"/>
      <c r="I754" s="913"/>
      <c r="J754" s="914">
        <v>1500</v>
      </c>
      <c r="K754" s="914"/>
      <c r="L754" s="615">
        <f t="shared" si="15"/>
        <v>1500</v>
      </c>
      <c r="M754" s="636"/>
    </row>
    <row r="755" spans="1:13" ht="15">
      <c r="A755" s="925">
        <v>752</v>
      </c>
      <c r="B755" s="933"/>
      <c r="C755" s="934"/>
      <c r="D755" s="617" t="s">
        <v>284</v>
      </c>
      <c r="E755" s="622"/>
      <c r="F755" s="601"/>
      <c r="G755" s="618"/>
      <c r="H755" s="1167"/>
      <c r="I755" s="640"/>
      <c r="J755" s="639"/>
      <c r="K755" s="639"/>
      <c r="L755" s="604">
        <f t="shared" si="15"/>
        <v>0</v>
      </c>
      <c r="M755" s="641"/>
    </row>
    <row r="756" spans="1:13" ht="15">
      <c r="A756" s="925">
        <v>753</v>
      </c>
      <c r="B756" s="932"/>
      <c r="C756" s="927">
        <v>2</v>
      </c>
      <c r="D756" s="601" t="s">
        <v>515</v>
      </c>
      <c r="E756" s="602" t="s">
        <v>742</v>
      </c>
      <c r="F756" s="613">
        <f>SUM(G756,H756,L758,M757)</f>
        <v>610</v>
      </c>
      <c r="G756" s="601">
        <v>0</v>
      </c>
      <c r="H756" s="673">
        <v>0</v>
      </c>
      <c r="I756" s="913"/>
      <c r="J756" s="914"/>
      <c r="K756" s="914"/>
      <c r="L756" s="615"/>
      <c r="M756" s="605"/>
    </row>
    <row r="757" spans="1:13" ht="15">
      <c r="A757" s="925">
        <v>754</v>
      </c>
      <c r="B757" s="930"/>
      <c r="C757" s="931"/>
      <c r="D757" s="606" t="s">
        <v>288</v>
      </c>
      <c r="E757" s="928"/>
      <c r="F757" s="1146"/>
      <c r="G757" s="608"/>
      <c r="H757" s="681"/>
      <c r="I757" s="917"/>
      <c r="J757" s="918">
        <v>610</v>
      </c>
      <c r="K757" s="918"/>
      <c r="L757" s="610">
        <f t="shared" si="15"/>
        <v>610</v>
      </c>
      <c r="M757" s="635"/>
    </row>
    <row r="758" spans="1:13" ht="15">
      <c r="A758" s="925">
        <v>755</v>
      </c>
      <c r="B758" s="932"/>
      <c r="C758" s="927"/>
      <c r="D758" s="612" t="s">
        <v>296</v>
      </c>
      <c r="E758" s="929"/>
      <c r="F758" s="974"/>
      <c r="G758" s="613"/>
      <c r="H758" s="682"/>
      <c r="I758" s="913"/>
      <c r="J758" s="914">
        <v>610</v>
      </c>
      <c r="K758" s="914"/>
      <c r="L758" s="615">
        <f t="shared" si="15"/>
        <v>610</v>
      </c>
      <c r="M758" s="636"/>
    </row>
    <row r="759" spans="1:13" ht="15">
      <c r="A759" s="925">
        <v>756</v>
      </c>
      <c r="B759" s="933"/>
      <c r="C759" s="934"/>
      <c r="D759" s="617" t="s">
        <v>284</v>
      </c>
      <c r="E759" s="642"/>
      <c r="F759" s="618"/>
      <c r="G759" s="618"/>
      <c r="H759" s="1167"/>
      <c r="I759" s="640"/>
      <c r="J759" s="639"/>
      <c r="K759" s="639"/>
      <c r="L759" s="604">
        <f t="shared" si="15"/>
        <v>0</v>
      </c>
      <c r="M759" s="641"/>
    </row>
    <row r="760" spans="1:13" ht="15">
      <c r="A760" s="925">
        <v>757</v>
      </c>
      <c r="B760" s="932"/>
      <c r="C760" s="927">
        <v>3</v>
      </c>
      <c r="D760" s="601" t="s">
        <v>517</v>
      </c>
      <c r="E760" s="602" t="s">
        <v>742</v>
      </c>
      <c r="F760" s="613">
        <f>SUM(G760,H760,L762,M761)</f>
        <v>330</v>
      </c>
      <c r="G760" s="613">
        <v>0</v>
      </c>
      <c r="H760" s="682">
        <v>0</v>
      </c>
      <c r="I760" s="913"/>
      <c r="J760" s="914"/>
      <c r="K760" s="914"/>
      <c r="L760" s="615"/>
      <c r="M760" s="605"/>
    </row>
    <row r="761" spans="1:13" ht="16.5">
      <c r="A761" s="925">
        <v>758</v>
      </c>
      <c r="B761" s="930"/>
      <c r="C761" s="931"/>
      <c r="D761" s="606" t="s">
        <v>288</v>
      </c>
      <c r="E761" s="607"/>
      <c r="F761" s="1168"/>
      <c r="G761" s="1168"/>
      <c r="H761" s="685"/>
      <c r="I761" s="917"/>
      <c r="J761" s="918">
        <v>330</v>
      </c>
      <c r="K761" s="918"/>
      <c r="L761" s="610">
        <f t="shared" si="15"/>
        <v>330</v>
      </c>
      <c r="M761" s="635"/>
    </row>
    <row r="762" spans="1:13" ht="16.5">
      <c r="A762" s="925">
        <v>759</v>
      </c>
      <c r="B762" s="932"/>
      <c r="C762" s="927"/>
      <c r="D762" s="612" t="s">
        <v>296</v>
      </c>
      <c r="E762" s="602"/>
      <c r="F762" s="1169"/>
      <c r="G762" s="1169"/>
      <c r="H762" s="683"/>
      <c r="I762" s="913"/>
      <c r="J762" s="914">
        <v>330</v>
      </c>
      <c r="K762" s="914"/>
      <c r="L762" s="615">
        <f t="shared" si="15"/>
        <v>330</v>
      </c>
      <c r="M762" s="636"/>
    </row>
    <row r="763" spans="1:13" ht="15">
      <c r="A763" s="925">
        <v>760</v>
      </c>
      <c r="B763" s="933"/>
      <c r="C763" s="934"/>
      <c r="D763" s="617" t="s">
        <v>284</v>
      </c>
      <c r="E763" s="622"/>
      <c r="F763" s="601"/>
      <c r="G763" s="601"/>
      <c r="H763" s="673"/>
      <c r="I763" s="640"/>
      <c r="J763" s="639">
        <v>294</v>
      </c>
      <c r="K763" s="639"/>
      <c r="L763" s="604">
        <f t="shared" si="15"/>
        <v>294</v>
      </c>
      <c r="M763" s="641"/>
    </row>
    <row r="764" spans="1:13" ht="15">
      <c r="A764" s="925">
        <v>761</v>
      </c>
      <c r="B764" s="932"/>
      <c r="C764" s="927">
        <v>4</v>
      </c>
      <c r="D764" s="601" t="s">
        <v>516</v>
      </c>
      <c r="E764" s="602" t="s">
        <v>742</v>
      </c>
      <c r="F764" s="613">
        <f>SUM(G764,H764,L766,M765)</f>
        <v>560</v>
      </c>
      <c r="G764" s="613">
        <v>0</v>
      </c>
      <c r="H764" s="682">
        <v>0</v>
      </c>
      <c r="I764" s="913"/>
      <c r="J764" s="914"/>
      <c r="K764" s="914"/>
      <c r="L764" s="615"/>
      <c r="M764" s="605"/>
    </row>
    <row r="765" spans="1:13" ht="16.5">
      <c r="A765" s="925">
        <v>762</v>
      </c>
      <c r="B765" s="930"/>
      <c r="C765" s="931"/>
      <c r="D765" s="606" t="s">
        <v>288</v>
      </c>
      <c r="E765" s="607"/>
      <c r="F765" s="1168"/>
      <c r="G765" s="1168"/>
      <c r="H765" s="685"/>
      <c r="I765" s="917"/>
      <c r="J765" s="918">
        <v>560</v>
      </c>
      <c r="K765" s="918"/>
      <c r="L765" s="610">
        <f t="shared" si="15"/>
        <v>560</v>
      </c>
      <c r="M765" s="635"/>
    </row>
    <row r="766" spans="1:13" ht="16.5">
      <c r="A766" s="925">
        <v>763</v>
      </c>
      <c r="B766" s="932"/>
      <c r="C766" s="927"/>
      <c r="D766" s="612" t="s">
        <v>296</v>
      </c>
      <c r="E766" s="602"/>
      <c r="F766" s="1169"/>
      <c r="G766" s="1169"/>
      <c r="H766" s="683"/>
      <c r="I766" s="913"/>
      <c r="J766" s="914">
        <v>560</v>
      </c>
      <c r="K766" s="914"/>
      <c r="L766" s="615">
        <f t="shared" si="15"/>
        <v>560</v>
      </c>
      <c r="M766" s="636"/>
    </row>
    <row r="767" spans="1:13" ht="15">
      <c r="A767" s="925">
        <v>764</v>
      </c>
      <c r="B767" s="933"/>
      <c r="C767" s="934"/>
      <c r="D767" s="617" t="s">
        <v>284</v>
      </c>
      <c r="E767" s="602"/>
      <c r="F767" s="671"/>
      <c r="G767" s="671"/>
      <c r="H767" s="672"/>
      <c r="I767" s="640"/>
      <c r="J767" s="639"/>
      <c r="K767" s="639"/>
      <c r="L767" s="604">
        <f t="shared" si="15"/>
        <v>0</v>
      </c>
      <c r="M767" s="641"/>
    </row>
    <row r="768" spans="1:13" ht="15">
      <c r="A768" s="925">
        <v>765</v>
      </c>
      <c r="B768" s="926"/>
      <c r="C768" s="927">
        <v>5</v>
      </c>
      <c r="D768" s="601" t="s">
        <v>365</v>
      </c>
      <c r="E768" s="602" t="s">
        <v>742</v>
      </c>
      <c r="F768" s="613">
        <f>SUM(G768,H768,L769,M769)</f>
        <v>1500</v>
      </c>
      <c r="G768" s="601">
        <v>0</v>
      </c>
      <c r="H768" s="673">
        <v>0</v>
      </c>
      <c r="I768" s="913"/>
      <c r="J768" s="914"/>
      <c r="K768" s="914"/>
      <c r="L768" s="615"/>
      <c r="M768" s="605"/>
    </row>
    <row r="769" spans="1:13" ht="16.5">
      <c r="A769" s="925">
        <v>766</v>
      </c>
      <c r="B769" s="932"/>
      <c r="C769" s="927"/>
      <c r="D769" s="612" t="s">
        <v>296</v>
      </c>
      <c r="E769" s="602"/>
      <c r="F769" s="1169"/>
      <c r="G769" s="1169"/>
      <c r="H769" s="683"/>
      <c r="I769" s="913"/>
      <c r="J769" s="914">
        <v>1500</v>
      </c>
      <c r="K769" s="914"/>
      <c r="L769" s="615">
        <f>SUM(I769:K769)</f>
        <v>1500</v>
      </c>
      <c r="M769" s="636"/>
    </row>
    <row r="770" spans="1:13" ht="15">
      <c r="A770" s="925">
        <v>767</v>
      </c>
      <c r="B770" s="933"/>
      <c r="C770" s="934"/>
      <c r="D770" s="617" t="s">
        <v>284</v>
      </c>
      <c r="E770" s="602"/>
      <c r="F770" s="671"/>
      <c r="G770" s="618"/>
      <c r="H770" s="1167"/>
      <c r="I770" s="640"/>
      <c r="J770" s="639"/>
      <c r="K770" s="639"/>
      <c r="L770" s="604">
        <f>SUM(I770:K770)</f>
        <v>0</v>
      </c>
      <c r="M770" s="641"/>
    </row>
    <row r="771" spans="1:13" ht="15">
      <c r="A771" s="925">
        <v>768</v>
      </c>
      <c r="B771" s="926"/>
      <c r="C771" s="927">
        <v>6</v>
      </c>
      <c r="D771" s="601" t="s">
        <v>0</v>
      </c>
      <c r="E771" s="602" t="s">
        <v>742</v>
      </c>
      <c r="F771" s="613">
        <f>SUM(G771:H771)</f>
        <v>0</v>
      </c>
      <c r="G771" s="601">
        <v>0</v>
      </c>
      <c r="H771" s="673">
        <v>0</v>
      </c>
      <c r="I771" s="913"/>
      <c r="J771" s="914"/>
      <c r="K771" s="914"/>
      <c r="L771" s="604"/>
      <c r="M771" s="605"/>
    </row>
    <row r="772" spans="1:13" ht="15">
      <c r="A772" s="925">
        <v>769</v>
      </c>
      <c r="B772" s="933"/>
      <c r="C772" s="934"/>
      <c r="D772" s="617" t="s">
        <v>284</v>
      </c>
      <c r="E772" s="602"/>
      <c r="F772" s="671"/>
      <c r="G772" s="618"/>
      <c r="H772" s="1167"/>
      <c r="I772" s="640"/>
      <c r="J772" s="639">
        <v>659</v>
      </c>
      <c r="K772" s="639"/>
      <c r="L772" s="604">
        <f>SUM(I772:K772)</f>
        <v>659</v>
      </c>
      <c r="M772" s="641"/>
    </row>
    <row r="773" spans="1:13" ht="24.75" customHeight="1">
      <c r="A773" s="925">
        <v>770</v>
      </c>
      <c r="B773" s="926">
        <v>17</v>
      </c>
      <c r="C773" s="927"/>
      <c r="D773" s="659" t="s">
        <v>261</v>
      </c>
      <c r="E773" s="602"/>
      <c r="F773" s="671"/>
      <c r="G773" s="671"/>
      <c r="H773" s="672"/>
      <c r="I773" s="940"/>
      <c r="J773" s="941"/>
      <c r="K773" s="941"/>
      <c r="L773" s="604"/>
      <c r="M773" s="662"/>
    </row>
    <row r="774" spans="1:13" ht="15">
      <c r="A774" s="925">
        <v>771</v>
      </c>
      <c r="B774" s="932"/>
      <c r="C774" s="927">
        <v>1</v>
      </c>
      <c r="D774" s="601" t="s">
        <v>629</v>
      </c>
      <c r="E774" s="602" t="s">
        <v>742</v>
      </c>
      <c r="F774" s="613">
        <f>SUM(G774,H774,L776,M775)</f>
        <v>25887</v>
      </c>
      <c r="G774" s="613">
        <v>0</v>
      </c>
      <c r="H774" s="682">
        <v>0</v>
      </c>
      <c r="I774" s="913"/>
      <c r="J774" s="914"/>
      <c r="K774" s="914"/>
      <c r="L774" s="615"/>
      <c r="M774" s="605"/>
    </row>
    <row r="775" spans="1:13" ht="15">
      <c r="A775" s="925">
        <v>772</v>
      </c>
      <c r="B775" s="930"/>
      <c r="C775" s="931"/>
      <c r="D775" s="606" t="s">
        <v>288</v>
      </c>
      <c r="E775" s="928"/>
      <c r="F775" s="1146"/>
      <c r="G775" s="1146"/>
      <c r="H775" s="1170"/>
      <c r="I775" s="917">
        <v>19833</v>
      </c>
      <c r="J775" s="918"/>
      <c r="K775" s="918"/>
      <c r="L775" s="610">
        <f t="shared" si="15"/>
        <v>19833</v>
      </c>
      <c r="M775" s="635"/>
    </row>
    <row r="776" spans="1:13" ht="15">
      <c r="A776" s="925">
        <v>773</v>
      </c>
      <c r="B776" s="932"/>
      <c r="C776" s="927"/>
      <c r="D776" s="612" t="s">
        <v>296</v>
      </c>
      <c r="E776" s="929"/>
      <c r="F776" s="974"/>
      <c r="G776" s="974"/>
      <c r="H776" s="975"/>
      <c r="I776" s="913">
        <v>25887</v>
      </c>
      <c r="J776" s="914"/>
      <c r="K776" s="914"/>
      <c r="L776" s="615">
        <f t="shared" si="15"/>
        <v>25887</v>
      </c>
      <c r="M776" s="636"/>
    </row>
    <row r="777" spans="1:13" ht="15">
      <c r="A777" s="925">
        <v>774</v>
      </c>
      <c r="B777" s="933"/>
      <c r="C777" s="934"/>
      <c r="D777" s="617" t="s">
        <v>284</v>
      </c>
      <c r="E777" s="642"/>
      <c r="F777" s="618"/>
      <c r="G777" s="618"/>
      <c r="H777" s="1167"/>
      <c r="I777" s="654">
        <v>4707</v>
      </c>
      <c r="J777" s="653"/>
      <c r="K777" s="653"/>
      <c r="L777" s="604">
        <f>SUM(I777:K777)</f>
        <v>4707</v>
      </c>
      <c r="M777" s="655"/>
    </row>
    <row r="778" spans="1:13" ht="30">
      <c r="A778" s="925">
        <v>775</v>
      </c>
      <c r="B778" s="926"/>
      <c r="C778" s="927">
        <v>2</v>
      </c>
      <c r="D778" s="601" t="s">
        <v>366</v>
      </c>
      <c r="E778" s="602" t="s">
        <v>742</v>
      </c>
      <c r="F778" s="613">
        <f>SUM(G778,H778,L779,M779)</f>
        <v>2000</v>
      </c>
      <c r="G778" s="601">
        <v>0</v>
      </c>
      <c r="H778" s="673">
        <v>0</v>
      </c>
      <c r="I778" s="913"/>
      <c r="J778" s="914"/>
      <c r="K778" s="914"/>
      <c r="L778" s="615"/>
      <c r="M778" s="605"/>
    </row>
    <row r="779" spans="1:13" ht="15">
      <c r="A779" s="925">
        <v>776</v>
      </c>
      <c r="B779" s="932"/>
      <c r="C779" s="927"/>
      <c r="D779" s="612" t="s">
        <v>296</v>
      </c>
      <c r="E779" s="929"/>
      <c r="F779" s="974"/>
      <c r="G779" s="974"/>
      <c r="H779" s="975"/>
      <c r="I779" s="913"/>
      <c r="J779" s="914">
        <v>2000</v>
      </c>
      <c r="K779" s="914"/>
      <c r="L779" s="615">
        <f>SUM(I779:K779)</f>
        <v>2000</v>
      </c>
      <c r="M779" s="636"/>
    </row>
    <row r="780" spans="1:13" ht="15">
      <c r="A780" s="925">
        <v>777</v>
      </c>
      <c r="B780" s="933"/>
      <c r="C780" s="934"/>
      <c r="D780" s="617" t="s">
        <v>284</v>
      </c>
      <c r="E780" s="602"/>
      <c r="F780" s="671"/>
      <c r="G780" s="618"/>
      <c r="H780" s="1167"/>
      <c r="I780" s="640"/>
      <c r="J780" s="639">
        <v>129</v>
      </c>
      <c r="K780" s="639"/>
      <c r="L780" s="604">
        <f>SUM(I780:K780)</f>
        <v>129</v>
      </c>
      <c r="M780" s="641"/>
    </row>
    <row r="781" spans="1:13" ht="30">
      <c r="A781" s="925">
        <v>778</v>
      </c>
      <c r="B781" s="932"/>
      <c r="C781" s="927">
        <v>1</v>
      </c>
      <c r="D781" s="663" t="s">
        <v>367</v>
      </c>
      <c r="E781" s="622" t="s">
        <v>742</v>
      </c>
      <c r="F781" s="613">
        <f>SUM(G781,H781,L782,M782)</f>
        <v>386</v>
      </c>
      <c r="G781" s="601">
        <v>0</v>
      </c>
      <c r="H781" s="673">
        <v>0</v>
      </c>
      <c r="I781" s="913"/>
      <c r="J781" s="914"/>
      <c r="K781" s="914"/>
      <c r="L781" s="615"/>
      <c r="M781" s="605"/>
    </row>
    <row r="782" spans="1:13" ht="15">
      <c r="A782" s="925">
        <v>779</v>
      </c>
      <c r="B782" s="932"/>
      <c r="C782" s="927"/>
      <c r="D782" s="612" t="s">
        <v>296</v>
      </c>
      <c r="E782" s="601"/>
      <c r="F782" s="601"/>
      <c r="G782" s="601"/>
      <c r="H782" s="673"/>
      <c r="I782" s="913"/>
      <c r="J782" s="914">
        <v>386</v>
      </c>
      <c r="K782" s="914"/>
      <c r="L782" s="615">
        <f t="shared" si="15"/>
        <v>386</v>
      </c>
      <c r="M782" s="605"/>
    </row>
    <row r="783" spans="1:13" ht="15">
      <c r="A783" s="925">
        <v>780</v>
      </c>
      <c r="B783" s="933"/>
      <c r="C783" s="934"/>
      <c r="D783" s="617" t="s">
        <v>284</v>
      </c>
      <c r="E783" s="602"/>
      <c r="F783" s="671"/>
      <c r="G783" s="618"/>
      <c r="H783" s="1167"/>
      <c r="I783" s="640"/>
      <c r="J783" s="639">
        <v>190</v>
      </c>
      <c r="K783" s="639"/>
      <c r="L783" s="604">
        <f t="shared" si="15"/>
        <v>190</v>
      </c>
      <c r="M783" s="641"/>
    </row>
    <row r="784" spans="1:13" ht="15">
      <c r="A784" s="925">
        <v>781</v>
      </c>
      <c r="B784" s="926"/>
      <c r="C784" s="927">
        <v>2</v>
      </c>
      <c r="D784" s="601" t="s">
        <v>1</v>
      </c>
      <c r="E784" s="602" t="s">
        <v>742</v>
      </c>
      <c r="F784" s="613">
        <f>SUM(G784:H784)</f>
        <v>0</v>
      </c>
      <c r="G784" s="601">
        <v>0</v>
      </c>
      <c r="H784" s="673">
        <v>0</v>
      </c>
      <c r="I784" s="913"/>
      <c r="J784" s="914"/>
      <c r="K784" s="914"/>
      <c r="L784" s="604"/>
      <c r="M784" s="605"/>
    </row>
    <row r="785" spans="1:13" ht="15">
      <c r="A785" s="925">
        <v>782</v>
      </c>
      <c r="B785" s="933"/>
      <c r="C785" s="934"/>
      <c r="D785" s="617" t="s">
        <v>284</v>
      </c>
      <c r="E785" s="602"/>
      <c r="F785" s="671"/>
      <c r="G785" s="618"/>
      <c r="H785" s="1167"/>
      <c r="I785" s="640"/>
      <c r="J785" s="639">
        <v>196</v>
      </c>
      <c r="K785" s="639"/>
      <c r="L785" s="604">
        <f>SUM(I785:K785)</f>
        <v>196</v>
      </c>
      <c r="M785" s="641"/>
    </row>
    <row r="786" spans="1:13" ht="19.5" customHeight="1">
      <c r="A786" s="925">
        <v>783</v>
      </c>
      <c r="B786" s="976"/>
      <c r="C786" s="946"/>
      <c r="D786" s="686" t="s">
        <v>630</v>
      </c>
      <c r="E786" s="687"/>
      <c r="F786" s="1171">
        <f>SUM(F330:F784)</f>
        <v>106199</v>
      </c>
      <c r="G786" s="1171">
        <f>SUM(G330:G781)</f>
        <v>0</v>
      </c>
      <c r="H786" s="1172">
        <f>SUM(H330:H781)</f>
        <v>0</v>
      </c>
      <c r="I786" s="977"/>
      <c r="J786" s="978"/>
      <c r="K786" s="978"/>
      <c r="L786" s="695"/>
      <c r="M786" s="688"/>
    </row>
    <row r="787" spans="1:13" ht="19.5" customHeight="1">
      <c r="A787" s="925">
        <v>784</v>
      </c>
      <c r="B787" s="930"/>
      <c r="C787" s="931"/>
      <c r="D787" s="667" t="s">
        <v>288</v>
      </c>
      <c r="E787" s="607"/>
      <c r="F787" s="608"/>
      <c r="G787" s="608"/>
      <c r="H787" s="1165"/>
      <c r="I787" s="696">
        <f>SUM(I775+I765+I761+I757+I753+I744+I740+I736+I726+I717+I713+I709+I697+I682+I678+I673+I666+I662+I658+I651+I647+I643+I639+I629+I625+I620+I614+I610+I606+I602+I598+I590+I586+I582+I564+I560+I556+I544+I535+I531+I527+I523+I519+I515+I511+I498+I494+I490+I486+I482+I478+I474+I470+I466+I462+I455+I451+I447+I432+I428+I424+I420+I416+I412+I404+I388+I384+I380+I376+I372+I368+I364+I360+I356+I352+I347+I331)</f>
        <v>42123</v>
      </c>
      <c r="J787" s="689">
        <f>SUM(J775+J765+J761+J757+J753+J744+J740+J736+J726+J717+J713+J709+J697+J682+J678+J673+J666+J662+J658+J651+J647+J643+J639+J629+J625+J620+J614+J610+J606+J602+J598+J590+J586+J582+J564+J560+J556+J544+J535+J531+J527+J523+J519+J515+J511+J498+J494+J490+J486+J482+J478+J474+J470+J466+J462+J455+J451+J447+J432+J428+J424+J420+J416+J412+J404+J388+J384+J380+J376+J372+J368+J364+J360+J356+J352+J347+J331)</f>
        <v>52088</v>
      </c>
      <c r="K787" s="689">
        <f>SUM(K775+K765+K761+K757+K753+K744+K740+K736+K726+K717+K713+K709+K697+K682+K678+K673+K666+K662+K658+K651+K647+K643+K639+K629+K625+K620+K614+K610+K606+K602+K598+K590+K586+K582+K564+K560+K556+K544+K535+K531+K527+K523+K519+K515+K511+K498+K494+K490+K486+K482+K478+K474+K470+K466+K462+K455+K451+K447+K432+K428+K424+K420+K416+K412+K404+K388+K384+K380+K376+K372+K368+K364+K360+K356+K352+K347+K331)</f>
        <v>0</v>
      </c>
      <c r="L787" s="697">
        <f>SUM(I787:K787)</f>
        <v>94211</v>
      </c>
      <c r="M787" s="690">
        <f>SUM(M775+M765+M761+M757+M753+M744+M740+M736+M726+M717+M713+M709+M697+M682+M678+M673+M666+M662+M658+M651+M647+M643+M639+M629+M625+M620+M614+M610+M606+M602+M598+M590+M586+M582+M564+M560+M556+M544+M535+M531+M527+M523+M519+M515+M511+M498+M494+M490+M486+M482+M478+M474+M470+M466+M462+M455+M451+M447+M432+M428+M424+M420+M416+M412+M404+M388+M384+M380+M376+M372+M368+M364+M360+M356+M352+M347+M331)</f>
        <v>0</v>
      </c>
    </row>
    <row r="788" spans="1:13" ht="19.5" customHeight="1">
      <c r="A788" s="925">
        <v>785</v>
      </c>
      <c r="B788" s="932"/>
      <c r="C788" s="927"/>
      <c r="D788" s="612" t="s">
        <v>296</v>
      </c>
      <c r="E788" s="602"/>
      <c r="F788" s="613"/>
      <c r="G788" s="613"/>
      <c r="H788" s="1166"/>
      <c r="I788" s="979">
        <f>SUM(I782+I776+I766+I762+I758+I754+I745+I741+I737+I727+I718+I714+I710+I698+I683+I679+I674+I667+I663+I659+I652+I648+I644+I640+I633+I630+I626+I621+I615+I611+I607+I603+I599+I591+I587+I583+I568+I565+I561+I557+I545+I536+I532+I528+I524+I520+I516+I512+I499+I495+I491+I487+I483+I479+I475+I471+I467+I463+I456+I452+I448+I433+I429+I425+I421+I417+I413+I408+I405+I392+I389+I385+I381+I377+I373+I369+I365+I361+I357+I353+I348+I335+I332)+I594+I779+I769+I730+I701+I548</f>
        <v>48177</v>
      </c>
      <c r="J788" s="660">
        <f>SUM(J782+J776+J766+J762+J758+J754+J745+J741+J737+J727+J718+J714+J710+J698+J683+J679+J674+J667+J663+J659+J652+J648+J644+J640+J633+J630+J626+J621+J615+J611+J607+J603+J599+J591+J587+J583+J568+J565+J561+J557+J545+J536+J532+J528+J524+J520+J516+J512+J499+J495+J491+J487+J483+J479+J475+J471+J467+J463+J456+J452+J448+J433+J429+J425+J421+J417+J413+J408+J405+J392+J389+J385+J381+J377+J373+J369+J365+J361+J357+J353+J348+J335+J332)+J594+J779+J769+J730+J701+J548</f>
        <v>58022</v>
      </c>
      <c r="K788" s="660">
        <f>SUM(K782+K776+K766+K762+K758+K754+K745+K741+K737+K727+K718+K714+K710+K698+K683+K679+K674+K667+K663+K659+K652+K648+K644+K640+K633+K630+K626+K621+K615+K611+K607+K603+K599+K591+K587+K583+K568+K565+K561+K557+K545+K536+K532+K528+K524+K520+K516+K512+K499+K495+K491+K487+K483+K479+K475+K471+K467+K463+K456+K452+K448+K433+K429+K425+K421+K417+K413+K408+K405+K392+K389+K385+K381+K377+K373+K369+K365+K361+K357+K353+K348+K335+K332)+K594+K779+K769+K730+K701+K548</f>
        <v>0</v>
      </c>
      <c r="L788" s="698">
        <f>SUM(I788:K788)</f>
        <v>106199</v>
      </c>
      <c r="M788" s="691"/>
    </row>
    <row r="789" spans="1:13" ht="19.5" customHeight="1" thickBot="1">
      <c r="A789" s="925">
        <v>786</v>
      </c>
      <c r="B789" s="980"/>
      <c r="C789" s="960"/>
      <c r="D789" s="669" t="s">
        <v>284</v>
      </c>
      <c r="E789" s="692"/>
      <c r="F789" s="1173"/>
      <c r="G789" s="1173"/>
      <c r="H789" s="1174"/>
      <c r="I789" s="981">
        <f>SUM(I785+I783+I780+I777+I772+I770+I767+I763+I759+I755+I746+I742+I738+I733+I731+I728+I723+I721+I719+I715+I711+I706+I704+I702+I699+I694+I692+I690+I688+I686+I684+I680+I675+I670+I668+I664+I660+I655+I653+I649+I645+I641+I636+I634+I631+I627+I622+I616+I612+I608+I604+I600+I595+I592+I588+I584+I579+I577+I575+I573+I571+I569+I566+I562+I558+I553+I551+I549+I546+I541+I539+I537+I533+I529+I525+I521+I517+I513+I508+I506+I504+I502+I500+I496+I492+I488+I484+I480+I476+I472+I468+I464+I459+I457+I453+I449+I444+I442+I440+I438+I436+I434+I430+I426+I422+I418+I414+I409+I406+I401+I399+I397+I395+I393+I390+I386+I382+I378+I374+I370+I366+I362+I358+I354+I349+I344+I342+I340+I338+I336+I333)+I748+I750</f>
        <v>12807</v>
      </c>
      <c r="J789" s="693">
        <f>SUM(J785+J783+J780+J777+J772+J770+J767+J763+J759+J755+J746+J742+J738+J733+J731+J728+J723+J721+J719+J715+J711+J706+J704+J702+J699+J694+J692+J690+J688+J686+J684+J680+J675+J670+J668+J664+J660+J655+J653+J649+J645+J641+J636+J634+J631+J627+J622+J616+J612+J608+J604+J600+J595+J592+J588+J584+J579+J577+J575+J573+J571+J569+J566+J562+J558+J553+J551+J549+J546+J541+J539+J537+J533+J529+J525+J521+J517+J513+J508+J506+J504+J502+J500+J496+J492+J488+J484+J480+J476+J472+J468+J464+J459+J457+J453+J449+J444+J442+J440+J438+J436+J434+J430+J426+J422+J418+J414+J409+J406+J401+J399+J397+J395+J393+J390+J386+J382+J378+J374+J370+J366+J362+J358+J354+J349+J344+J342+J340+J338+J336+J333)+J748+J750</f>
        <v>19996</v>
      </c>
      <c r="K789" s="693">
        <f>SUM(K785+K783+K780+K777+K772+K770+K767+K763+K759+K755+K746+K742+K738+K733+K731+K728+K723+K721+K719+K715+K711+K706+K704+K702+K699+K694+K692+K690+K688+K686+K684+K680+K675+K670+K668+K664+K660+K655+K653+K649+K645+K641+K636+K634+K631+K627+K622+K616+K612+K608+K604+K600+K595+K592+K588+K584+K579+K577+K575+K573+K571+K569+K566+K562+K558+K553+K551+K549+K546+K541+K539+K537+K533+K529+K525+K521+K517+K513+K508+K506+K504+K502+K500+K496+K492+K488+K484+K480+K476+K472+K468+K464+K459+K457+K453+K449+K444+K442+K440+K438+K436+K434+K430+K426+K422+K418+K414+K409+K406+K401+K399+K397+K395+K393+K390+K386+K382+K378+K374+K370+K366+K362+K358+K354+K349+K344+K342+K340+K338+K336+K333)+K748+K750</f>
        <v>0</v>
      </c>
      <c r="L789" s="699">
        <f>SUM(I789:K789)</f>
        <v>32803</v>
      </c>
      <c r="M789" s="694"/>
    </row>
    <row r="790" spans="1:13" ht="15" thickTop="1">
      <c r="A790" s="925">
        <v>787</v>
      </c>
      <c r="B790" s="963"/>
      <c r="C790" s="964"/>
      <c r="D790" s="982" t="s">
        <v>837</v>
      </c>
      <c r="E790" s="983"/>
      <c r="F790" s="1175"/>
      <c r="G790" s="1175"/>
      <c r="H790" s="1176"/>
      <c r="I790" s="984"/>
      <c r="J790" s="985"/>
      <c r="K790" s="985"/>
      <c r="L790" s="986"/>
      <c r="M790" s="987"/>
    </row>
    <row r="791" spans="1:13" ht="15" thickBot="1">
      <c r="A791" s="925">
        <v>788</v>
      </c>
      <c r="B791" s="988"/>
      <c r="C791" s="989"/>
      <c r="D791" s="990" t="s">
        <v>288</v>
      </c>
      <c r="E791" s="991"/>
      <c r="F791" s="1177"/>
      <c r="G791" s="1177"/>
      <c r="H791" s="1178"/>
      <c r="I791" s="993">
        <v>120971</v>
      </c>
      <c r="J791" s="992">
        <v>500</v>
      </c>
      <c r="K791" s="992">
        <v>0</v>
      </c>
      <c r="L791" s="994">
        <v>121471</v>
      </c>
      <c r="M791" s="995"/>
    </row>
    <row r="792" spans="1:13" ht="19.5" customHeight="1" thickTop="1">
      <c r="A792" s="925">
        <v>789</v>
      </c>
      <c r="B792" s="996"/>
      <c r="C792" s="997"/>
      <c r="D792" s="998" t="s">
        <v>2</v>
      </c>
      <c r="E792" s="999"/>
      <c r="F792" s="1179">
        <f>SUM(F786+F324)</f>
        <v>18452208</v>
      </c>
      <c r="G792" s="1179">
        <f>SUM(G786+G324)</f>
        <v>1859723</v>
      </c>
      <c r="H792" s="1179">
        <f>SUM(H786+H324)</f>
        <v>2950970</v>
      </c>
      <c r="I792" s="1000"/>
      <c r="J792" s="1001"/>
      <c r="K792" s="1001"/>
      <c r="L792" s="1002"/>
      <c r="M792" s="1003"/>
    </row>
    <row r="793" spans="1:13" ht="19.5" customHeight="1">
      <c r="A793" s="925">
        <v>790</v>
      </c>
      <c r="B793" s="930"/>
      <c r="C793" s="931"/>
      <c r="D793" s="667" t="s">
        <v>288</v>
      </c>
      <c r="E793" s="607"/>
      <c r="F793" s="608"/>
      <c r="G793" s="608"/>
      <c r="H793" s="1165"/>
      <c r="I793" s="696">
        <f>SUM(I787,I325)+I791</f>
        <v>3180180</v>
      </c>
      <c r="J793" s="689">
        <f>SUM(J787,J325)+J791</f>
        <v>52588</v>
      </c>
      <c r="K793" s="689">
        <f>SUM(K787,K325)+K791</f>
        <v>1418800</v>
      </c>
      <c r="L793" s="697">
        <f>SUM(I793:K793)</f>
        <v>4651568</v>
      </c>
      <c r="M793" s="690">
        <f>SUM(M787,M325)+M790</f>
        <v>7061694</v>
      </c>
    </row>
    <row r="794" spans="1:13" ht="19.5" customHeight="1">
      <c r="A794" s="925">
        <v>791</v>
      </c>
      <c r="B794" s="932"/>
      <c r="C794" s="927"/>
      <c r="D794" s="612" t="s">
        <v>296</v>
      </c>
      <c r="E794" s="602"/>
      <c r="F794" s="613"/>
      <c r="G794" s="613"/>
      <c r="H794" s="1166"/>
      <c r="I794" s="979">
        <f>SUM(I788,I326)</f>
        <v>4572519</v>
      </c>
      <c r="J794" s="660">
        <f>SUM(J788,J326)</f>
        <v>67839</v>
      </c>
      <c r="K794" s="660">
        <f>SUM(K788,K326)</f>
        <v>1939463</v>
      </c>
      <c r="L794" s="698">
        <f>SUM(L788,L326)</f>
        <v>6579821</v>
      </c>
      <c r="M794" s="691">
        <v>7061694</v>
      </c>
    </row>
    <row r="795" spans="1:13" ht="19.5" customHeight="1" thickBot="1">
      <c r="A795" s="925">
        <v>792</v>
      </c>
      <c r="B795" s="980"/>
      <c r="C795" s="960"/>
      <c r="D795" s="669" t="s">
        <v>284</v>
      </c>
      <c r="E795" s="692"/>
      <c r="F795" s="1173"/>
      <c r="G795" s="1173"/>
      <c r="H795" s="1174"/>
      <c r="I795" s="981">
        <f>SUM(I789+I327)</f>
        <v>2485910</v>
      </c>
      <c r="J795" s="693">
        <f>SUM(J789+J327)</f>
        <v>20114</v>
      </c>
      <c r="K795" s="693">
        <f>SUM(K789+K327)</f>
        <v>27613</v>
      </c>
      <c r="L795" s="699">
        <f>SUM(I795:K795)</f>
        <v>2533637</v>
      </c>
      <c r="M795" s="694"/>
    </row>
    <row r="796" spans="1:13" ht="15" thickTop="1">
      <c r="A796" s="893"/>
      <c r="B796" s="372" t="s">
        <v>744</v>
      </c>
      <c r="C796" s="383"/>
      <c r="D796" s="599"/>
      <c r="E796" s="1004"/>
      <c r="F796" s="1180"/>
      <c r="G796" s="1180"/>
      <c r="H796" s="1180"/>
      <c r="I796" s="1005"/>
      <c r="J796" s="1005"/>
      <c r="K796" s="1005"/>
      <c r="L796" s="1006"/>
      <c r="M796" s="1005"/>
    </row>
    <row r="797" spans="1:13" ht="15">
      <c r="A797" s="893"/>
      <c r="B797" s="372" t="s">
        <v>9</v>
      </c>
      <c r="C797" s="383"/>
      <c r="D797" s="398"/>
      <c r="E797" s="1004"/>
      <c r="F797" s="1180"/>
      <c r="G797" s="1180"/>
      <c r="H797" s="1180"/>
      <c r="I797" s="1005"/>
      <c r="J797" s="1005"/>
      <c r="K797" s="1005"/>
      <c r="L797" s="1006"/>
      <c r="M797" s="1005"/>
    </row>
    <row r="798" spans="1:13" ht="15">
      <c r="A798" s="893"/>
      <c r="B798" s="372" t="s">
        <v>10</v>
      </c>
      <c r="C798" s="383"/>
      <c r="D798" s="398"/>
      <c r="E798" s="1004"/>
      <c r="F798" s="1180"/>
      <c r="G798" s="1180"/>
      <c r="H798" s="1180"/>
      <c r="I798" s="1005"/>
      <c r="J798" s="1005"/>
      <c r="K798" s="1005"/>
      <c r="L798" s="1006"/>
      <c r="M798" s="1005"/>
    </row>
  </sheetData>
  <sheetProtection/>
  <mergeCells count="14">
    <mergeCell ref="L6:L7"/>
    <mergeCell ref="M6:M7"/>
    <mergeCell ref="B1:D1"/>
    <mergeCell ref="B2:M2"/>
    <mergeCell ref="B3:M3"/>
    <mergeCell ref="B6:B7"/>
    <mergeCell ref="C6:C7"/>
    <mergeCell ref="D6:D7"/>
    <mergeCell ref="E6:E7"/>
    <mergeCell ref="F6:F7"/>
    <mergeCell ref="G6:G7"/>
    <mergeCell ref="H6:H7"/>
    <mergeCell ref="I6:J6"/>
    <mergeCell ref="K6:K7"/>
  </mergeCells>
  <printOptions horizontalCentered="1"/>
  <pageMargins left="0.1968503937007874" right="0.1968503937007874" top="0.5905511811023623" bottom="0.3937007874015748" header="0.5118110236220472" footer="0.5118110236220472"/>
  <pageSetup fitToHeight="10" fitToWidth="1" horizontalDpi="600" verticalDpi="600" orientation="portrait" paperSize="9" scale="55" r:id="rId1"/>
  <rowBreaks count="2" manualBreakCount="2">
    <brk id="41" max="12" man="1"/>
    <brk id="6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25" defaultRowHeight="12.75"/>
  <cols>
    <col min="1" max="1" width="4.00390625" style="221" bestFit="1" customWidth="1"/>
    <col min="2" max="3" width="4.00390625" style="221" customWidth="1"/>
    <col min="4" max="4" width="50.625" style="227" customWidth="1"/>
    <col min="5" max="5" width="5.625" style="228" customWidth="1"/>
    <col min="6" max="6" width="15.625" style="248" customWidth="1"/>
    <col min="7" max="7" width="15.625" style="229" customWidth="1"/>
    <col min="8" max="8" width="15.625" style="1042" customWidth="1"/>
    <col min="9" max="16384" width="9.125" style="226" customWidth="1"/>
  </cols>
  <sheetData>
    <row r="1" spans="1:8" s="225" customFormat="1" ht="15">
      <c r="A1" s="221"/>
      <c r="B1" s="1279" t="s">
        <v>724</v>
      </c>
      <c r="C1" s="1279"/>
      <c r="D1" s="1279"/>
      <c r="E1" s="222"/>
      <c r="F1" s="700"/>
      <c r="G1" s="223"/>
      <c r="H1" s="224"/>
    </row>
    <row r="2" spans="2:8" ht="15">
      <c r="B2" s="1280" t="s">
        <v>449</v>
      </c>
      <c r="C2" s="1280"/>
      <c r="D2" s="1280"/>
      <c r="E2" s="1280"/>
      <c r="F2" s="1280"/>
      <c r="G2" s="1280"/>
      <c r="H2" s="1280"/>
    </row>
    <row r="3" spans="2:8" ht="15">
      <c r="B3" s="1280" t="s">
        <v>377</v>
      </c>
      <c r="C3" s="1280"/>
      <c r="D3" s="1280"/>
      <c r="E3" s="1280"/>
      <c r="F3" s="1280"/>
      <c r="G3" s="1280"/>
      <c r="H3" s="1280"/>
    </row>
    <row r="4" spans="6:8" ht="15">
      <c r="F4" s="1281" t="s">
        <v>162</v>
      </c>
      <c r="G4" s="1281"/>
      <c r="H4" s="1281"/>
    </row>
    <row r="5" spans="1:8" s="231" customFormat="1" ht="15" thickBot="1">
      <c r="A5" s="221"/>
      <c r="B5" s="221" t="s">
        <v>171</v>
      </c>
      <c r="C5" s="221" t="s">
        <v>172</v>
      </c>
      <c r="D5" s="228" t="s">
        <v>173</v>
      </c>
      <c r="E5" s="228" t="s">
        <v>174</v>
      </c>
      <c r="F5" s="701" t="s">
        <v>175</v>
      </c>
      <c r="G5" s="230" t="s">
        <v>176</v>
      </c>
      <c r="H5" s="1009" t="s">
        <v>177</v>
      </c>
    </row>
    <row r="6" spans="2:8" ht="105" thickBot="1">
      <c r="B6" s="365" t="s">
        <v>730</v>
      </c>
      <c r="C6" s="366" t="s">
        <v>422</v>
      </c>
      <c r="D6" s="232" t="s">
        <v>163</v>
      </c>
      <c r="E6" s="329" t="s">
        <v>743</v>
      </c>
      <c r="F6" s="1010" t="s">
        <v>281</v>
      </c>
      <c r="G6" s="233" t="s">
        <v>283</v>
      </c>
      <c r="H6" s="1011" t="s">
        <v>284</v>
      </c>
    </row>
    <row r="7" spans="1:8" ht="15">
      <c r="A7" s="221">
        <v>1</v>
      </c>
      <c r="B7" s="373">
        <v>18</v>
      </c>
      <c r="D7" s="364" t="s">
        <v>840</v>
      </c>
      <c r="F7" s="1012"/>
      <c r="G7" s="377"/>
      <c r="H7" s="1013"/>
    </row>
    <row r="8" spans="1:8" ht="15">
      <c r="A8" s="221">
        <v>2</v>
      </c>
      <c r="B8" s="367"/>
      <c r="C8" s="368">
        <v>1</v>
      </c>
      <c r="D8" s="218" t="s">
        <v>632</v>
      </c>
      <c r="E8" s="234" t="s">
        <v>804</v>
      </c>
      <c r="F8" s="702">
        <v>5000</v>
      </c>
      <c r="G8" s="703">
        <v>9311</v>
      </c>
      <c r="H8" s="1014">
        <v>4311</v>
      </c>
    </row>
    <row r="9" spans="1:8" ht="30">
      <c r="A9" s="221">
        <v>3</v>
      </c>
      <c r="B9" s="367"/>
      <c r="C9" s="368">
        <v>2</v>
      </c>
      <c r="D9" s="236" t="s">
        <v>635</v>
      </c>
      <c r="E9" s="234" t="s">
        <v>742</v>
      </c>
      <c r="F9" s="704">
        <v>1500</v>
      </c>
      <c r="G9" s="705">
        <v>1500</v>
      </c>
      <c r="H9" s="1014">
        <v>0</v>
      </c>
    </row>
    <row r="10" spans="1:8" s="238" customFormat="1" ht="15">
      <c r="A10" s="221">
        <v>4</v>
      </c>
      <c r="B10" s="367"/>
      <c r="C10" s="368">
        <v>3</v>
      </c>
      <c r="D10" s="219" t="s">
        <v>637</v>
      </c>
      <c r="E10" s="235" t="s">
        <v>742</v>
      </c>
      <c r="F10" s="702">
        <v>5000</v>
      </c>
      <c r="G10" s="703">
        <v>5000</v>
      </c>
      <c r="H10" s="1014">
        <v>0</v>
      </c>
    </row>
    <row r="11" spans="1:8" s="237" customFormat="1" ht="15">
      <c r="A11" s="221">
        <v>5</v>
      </c>
      <c r="B11" s="367"/>
      <c r="C11" s="368">
        <v>4</v>
      </c>
      <c r="D11" s="219" t="s">
        <v>639</v>
      </c>
      <c r="E11" s="235" t="s">
        <v>742</v>
      </c>
      <c r="F11" s="702">
        <v>1500</v>
      </c>
      <c r="G11" s="703">
        <v>0</v>
      </c>
      <c r="H11" s="1014">
        <v>0</v>
      </c>
    </row>
    <row r="12" spans="1:8" s="240" customFormat="1" ht="15">
      <c r="A12" s="221">
        <v>6</v>
      </c>
      <c r="B12" s="367"/>
      <c r="C12" s="368">
        <v>5</v>
      </c>
      <c r="D12" s="239" t="s">
        <v>640</v>
      </c>
      <c r="E12" s="235" t="s">
        <v>742</v>
      </c>
      <c r="F12" s="706">
        <v>45000</v>
      </c>
      <c r="G12" s="707">
        <v>45000</v>
      </c>
      <c r="H12" s="1014">
        <v>0</v>
      </c>
    </row>
    <row r="13" spans="1:8" ht="30">
      <c r="A13" s="221">
        <v>7</v>
      </c>
      <c r="B13" s="367"/>
      <c r="C13" s="368">
        <v>6</v>
      </c>
      <c r="D13" s="218" t="s">
        <v>642</v>
      </c>
      <c r="E13" s="235" t="s">
        <v>742</v>
      </c>
      <c r="F13" s="702">
        <v>14000</v>
      </c>
      <c r="G13" s="703">
        <v>17175</v>
      </c>
      <c r="H13" s="1014">
        <v>14004</v>
      </c>
    </row>
    <row r="14" spans="1:8" ht="30">
      <c r="A14" s="221">
        <v>8</v>
      </c>
      <c r="B14" s="367"/>
      <c r="C14" s="368">
        <v>7</v>
      </c>
      <c r="D14" s="218" t="s">
        <v>643</v>
      </c>
      <c r="E14" s="235" t="s">
        <v>742</v>
      </c>
      <c r="F14" s="702">
        <v>23000</v>
      </c>
      <c r="G14" s="703">
        <v>24073</v>
      </c>
      <c r="H14" s="1014">
        <v>23694</v>
      </c>
    </row>
    <row r="15" spans="1:8" ht="30">
      <c r="A15" s="221">
        <v>9</v>
      </c>
      <c r="B15" s="367"/>
      <c r="C15" s="368">
        <v>8</v>
      </c>
      <c r="D15" s="218" t="s">
        <v>644</v>
      </c>
      <c r="E15" s="235" t="s">
        <v>742</v>
      </c>
      <c r="F15" s="702">
        <v>52000</v>
      </c>
      <c r="G15" s="703">
        <v>52000</v>
      </c>
      <c r="H15" s="1014">
        <v>21190</v>
      </c>
    </row>
    <row r="16" spans="1:8" ht="30">
      <c r="A16" s="221">
        <v>10</v>
      </c>
      <c r="B16" s="367"/>
      <c r="C16" s="368">
        <v>9</v>
      </c>
      <c r="D16" s="218" t="s">
        <v>645</v>
      </c>
      <c r="E16" s="235" t="s">
        <v>742</v>
      </c>
      <c r="F16" s="702">
        <v>32000</v>
      </c>
      <c r="G16" s="703">
        <v>32000</v>
      </c>
      <c r="H16" s="1014">
        <v>553</v>
      </c>
    </row>
    <row r="17" spans="1:8" ht="15">
      <c r="A17" s="221">
        <v>11</v>
      </c>
      <c r="B17" s="367"/>
      <c r="C17" s="368">
        <v>10</v>
      </c>
      <c r="D17" s="218" t="s">
        <v>646</v>
      </c>
      <c r="E17" s="235" t="s">
        <v>742</v>
      </c>
      <c r="F17" s="702">
        <v>10000</v>
      </c>
      <c r="G17" s="703">
        <v>10000</v>
      </c>
      <c r="H17" s="1014">
        <v>10076</v>
      </c>
    </row>
    <row r="18" spans="1:9" ht="15">
      <c r="A18" s="221">
        <v>12</v>
      </c>
      <c r="B18" s="367"/>
      <c r="C18" s="368">
        <v>11</v>
      </c>
      <c r="D18" s="236" t="s">
        <v>647</v>
      </c>
      <c r="E18" s="235" t="s">
        <v>742</v>
      </c>
      <c r="F18" s="704">
        <v>4500</v>
      </c>
      <c r="G18" s="705">
        <v>4916</v>
      </c>
      <c r="H18" s="1014">
        <v>4251</v>
      </c>
      <c r="I18" s="226">
        <v>740</v>
      </c>
    </row>
    <row r="19" spans="1:8" ht="15">
      <c r="A19" s="221">
        <v>13</v>
      </c>
      <c r="B19" s="367"/>
      <c r="C19" s="368">
        <v>12</v>
      </c>
      <c r="D19" s="241" t="s">
        <v>648</v>
      </c>
      <c r="E19" s="234" t="s">
        <v>742</v>
      </c>
      <c r="F19" s="704">
        <v>2000</v>
      </c>
      <c r="G19" s="705">
        <v>2000</v>
      </c>
      <c r="H19" s="1014">
        <v>0</v>
      </c>
    </row>
    <row r="20" spans="1:8" s="238" customFormat="1" ht="21.75" customHeight="1">
      <c r="A20" s="231">
        <v>14</v>
      </c>
      <c r="B20" s="367"/>
      <c r="C20" s="368"/>
      <c r="D20" s="242" t="s">
        <v>434</v>
      </c>
      <c r="E20" s="235"/>
      <c r="F20" s="702"/>
      <c r="G20" s="703"/>
      <c r="H20" s="1014"/>
    </row>
    <row r="21" spans="1:8" ht="30">
      <c r="A21" s="221">
        <v>15</v>
      </c>
      <c r="B21" s="367"/>
      <c r="C21" s="368">
        <v>13</v>
      </c>
      <c r="D21" s="220" t="s">
        <v>659</v>
      </c>
      <c r="E21" s="235" t="s">
        <v>742</v>
      </c>
      <c r="F21" s="702">
        <v>600</v>
      </c>
      <c r="G21" s="703">
        <v>600</v>
      </c>
      <c r="H21" s="1014">
        <v>0</v>
      </c>
    </row>
    <row r="22" spans="1:8" s="238" customFormat="1" ht="21.75" customHeight="1">
      <c r="A22" s="231">
        <v>16</v>
      </c>
      <c r="B22" s="367"/>
      <c r="C22" s="368"/>
      <c r="D22" s="242" t="s">
        <v>681</v>
      </c>
      <c r="E22" s="235"/>
      <c r="F22" s="702"/>
      <c r="G22" s="703"/>
      <c r="H22" s="1014"/>
    </row>
    <row r="23" spans="1:8" ht="15">
      <c r="A23" s="221">
        <v>17</v>
      </c>
      <c r="B23" s="367"/>
      <c r="C23" s="368">
        <v>14</v>
      </c>
      <c r="D23" s="220" t="s">
        <v>682</v>
      </c>
      <c r="E23" s="235" t="s">
        <v>742</v>
      </c>
      <c r="F23" s="702">
        <v>2350</v>
      </c>
      <c r="G23" s="703">
        <v>2350</v>
      </c>
      <c r="H23" s="1014">
        <v>0</v>
      </c>
    </row>
    <row r="24" spans="1:8" s="238" customFormat="1" ht="21.75" customHeight="1">
      <c r="A24" s="231">
        <v>18</v>
      </c>
      <c r="B24" s="367"/>
      <c r="C24" s="368"/>
      <c r="D24" s="242" t="s">
        <v>786</v>
      </c>
      <c r="E24" s="235"/>
      <c r="F24" s="702"/>
      <c r="G24" s="703"/>
      <c r="H24" s="1014"/>
    </row>
    <row r="25" spans="1:8" ht="15">
      <c r="A25" s="221">
        <v>19</v>
      </c>
      <c r="B25" s="367"/>
      <c r="C25" s="368">
        <v>15</v>
      </c>
      <c r="D25" s="220" t="s">
        <v>685</v>
      </c>
      <c r="E25" s="234" t="s">
        <v>742</v>
      </c>
      <c r="F25" s="702">
        <v>4000</v>
      </c>
      <c r="G25" s="703">
        <v>4000</v>
      </c>
      <c r="H25" s="1014">
        <v>0</v>
      </c>
    </row>
    <row r="26" spans="1:8" s="238" customFormat="1" ht="21.75" customHeight="1">
      <c r="A26" s="231">
        <v>20</v>
      </c>
      <c r="B26" s="367"/>
      <c r="C26" s="368"/>
      <c r="D26" s="242" t="s">
        <v>686</v>
      </c>
      <c r="E26" s="235"/>
      <c r="F26" s="702"/>
      <c r="G26" s="703"/>
      <c r="H26" s="1014"/>
    </row>
    <row r="27" spans="1:8" ht="30">
      <c r="A27" s="221">
        <v>21</v>
      </c>
      <c r="B27" s="367"/>
      <c r="C27" s="368">
        <v>16</v>
      </c>
      <c r="D27" s="220" t="s">
        <v>687</v>
      </c>
      <c r="E27" s="235" t="s">
        <v>742</v>
      </c>
      <c r="F27" s="702">
        <v>2500</v>
      </c>
      <c r="G27" s="703">
        <v>2500</v>
      </c>
      <c r="H27" s="1014">
        <v>0</v>
      </c>
    </row>
    <row r="28" spans="1:8" s="237" customFormat="1" ht="15">
      <c r="A28" s="221">
        <v>22</v>
      </c>
      <c r="B28" s="367"/>
      <c r="C28" s="368">
        <v>17</v>
      </c>
      <c r="D28" s="218" t="s">
        <v>631</v>
      </c>
      <c r="E28" s="234" t="s">
        <v>804</v>
      </c>
      <c r="F28" s="702"/>
      <c r="G28" s="703">
        <v>10000</v>
      </c>
      <c r="H28" s="1014">
        <v>0</v>
      </c>
    </row>
    <row r="29" spans="1:8" s="237" customFormat="1" ht="15">
      <c r="A29" s="221">
        <v>23</v>
      </c>
      <c r="B29" s="367"/>
      <c r="C29" s="368">
        <v>18</v>
      </c>
      <c r="D29" s="218" t="s">
        <v>36</v>
      </c>
      <c r="E29" s="234" t="s">
        <v>804</v>
      </c>
      <c r="F29" s="702"/>
      <c r="G29" s="703">
        <v>10000</v>
      </c>
      <c r="H29" s="1014">
        <v>0</v>
      </c>
    </row>
    <row r="30" spans="1:8" s="238" customFormat="1" ht="30" customHeight="1">
      <c r="A30" s="221">
        <v>24</v>
      </c>
      <c r="B30" s="367"/>
      <c r="C30" s="368">
        <v>19</v>
      </c>
      <c r="D30" s="219" t="s">
        <v>369</v>
      </c>
      <c r="E30" s="235" t="s">
        <v>804</v>
      </c>
      <c r="F30" s="702"/>
      <c r="G30" s="703">
        <v>15000</v>
      </c>
      <c r="H30" s="1014">
        <v>15000</v>
      </c>
    </row>
    <row r="31" spans="1:8" ht="15.75" customHeight="1">
      <c r="A31" s="221">
        <v>25</v>
      </c>
      <c r="B31" s="367"/>
      <c r="C31" s="368">
        <v>20</v>
      </c>
      <c r="D31" s="218" t="s">
        <v>633</v>
      </c>
      <c r="E31" s="234" t="s">
        <v>804</v>
      </c>
      <c r="F31" s="702"/>
      <c r="G31" s="703">
        <v>20000</v>
      </c>
      <c r="H31" s="1014">
        <v>0</v>
      </c>
    </row>
    <row r="32" spans="1:8" ht="15">
      <c r="A32" s="221">
        <v>26</v>
      </c>
      <c r="B32" s="367"/>
      <c r="C32" s="368">
        <v>21</v>
      </c>
      <c r="D32" s="218" t="s">
        <v>370</v>
      </c>
      <c r="E32" s="234" t="s">
        <v>804</v>
      </c>
      <c r="F32" s="702"/>
      <c r="G32" s="703">
        <v>17000</v>
      </c>
      <c r="H32" s="1014">
        <v>0</v>
      </c>
    </row>
    <row r="33" spans="1:9" s="238" customFormat="1" ht="15">
      <c r="A33" s="221">
        <v>27</v>
      </c>
      <c r="B33" s="367"/>
      <c r="C33" s="368">
        <v>22</v>
      </c>
      <c r="D33" s="219" t="s">
        <v>634</v>
      </c>
      <c r="E33" s="235" t="s">
        <v>742</v>
      </c>
      <c r="F33" s="702"/>
      <c r="G33" s="703">
        <v>145000</v>
      </c>
      <c r="H33" s="1014">
        <v>2801</v>
      </c>
      <c r="I33" s="238">
        <v>2798</v>
      </c>
    </row>
    <row r="34" spans="1:8" ht="30">
      <c r="A34" s="221">
        <v>28</v>
      </c>
      <c r="B34" s="367"/>
      <c r="C34" s="368">
        <v>23</v>
      </c>
      <c r="D34" s="219" t="s">
        <v>636</v>
      </c>
      <c r="E34" s="235" t="s">
        <v>742</v>
      </c>
      <c r="F34" s="702"/>
      <c r="G34" s="703">
        <v>11000</v>
      </c>
      <c r="H34" s="1014">
        <v>3175</v>
      </c>
    </row>
    <row r="35" spans="1:8" s="237" customFormat="1" ht="15">
      <c r="A35" s="221">
        <v>29</v>
      </c>
      <c r="B35" s="367"/>
      <c r="C35" s="368">
        <v>24</v>
      </c>
      <c r="D35" s="219" t="s">
        <v>638</v>
      </c>
      <c r="E35" s="234" t="s">
        <v>742</v>
      </c>
      <c r="F35" s="702"/>
      <c r="G35" s="703">
        <v>4000</v>
      </c>
      <c r="H35" s="1014">
        <v>0</v>
      </c>
    </row>
    <row r="36" spans="1:8" s="237" customFormat="1" ht="15">
      <c r="A36" s="221">
        <v>30</v>
      </c>
      <c r="B36" s="367"/>
      <c r="C36" s="368">
        <v>25</v>
      </c>
      <c r="D36" s="219" t="s">
        <v>641</v>
      </c>
      <c r="E36" s="234" t="s">
        <v>742</v>
      </c>
      <c r="F36" s="702"/>
      <c r="G36" s="703">
        <v>5000</v>
      </c>
      <c r="H36" s="1014">
        <v>0</v>
      </c>
    </row>
    <row r="37" spans="1:8" ht="15">
      <c r="A37" s="221">
        <v>31</v>
      </c>
      <c r="B37" s="367"/>
      <c r="C37" s="368">
        <v>26</v>
      </c>
      <c r="D37" s="219" t="s">
        <v>371</v>
      </c>
      <c r="E37" s="234" t="s">
        <v>742</v>
      </c>
      <c r="F37" s="702"/>
      <c r="G37" s="703">
        <v>5000</v>
      </c>
      <c r="H37" s="1014">
        <v>0</v>
      </c>
    </row>
    <row r="38" spans="1:8" ht="15">
      <c r="A38" s="221">
        <v>32</v>
      </c>
      <c r="B38" s="367"/>
      <c r="C38" s="368">
        <v>27</v>
      </c>
      <c r="D38" s="219" t="s">
        <v>372</v>
      </c>
      <c r="E38" s="234" t="s">
        <v>742</v>
      </c>
      <c r="F38" s="702"/>
      <c r="G38" s="703">
        <v>2960</v>
      </c>
      <c r="H38" s="1014">
        <v>2957</v>
      </c>
    </row>
    <row r="39" spans="1:8" ht="15">
      <c r="A39" s="221">
        <v>33</v>
      </c>
      <c r="B39" s="367"/>
      <c r="C39" s="368">
        <v>28</v>
      </c>
      <c r="D39" s="219" t="s">
        <v>373</v>
      </c>
      <c r="E39" s="234" t="s">
        <v>742</v>
      </c>
      <c r="F39" s="702"/>
      <c r="G39" s="703">
        <v>360</v>
      </c>
      <c r="H39" s="1014">
        <v>0</v>
      </c>
    </row>
    <row r="40" spans="1:8" ht="21.75" customHeight="1">
      <c r="A40" s="231">
        <v>34</v>
      </c>
      <c r="B40" s="367"/>
      <c r="C40" s="368"/>
      <c r="D40" s="242" t="s">
        <v>580</v>
      </c>
      <c r="E40" s="235"/>
      <c r="F40" s="702"/>
      <c r="G40" s="703"/>
      <c r="H40" s="1014"/>
    </row>
    <row r="41" spans="1:8" s="237" customFormat="1" ht="15">
      <c r="A41" s="221">
        <v>35</v>
      </c>
      <c r="B41" s="367"/>
      <c r="C41" s="368">
        <v>29</v>
      </c>
      <c r="D41" s="243" t="s">
        <v>649</v>
      </c>
      <c r="E41" s="235" t="s">
        <v>742</v>
      </c>
      <c r="F41" s="702"/>
      <c r="G41" s="703">
        <v>460</v>
      </c>
      <c r="H41" s="1014">
        <v>0</v>
      </c>
    </row>
    <row r="42" spans="1:8" ht="21.75" customHeight="1">
      <c r="A42" s="231">
        <v>36</v>
      </c>
      <c r="B42" s="367"/>
      <c r="C42" s="368"/>
      <c r="D42" s="242" t="s">
        <v>425</v>
      </c>
      <c r="E42" s="235"/>
      <c r="F42" s="702"/>
      <c r="G42" s="703"/>
      <c r="H42" s="1014"/>
    </row>
    <row r="43" spans="1:8" ht="15">
      <c r="A43" s="221">
        <v>37</v>
      </c>
      <c r="B43" s="367"/>
      <c r="C43" s="368">
        <v>30</v>
      </c>
      <c r="D43" s="220" t="s">
        <v>650</v>
      </c>
      <c r="E43" s="235" t="s">
        <v>742</v>
      </c>
      <c r="F43" s="702"/>
      <c r="G43" s="703">
        <v>2500</v>
      </c>
      <c r="H43" s="1014">
        <v>0</v>
      </c>
    </row>
    <row r="44" spans="1:8" s="238" customFormat="1" ht="21.75" customHeight="1">
      <c r="A44" s="231">
        <v>38</v>
      </c>
      <c r="B44" s="367"/>
      <c r="C44" s="368"/>
      <c r="D44" s="242" t="s">
        <v>651</v>
      </c>
      <c r="E44" s="235"/>
      <c r="F44" s="702"/>
      <c r="G44" s="703"/>
      <c r="H44" s="1014"/>
    </row>
    <row r="45" spans="1:8" ht="15">
      <c r="A45" s="221">
        <v>39</v>
      </c>
      <c r="B45" s="367"/>
      <c r="C45" s="368">
        <v>31</v>
      </c>
      <c r="D45" s="243" t="s">
        <v>652</v>
      </c>
      <c r="E45" s="234" t="s">
        <v>742</v>
      </c>
      <c r="F45" s="702"/>
      <c r="G45" s="703">
        <v>2450</v>
      </c>
      <c r="H45" s="1014">
        <v>0</v>
      </c>
    </row>
    <row r="46" spans="1:8" s="238" customFormat="1" ht="18" customHeight="1">
      <c r="A46" s="231">
        <v>40</v>
      </c>
      <c r="B46" s="367"/>
      <c r="C46" s="368"/>
      <c r="D46" s="242" t="s">
        <v>430</v>
      </c>
      <c r="E46" s="235"/>
      <c r="F46" s="702"/>
      <c r="G46" s="703"/>
      <c r="H46" s="1014"/>
    </row>
    <row r="47" spans="1:8" ht="15">
      <c r="A47" s="221">
        <v>41</v>
      </c>
      <c r="B47" s="367"/>
      <c r="C47" s="368">
        <v>32</v>
      </c>
      <c r="D47" s="243" t="s">
        <v>653</v>
      </c>
      <c r="E47" s="235" t="s">
        <v>742</v>
      </c>
      <c r="F47" s="1015"/>
      <c r="G47" s="1016">
        <v>850</v>
      </c>
      <c r="H47" s="1014">
        <v>0</v>
      </c>
    </row>
    <row r="48" spans="1:8" s="238" customFormat="1" ht="18" customHeight="1">
      <c r="A48" s="231">
        <v>42</v>
      </c>
      <c r="B48" s="367"/>
      <c r="C48" s="368"/>
      <c r="D48" s="242" t="s">
        <v>572</v>
      </c>
      <c r="E48" s="235"/>
      <c r="F48" s="702"/>
      <c r="G48" s="703"/>
      <c r="H48" s="1014"/>
    </row>
    <row r="49" spans="1:8" ht="15">
      <c r="A49" s="221">
        <v>43</v>
      </c>
      <c r="B49" s="367"/>
      <c r="C49" s="368">
        <v>33</v>
      </c>
      <c r="D49" s="220" t="s">
        <v>654</v>
      </c>
      <c r="E49" s="234" t="s">
        <v>742</v>
      </c>
      <c r="F49" s="702"/>
      <c r="G49" s="703">
        <v>4000</v>
      </c>
      <c r="H49" s="1014">
        <v>0</v>
      </c>
    </row>
    <row r="50" spans="1:8" s="238" customFormat="1" ht="18" customHeight="1">
      <c r="A50" s="231">
        <v>44</v>
      </c>
      <c r="B50" s="367"/>
      <c r="C50" s="368"/>
      <c r="D50" s="242" t="s">
        <v>432</v>
      </c>
      <c r="E50" s="235"/>
      <c r="F50" s="702"/>
      <c r="G50" s="703"/>
      <c r="H50" s="1014"/>
    </row>
    <row r="51" spans="1:8" ht="15">
      <c r="A51" s="221">
        <v>45</v>
      </c>
      <c r="B51" s="367"/>
      <c r="C51" s="368">
        <v>34</v>
      </c>
      <c r="D51" s="220" t="s">
        <v>655</v>
      </c>
      <c r="E51" s="235" t="s">
        <v>742</v>
      </c>
      <c r="F51" s="702"/>
      <c r="G51" s="703">
        <v>5600</v>
      </c>
      <c r="H51" s="1014">
        <v>0</v>
      </c>
    </row>
    <row r="52" spans="1:8" s="238" customFormat="1" ht="15">
      <c r="A52" s="221">
        <v>46</v>
      </c>
      <c r="B52" s="367"/>
      <c r="C52" s="368">
        <v>35</v>
      </c>
      <c r="D52" s="243" t="s">
        <v>656</v>
      </c>
      <c r="E52" s="234" t="s">
        <v>742</v>
      </c>
      <c r="F52" s="706"/>
      <c r="G52" s="707">
        <v>3100</v>
      </c>
      <c r="H52" s="1014">
        <v>0</v>
      </c>
    </row>
    <row r="53" spans="1:8" s="238" customFormat="1" ht="18" customHeight="1">
      <c r="A53" s="231">
        <v>47</v>
      </c>
      <c r="B53" s="367"/>
      <c r="C53" s="368"/>
      <c r="D53" s="242" t="s">
        <v>657</v>
      </c>
      <c r="E53" s="235"/>
      <c r="F53" s="702"/>
      <c r="G53" s="703"/>
      <c r="H53" s="1014"/>
    </row>
    <row r="54" spans="1:8" s="238" customFormat="1" ht="15">
      <c r="A54" s="221">
        <v>48</v>
      </c>
      <c r="B54" s="367"/>
      <c r="C54" s="368">
        <v>36</v>
      </c>
      <c r="D54" s="243" t="s">
        <v>658</v>
      </c>
      <c r="E54" s="235" t="s">
        <v>742</v>
      </c>
      <c r="F54" s="1015"/>
      <c r="G54" s="1016">
        <v>850</v>
      </c>
      <c r="H54" s="1014">
        <v>0</v>
      </c>
    </row>
    <row r="55" spans="1:8" s="238" customFormat="1" ht="18" customHeight="1">
      <c r="A55" s="231">
        <v>49</v>
      </c>
      <c r="B55" s="367"/>
      <c r="C55" s="368"/>
      <c r="D55" s="242" t="s">
        <v>434</v>
      </c>
      <c r="E55" s="235"/>
      <c r="F55" s="702"/>
      <c r="G55" s="703"/>
      <c r="H55" s="1014"/>
    </row>
    <row r="56" spans="1:8" ht="15">
      <c r="A56" s="221">
        <v>50</v>
      </c>
      <c r="B56" s="367"/>
      <c r="C56" s="368">
        <v>37</v>
      </c>
      <c r="D56" s="220" t="s">
        <v>660</v>
      </c>
      <c r="E56" s="234" t="s">
        <v>742</v>
      </c>
      <c r="F56" s="702"/>
      <c r="G56" s="703">
        <v>2400</v>
      </c>
      <c r="H56" s="1014">
        <v>0</v>
      </c>
    </row>
    <row r="57" spans="1:8" s="238" customFormat="1" ht="18" customHeight="1">
      <c r="A57" s="231">
        <v>51</v>
      </c>
      <c r="B57" s="367"/>
      <c r="C57" s="368"/>
      <c r="D57" s="242" t="s">
        <v>575</v>
      </c>
      <c r="E57" s="235"/>
      <c r="F57" s="702"/>
      <c r="G57" s="703"/>
      <c r="H57" s="1014"/>
    </row>
    <row r="58" spans="1:8" ht="15">
      <c r="A58" s="221">
        <v>52</v>
      </c>
      <c r="B58" s="367"/>
      <c r="C58" s="368"/>
      <c r="D58" s="242" t="s">
        <v>661</v>
      </c>
      <c r="E58" s="235"/>
      <c r="F58" s="702"/>
      <c r="G58" s="703"/>
      <c r="H58" s="1014"/>
    </row>
    <row r="59" spans="1:8" s="238" customFormat="1" ht="15.75" customHeight="1">
      <c r="A59" s="221">
        <v>53</v>
      </c>
      <c r="B59" s="367"/>
      <c r="C59" s="368">
        <v>38</v>
      </c>
      <c r="D59" s="243" t="s">
        <v>662</v>
      </c>
      <c r="E59" s="235" t="s">
        <v>742</v>
      </c>
      <c r="F59" s="702"/>
      <c r="G59" s="703">
        <v>1600</v>
      </c>
      <c r="H59" s="1014">
        <v>0</v>
      </c>
    </row>
    <row r="60" spans="1:8" s="238" customFormat="1" ht="15">
      <c r="A60" s="221">
        <v>54</v>
      </c>
      <c r="B60" s="367"/>
      <c r="C60" s="368">
        <v>39</v>
      </c>
      <c r="D60" s="220" t="s">
        <v>3</v>
      </c>
      <c r="E60" s="235" t="s">
        <v>742</v>
      </c>
      <c r="F60" s="702"/>
      <c r="G60" s="703">
        <v>2500</v>
      </c>
      <c r="H60" s="1014">
        <v>0</v>
      </c>
    </row>
    <row r="61" spans="1:8" ht="15">
      <c r="A61" s="221">
        <v>55</v>
      </c>
      <c r="B61" s="367"/>
      <c r="C61" s="368"/>
      <c r="D61" s="242" t="s">
        <v>663</v>
      </c>
      <c r="E61" s="235"/>
      <c r="F61" s="702"/>
      <c r="G61" s="703"/>
      <c r="H61" s="1014"/>
    </row>
    <row r="62" spans="1:8" s="238" customFormat="1" ht="30">
      <c r="A62" s="221">
        <v>56</v>
      </c>
      <c r="B62" s="367"/>
      <c r="C62" s="368">
        <v>40</v>
      </c>
      <c r="D62" s="220" t="s">
        <v>664</v>
      </c>
      <c r="E62" s="235" t="s">
        <v>742</v>
      </c>
      <c r="F62" s="702"/>
      <c r="G62" s="703">
        <v>7800</v>
      </c>
      <c r="H62" s="1014">
        <v>0</v>
      </c>
    </row>
    <row r="63" spans="1:8" ht="30">
      <c r="A63" s="221">
        <v>57</v>
      </c>
      <c r="B63" s="367"/>
      <c r="C63" s="368">
        <v>41</v>
      </c>
      <c r="D63" s="220" t="s">
        <v>374</v>
      </c>
      <c r="E63" s="235"/>
      <c r="F63" s="702"/>
      <c r="G63" s="703">
        <v>3745</v>
      </c>
      <c r="H63" s="1014">
        <v>3366</v>
      </c>
    </row>
    <row r="64" spans="1:8" ht="15">
      <c r="A64" s="221">
        <v>58</v>
      </c>
      <c r="B64" s="367"/>
      <c r="C64" s="368"/>
      <c r="D64" s="242" t="s">
        <v>665</v>
      </c>
      <c r="E64" s="235"/>
      <c r="F64" s="702"/>
      <c r="G64" s="703"/>
      <c r="H64" s="1014"/>
    </row>
    <row r="65" spans="1:8" s="238" customFormat="1" ht="15">
      <c r="A65" s="221">
        <v>59</v>
      </c>
      <c r="B65" s="367"/>
      <c r="C65" s="368">
        <v>42</v>
      </c>
      <c r="D65" s="243" t="s">
        <v>4</v>
      </c>
      <c r="E65" s="234" t="s">
        <v>742</v>
      </c>
      <c r="F65" s="1015"/>
      <c r="G65" s="1016">
        <v>3000</v>
      </c>
      <c r="H65" s="1014">
        <v>0</v>
      </c>
    </row>
    <row r="66" spans="1:8" ht="15">
      <c r="A66" s="221">
        <v>60</v>
      </c>
      <c r="B66" s="367"/>
      <c r="C66" s="368"/>
      <c r="D66" s="242" t="s">
        <v>666</v>
      </c>
      <c r="E66" s="235"/>
      <c r="F66" s="702"/>
      <c r="G66" s="703"/>
      <c r="H66" s="1014"/>
    </row>
    <row r="67" spans="1:8" s="238" customFormat="1" ht="15">
      <c r="A67" s="221">
        <v>61</v>
      </c>
      <c r="B67" s="367"/>
      <c r="C67" s="368">
        <v>43</v>
      </c>
      <c r="D67" s="220" t="s">
        <v>667</v>
      </c>
      <c r="E67" s="235" t="s">
        <v>742</v>
      </c>
      <c r="F67" s="702"/>
      <c r="G67" s="703">
        <v>990</v>
      </c>
      <c r="H67" s="1014">
        <v>0</v>
      </c>
    </row>
    <row r="68" spans="1:8" ht="30">
      <c r="A68" s="221">
        <v>62</v>
      </c>
      <c r="B68" s="367"/>
      <c r="C68" s="368">
        <v>44</v>
      </c>
      <c r="D68" s="219" t="s">
        <v>5</v>
      </c>
      <c r="E68" s="235" t="s">
        <v>742</v>
      </c>
      <c r="F68" s="702"/>
      <c r="G68" s="217">
        <v>15000</v>
      </c>
      <c r="H68" s="1014">
        <v>0</v>
      </c>
    </row>
    <row r="69" spans="1:8" s="238" customFormat="1" ht="18" customHeight="1">
      <c r="A69" s="231">
        <v>63</v>
      </c>
      <c r="B69" s="367"/>
      <c r="C69" s="368"/>
      <c r="D69" s="242" t="s">
        <v>668</v>
      </c>
      <c r="E69" s="235"/>
      <c r="F69" s="702"/>
      <c r="G69" s="703"/>
      <c r="H69" s="1014"/>
    </row>
    <row r="70" spans="1:8" ht="15">
      <c r="A70" s="221">
        <v>64</v>
      </c>
      <c r="B70" s="367"/>
      <c r="C70" s="368">
        <v>45</v>
      </c>
      <c r="D70" s="220" t="s">
        <v>669</v>
      </c>
      <c r="E70" s="234" t="s">
        <v>742</v>
      </c>
      <c r="F70" s="702"/>
      <c r="G70" s="703">
        <v>5500</v>
      </c>
      <c r="H70" s="1014">
        <v>0</v>
      </c>
    </row>
    <row r="71" spans="1:8" s="238" customFormat="1" ht="18" customHeight="1">
      <c r="A71" s="231">
        <v>65</v>
      </c>
      <c r="B71" s="367"/>
      <c r="C71" s="368"/>
      <c r="D71" s="242" t="s">
        <v>796</v>
      </c>
      <c r="E71" s="235"/>
      <c r="F71" s="702"/>
      <c r="G71" s="703"/>
      <c r="H71" s="1014"/>
    </row>
    <row r="72" spans="1:8" ht="15">
      <c r="A72" s="221">
        <v>66</v>
      </c>
      <c r="B72" s="367"/>
      <c r="C72" s="368">
        <v>46</v>
      </c>
      <c r="D72" s="220" t="s">
        <v>670</v>
      </c>
      <c r="E72" s="235" t="s">
        <v>742</v>
      </c>
      <c r="F72" s="702"/>
      <c r="G72" s="703">
        <v>565</v>
      </c>
      <c r="H72" s="1014">
        <v>0</v>
      </c>
    </row>
    <row r="73" spans="1:8" s="238" customFormat="1" ht="15">
      <c r="A73" s="221">
        <v>67</v>
      </c>
      <c r="B73" s="367"/>
      <c r="C73" s="368">
        <v>47</v>
      </c>
      <c r="D73" s="220" t="s">
        <v>671</v>
      </c>
      <c r="E73" s="235" t="s">
        <v>742</v>
      </c>
      <c r="F73" s="702"/>
      <c r="G73" s="703">
        <v>488</v>
      </c>
      <c r="H73" s="1014">
        <v>0</v>
      </c>
    </row>
    <row r="74" spans="1:8" s="238" customFormat="1" ht="18" customHeight="1">
      <c r="A74" s="231">
        <v>68</v>
      </c>
      <c r="B74" s="367"/>
      <c r="C74" s="368"/>
      <c r="D74" s="242" t="s">
        <v>672</v>
      </c>
      <c r="E74" s="235"/>
      <c r="F74" s="702"/>
      <c r="G74" s="703"/>
      <c r="H74" s="1014"/>
    </row>
    <row r="75" spans="1:8" ht="15">
      <c r="A75" s="221">
        <v>69</v>
      </c>
      <c r="B75" s="367"/>
      <c r="C75" s="368">
        <v>48</v>
      </c>
      <c r="D75" s="243" t="s">
        <v>673</v>
      </c>
      <c r="E75" s="235" t="s">
        <v>742</v>
      </c>
      <c r="F75" s="1015"/>
      <c r="G75" s="1016">
        <v>1500</v>
      </c>
      <c r="H75" s="1014">
        <v>0</v>
      </c>
    </row>
    <row r="76" spans="1:8" s="238" customFormat="1" ht="18" customHeight="1">
      <c r="A76" s="231">
        <v>70</v>
      </c>
      <c r="B76" s="367"/>
      <c r="C76" s="368"/>
      <c r="D76" s="242" t="s">
        <v>261</v>
      </c>
      <c r="E76" s="235"/>
      <c r="F76" s="702"/>
      <c r="G76" s="703"/>
      <c r="H76" s="1014"/>
    </row>
    <row r="77" spans="1:8" ht="30">
      <c r="A77" s="221">
        <v>71</v>
      </c>
      <c r="B77" s="367"/>
      <c r="C77" s="368">
        <v>49</v>
      </c>
      <c r="D77" s="220" t="s">
        <v>674</v>
      </c>
      <c r="E77" s="234" t="s">
        <v>742</v>
      </c>
      <c r="F77" s="702"/>
      <c r="G77" s="703">
        <v>1065</v>
      </c>
      <c r="H77" s="1014">
        <v>0</v>
      </c>
    </row>
    <row r="78" spans="1:8" s="238" customFormat="1" ht="15">
      <c r="A78" s="221">
        <v>72</v>
      </c>
      <c r="B78" s="367"/>
      <c r="C78" s="368">
        <v>50</v>
      </c>
      <c r="D78" s="220" t="s">
        <v>675</v>
      </c>
      <c r="E78" s="235" t="s">
        <v>742</v>
      </c>
      <c r="F78" s="702"/>
      <c r="G78" s="703">
        <v>1500</v>
      </c>
      <c r="H78" s="1014">
        <v>0</v>
      </c>
    </row>
    <row r="79" spans="1:8" s="238" customFormat="1" ht="18" customHeight="1">
      <c r="A79" s="231">
        <v>73</v>
      </c>
      <c r="B79" s="367"/>
      <c r="C79" s="368"/>
      <c r="D79" s="242" t="s">
        <v>768</v>
      </c>
      <c r="E79" s="235"/>
      <c r="F79" s="702"/>
      <c r="G79" s="703"/>
      <c r="H79" s="1014"/>
    </row>
    <row r="80" spans="1:8" ht="15">
      <c r="A80" s="221">
        <v>74</v>
      </c>
      <c r="B80" s="367"/>
      <c r="C80" s="368">
        <v>51</v>
      </c>
      <c r="D80" s="220" t="s">
        <v>676</v>
      </c>
      <c r="E80" s="235" t="s">
        <v>742</v>
      </c>
      <c r="F80" s="702"/>
      <c r="G80" s="703">
        <v>7600</v>
      </c>
      <c r="H80" s="1014">
        <v>0</v>
      </c>
    </row>
    <row r="81" spans="1:8" s="238" customFormat="1" ht="15">
      <c r="A81" s="221">
        <v>75</v>
      </c>
      <c r="B81" s="367"/>
      <c r="C81" s="368">
        <v>52</v>
      </c>
      <c r="D81" s="220" t="s">
        <v>677</v>
      </c>
      <c r="E81" s="234" t="s">
        <v>742</v>
      </c>
      <c r="F81" s="702"/>
      <c r="G81" s="703">
        <v>7000</v>
      </c>
      <c r="H81" s="1014">
        <v>0</v>
      </c>
    </row>
    <row r="82" spans="1:8" ht="15">
      <c r="A82" s="221">
        <v>76</v>
      </c>
      <c r="B82" s="367"/>
      <c r="C82" s="368">
        <v>53</v>
      </c>
      <c r="D82" s="220" t="s">
        <v>375</v>
      </c>
      <c r="E82" s="234" t="s">
        <v>742</v>
      </c>
      <c r="F82" s="702"/>
      <c r="G82" s="703">
        <v>5974</v>
      </c>
      <c r="H82" s="1014">
        <v>5705</v>
      </c>
    </row>
    <row r="83" spans="1:8" ht="15">
      <c r="A83" s="221">
        <v>77</v>
      </c>
      <c r="B83" s="367"/>
      <c r="C83" s="368">
        <v>54</v>
      </c>
      <c r="D83" s="220" t="s">
        <v>678</v>
      </c>
      <c r="E83" s="235" t="s">
        <v>742</v>
      </c>
      <c r="F83" s="702"/>
      <c r="G83" s="703">
        <v>9350</v>
      </c>
      <c r="H83" s="1014">
        <v>0</v>
      </c>
    </row>
    <row r="84" spans="1:8" s="238" customFormat="1" ht="18" customHeight="1">
      <c r="A84" s="231">
        <v>78</v>
      </c>
      <c r="B84" s="367"/>
      <c r="C84" s="368"/>
      <c r="D84" s="242" t="s">
        <v>767</v>
      </c>
      <c r="E84" s="235"/>
      <c r="F84" s="702"/>
      <c r="G84" s="703"/>
      <c r="H84" s="1014"/>
    </row>
    <row r="85" spans="1:8" s="238" customFormat="1" ht="15">
      <c r="A85" s="221">
        <v>79</v>
      </c>
      <c r="B85" s="367"/>
      <c r="C85" s="368">
        <v>55</v>
      </c>
      <c r="D85" s="243" t="s">
        <v>679</v>
      </c>
      <c r="E85" s="234" t="s">
        <v>742</v>
      </c>
      <c r="F85" s="706"/>
      <c r="G85" s="707">
        <v>1800</v>
      </c>
      <c r="H85" s="1014">
        <v>0</v>
      </c>
    </row>
    <row r="86" spans="1:8" s="238" customFormat="1" ht="18" customHeight="1">
      <c r="A86" s="231">
        <v>80</v>
      </c>
      <c r="B86" s="367"/>
      <c r="C86" s="368"/>
      <c r="D86" s="242" t="s">
        <v>770</v>
      </c>
      <c r="E86" s="235"/>
      <c r="F86" s="702"/>
      <c r="G86" s="703"/>
      <c r="H86" s="1014"/>
    </row>
    <row r="87" spans="1:8" s="238" customFormat="1" ht="15">
      <c r="A87" s="221">
        <v>81</v>
      </c>
      <c r="B87" s="367"/>
      <c r="C87" s="368">
        <v>56</v>
      </c>
      <c r="D87" s="243" t="s">
        <v>680</v>
      </c>
      <c r="E87" s="235" t="s">
        <v>742</v>
      </c>
      <c r="F87" s="706"/>
      <c r="G87" s="707">
        <v>4500</v>
      </c>
      <c r="H87" s="1014">
        <v>0</v>
      </c>
    </row>
    <row r="88" spans="1:8" ht="15">
      <c r="A88" s="221">
        <v>82</v>
      </c>
      <c r="B88" s="367"/>
      <c r="C88" s="368">
        <v>57</v>
      </c>
      <c r="D88" s="243" t="s">
        <v>376</v>
      </c>
      <c r="E88" s="235" t="s">
        <v>742</v>
      </c>
      <c r="F88" s="706"/>
      <c r="G88" s="707">
        <v>800</v>
      </c>
      <c r="H88" s="1014">
        <v>0</v>
      </c>
    </row>
    <row r="89" spans="1:8" s="238" customFormat="1" ht="18" customHeight="1">
      <c r="A89" s="231">
        <v>83</v>
      </c>
      <c r="B89" s="367"/>
      <c r="C89" s="368"/>
      <c r="D89" s="242" t="s">
        <v>772</v>
      </c>
      <c r="E89" s="235"/>
      <c r="F89" s="702"/>
      <c r="G89" s="703"/>
      <c r="H89" s="1014"/>
    </row>
    <row r="90" spans="1:8" ht="15">
      <c r="A90" s="221">
        <v>84</v>
      </c>
      <c r="B90" s="367"/>
      <c r="C90" s="368">
        <v>58</v>
      </c>
      <c r="D90" s="243" t="s">
        <v>376</v>
      </c>
      <c r="E90" s="235" t="s">
        <v>742</v>
      </c>
      <c r="F90" s="706"/>
      <c r="G90" s="707">
        <v>1200</v>
      </c>
      <c r="H90" s="1014">
        <v>0</v>
      </c>
    </row>
    <row r="91" spans="1:8" s="238" customFormat="1" ht="19.5" customHeight="1">
      <c r="A91" s="231">
        <v>85</v>
      </c>
      <c r="B91" s="367"/>
      <c r="C91" s="368"/>
      <c r="D91" s="242" t="s">
        <v>773</v>
      </c>
      <c r="E91" s="235"/>
      <c r="F91" s="702"/>
      <c r="G91" s="703"/>
      <c r="H91" s="1014"/>
    </row>
    <row r="92" spans="1:8" ht="15">
      <c r="A92" s="221">
        <v>86</v>
      </c>
      <c r="B92" s="367"/>
      <c r="C92" s="368">
        <v>59</v>
      </c>
      <c r="D92" s="220" t="s">
        <v>683</v>
      </c>
      <c r="E92" s="235" t="s">
        <v>742</v>
      </c>
      <c r="F92" s="702"/>
      <c r="G92" s="703">
        <v>5000</v>
      </c>
      <c r="H92" s="1014">
        <v>0</v>
      </c>
    </row>
    <row r="93" spans="1:8" s="238" customFormat="1" ht="19.5" customHeight="1">
      <c r="A93" s="231">
        <v>87</v>
      </c>
      <c r="B93" s="367"/>
      <c r="C93" s="368"/>
      <c r="D93" s="242" t="s">
        <v>776</v>
      </c>
      <c r="E93" s="235"/>
      <c r="F93" s="702"/>
      <c r="G93" s="703"/>
      <c r="H93" s="1014"/>
    </row>
    <row r="94" spans="1:8" ht="15">
      <c r="A94" s="221">
        <v>88</v>
      </c>
      <c r="B94" s="367"/>
      <c r="C94" s="368">
        <v>60</v>
      </c>
      <c r="D94" s="220" t="s">
        <v>684</v>
      </c>
      <c r="E94" s="234" t="s">
        <v>742</v>
      </c>
      <c r="F94" s="702"/>
      <c r="G94" s="703">
        <v>2000</v>
      </c>
      <c r="H94" s="1014">
        <v>0</v>
      </c>
    </row>
    <row r="95" spans="1:8" s="238" customFormat="1" ht="19.5" customHeight="1">
      <c r="A95" s="231">
        <v>89</v>
      </c>
      <c r="B95" s="367"/>
      <c r="C95" s="368"/>
      <c r="D95" s="242" t="s">
        <v>787</v>
      </c>
      <c r="E95" s="235"/>
      <c r="F95" s="702"/>
      <c r="G95" s="703"/>
      <c r="H95" s="1014"/>
    </row>
    <row r="96" spans="1:8" ht="15">
      <c r="A96" s="221">
        <v>90</v>
      </c>
      <c r="B96" s="367"/>
      <c r="C96" s="368">
        <v>61</v>
      </c>
      <c r="D96" s="243" t="s">
        <v>688</v>
      </c>
      <c r="E96" s="235" t="s">
        <v>742</v>
      </c>
      <c r="F96" s="1015"/>
      <c r="G96" s="1016">
        <v>38756</v>
      </c>
      <c r="H96" s="1014">
        <v>33755</v>
      </c>
    </row>
    <row r="97" spans="1:8" ht="15">
      <c r="A97" s="221">
        <v>91</v>
      </c>
      <c r="B97" s="367"/>
      <c r="C97" s="368">
        <v>62</v>
      </c>
      <c r="D97" s="243" t="s">
        <v>267</v>
      </c>
      <c r="E97" s="235" t="s">
        <v>742</v>
      </c>
      <c r="F97" s="1015"/>
      <c r="G97" s="1016">
        <v>0</v>
      </c>
      <c r="H97" s="1014">
        <v>438</v>
      </c>
    </row>
    <row r="98" spans="1:8" s="238" customFormat="1" ht="19.5" customHeight="1">
      <c r="A98" s="231">
        <v>92</v>
      </c>
      <c r="B98" s="367"/>
      <c r="C98" s="368"/>
      <c r="D98" s="242" t="s">
        <v>689</v>
      </c>
      <c r="E98" s="235"/>
      <c r="F98" s="702"/>
      <c r="G98" s="703"/>
      <c r="H98" s="1014"/>
    </row>
    <row r="99" spans="1:8" s="238" customFormat="1" ht="15">
      <c r="A99" s="221">
        <v>93</v>
      </c>
      <c r="B99" s="367"/>
      <c r="C99" s="368">
        <v>63</v>
      </c>
      <c r="D99" s="220" t="s">
        <v>690</v>
      </c>
      <c r="E99" s="234" t="s">
        <v>742</v>
      </c>
      <c r="F99" s="702"/>
      <c r="G99" s="703">
        <v>3500</v>
      </c>
      <c r="H99" s="1014">
        <v>0</v>
      </c>
    </row>
    <row r="100" spans="1:8" s="238" customFormat="1" ht="15">
      <c r="A100" s="221">
        <v>94</v>
      </c>
      <c r="B100" s="367"/>
      <c r="C100" s="368">
        <v>64</v>
      </c>
      <c r="D100" s="220" t="s">
        <v>267</v>
      </c>
      <c r="E100" s="234" t="s">
        <v>742</v>
      </c>
      <c r="F100" s="702"/>
      <c r="G100" s="703">
        <v>0</v>
      </c>
      <c r="H100" s="1014">
        <v>412</v>
      </c>
    </row>
    <row r="101" spans="1:8" s="238" customFormat="1" ht="19.5" customHeight="1">
      <c r="A101" s="231">
        <v>95</v>
      </c>
      <c r="B101" s="367"/>
      <c r="C101" s="368"/>
      <c r="D101" s="242" t="s">
        <v>691</v>
      </c>
      <c r="E101" s="235"/>
      <c r="F101" s="702"/>
      <c r="G101" s="703"/>
      <c r="H101" s="1014"/>
    </row>
    <row r="102" spans="1:8" s="238" customFormat="1" ht="15">
      <c r="A102" s="221">
        <v>96</v>
      </c>
      <c r="B102" s="367"/>
      <c r="C102" s="368"/>
      <c r="D102" s="242" t="s">
        <v>692</v>
      </c>
      <c r="E102" s="235"/>
      <c r="F102" s="702"/>
      <c r="G102" s="703"/>
      <c r="H102" s="1014"/>
    </row>
    <row r="103" spans="1:8" ht="30">
      <c r="A103" s="221">
        <v>97</v>
      </c>
      <c r="B103" s="367"/>
      <c r="C103" s="368">
        <v>65</v>
      </c>
      <c r="D103" s="220" t="s">
        <v>693</v>
      </c>
      <c r="E103" s="234" t="s">
        <v>742</v>
      </c>
      <c r="F103" s="702"/>
      <c r="G103" s="703">
        <v>9707</v>
      </c>
      <c r="H103" s="1014">
        <v>0</v>
      </c>
    </row>
    <row r="104" spans="1:8" s="237" customFormat="1" ht="15">
      <c r="A104" s="221">
        <v>98</v>
      </c>
      <c r="B104" s="367"/>
      <c r="C104" s="368"/>
      <c r="D104" s="242" t="s">
        <v>694</v>
      </c>
      <c r="E104" s="235"/>
      <c r="F104" s="702"/>
      <c r="G104" s="703"/>
      <c r="H104" s="1014"/>
    </row>
    <row r="105" spans="1:8" s="237" customFormat="1" ht="30">
      <c r="A105" s="221">
        <v>99</v>
      </c>
      <c r="B105" s="370"/>
      <c r="C105" s="371">
        <v>66</v>
      </c>
      <c r="D105" s="244" t="s">
        <v>695</v>
      </c>
      <c r="E105" s="245" t="s">
        <v>742</v>
      </c>
      <c r="F105" s="708"/>
      <c r="G105" s="709">
        <v>3500</v>
      </c>
      <c r="H105" s="1014">
        <v>0</v>
      </c>
    </row>
    <row r="106" spans="1:8" s="238" customFormat="1" ht="18" customHeight="1">
      <c r="A106" s="231">
        <v>103</v>
      </c>
      <c r="B106" s="367"/>
      <c r="C106" s="1017">
        <v>70</v>
      </c>
      <c r="D106" s="241" t="s">
        <v>407</v>
      </c>
      <c r="E106" s="234"/>
      <c r="F106" s="704"/>
      <c r="G106" s="705">
        <v>0</v>
      </c>
      <c r="H106" s="1014">
        <v>2200</v>
      </c>
    </row>
    <row r="107" spans="1:8" s="238" customFormat="1" ht="18" customHeight="1" thickBot="1">
      <c r="A107" s="231">
        <v>104</v>
      </c>
      <c r="B107" s="367"/>
      <c r="C107" s="1017">
        <v>71</v>
      </c>
      <c r="D107" s="241" t="s">
        <v>6</v>
      </c>
      <c r="E107" s="234"/>
      <c r="F107" s="704"/>
      <c r="G107" s="705">
        <v>0</v>
      </c>
      <c r="H107" s="1014">
        <v>306</v>
      </c>
    </row>
    <row r="108" spans="1:8" s="240" customFormat="1" ht="25.5" customHeight="1" thickBot="1" thickTop="1">
      <c r="A108" s="250">
        <v>105</v>
      </c>
      <c r="B108" s="369"/>
      <c r="C108" s="1018"/>
      <c r="D108" s="1019" t="s">
        <v>696</v>
      </c>
      <c r="E108" s="246"/>
      <c r="F108" s="710">
        <f>SUM(F8:F105)</f>
        <v>204950</v>
      </c>
      <c r="G108" s="247">
        <f>SUM(G8:G105)</f>
        <v>625895</v>
      </c>
      <c r="H108" s="1020">
        <f>SUM(H8:H107)</f>
        <v>148194</v>
      </c>
    </row>
    <row r="109" spans="1:8" s="238" customFormat="1" ht="19.5" customHeight="1" thickTop="1">
      <c r="A109" s="231">
        <v>106</v>
      </c>
      <c r="B109" s="367"/>
      <c r="C109" s="368"/>
      <c r="D109" s="242" t="s">
        <v>841</v>
      </c>
      <c r="E109" s="235"/>
      <c r="F109" s="702"/>
      <c r="G109" s="703"/>
      <c r="H109" s="1014"/>
    </row>
    <row r="110" spans="1:8" s="238" customFormat="1" ht="19.5" customHeight="1">
      <c r="A110" s="231">
        <v>107</v>
      </c>
      <c r="B110" s="367">
        <v>15</v>
      </c>
      <c r="C110" s="368"/>
      <c r="D110" s="242" t="s">
        <v>260</v>
      </c>
      <c r="E110" s="235"/>
      <c r="F110" s="702"/>
      <c r="G110" s="703"/>
      <c r="H110" s="1014"/>
    </row>
    <row r="111" spans="1:8" s="240" customFormat="1" ht="15">
      <c r="A111" s="250">
        <v>108</v>
      </c>
      <c r="B111" s="1021"/>
      <c r="C111" s="1022">
        <v>1</v>
      </c>
      <c r="D111" s="1023" t="s">
        <v>697</v>
      </c>
      <c r="E111" s="1024" t="s">
        <v>742</v>
      </c>
      <c r="F111" s="1025">
        <v>15240</v>
      </c>
      <c r="G111" s="1026">
        <v>15240</v>
      </c>
      <c r="H111" s="1027">
        <v>0</v>
      </c>
    </row>
    <row r="112" spans="1:8" s="240" customFormat="1" ht="15">
      <c r="A112" s="250">
        <v>109</v>
      </c>
      <c r="B112" s="1021"/>
      <c r="C112" s="1022">
        <v>2</v>
      </c>
      <c r="D112" s="1023" t="s">
        <v>531</v>
      </c>
      <c r="E112" s="1024" t="s">
        <v>742</v>
      </c>
      <c r="F112" s="1025">
        <v>1500</v>
      </c>
      <c r="G112" s="1026">
        <v>1500</v>
      </c>
      <c r="H112" s="1027">
        <v>0</v>
      </c>
    </row>
    <row r="113" spans="1:8" s="240" customFormat="1" ht="15">
      <c r="A113" s="250">
        <v>110</v>
      </c>
      <c r="B113" s="1021"/>
      <c r="C113" s="1022">
        <v>3</v>
      </c>
      <c r="D113" s="1023" t="s">
        <v>698</v>
      </c>
      <c r="E113" s="1028" t="s">
        <v>742</v>
      </c>
      <c r="F113" s="1025">
        <v>1500</v>
      </c>
      <c r="G113" s="1026">
        <v>1500</v>
      </c>
      <c r="H113" s="1027">
        <v>0</v>
      </c>
    </row>
    <row r="114" spans="1:8" s="238" customFormat="1" ht="19.5" customHeight="1">
      <c r="A114" s="231">
        <v>111</v>
      </c>
      <c r="B114" s="367">
        <v>17</v>
      </c>
      <c r="C114" s="368"/>
      <c r="D114" s="242" t="s">
        <v>261</v>
      </c>
      <c r="E114" s="235"/>
      <c r="F114" s="702"/>
      <c r="G114" s="703"/>
      <c r="H114" s="1014"/>
    </row>
    <row r="115" spans="1:8" s="240" customFormat="1" ht="18" customHeight="1" thickBot="1">
      <c r="A115" s="250">
        <v>112</v>
      </c>
      <c r="B115" s="1029"/>
      <c r="C115" s="1030">
        <v>1</v>
      </c>
      <c r="D115" s="1031" t="s">
        <v>699</v>
      </c>
      <c r="E115" s="1032" t="s">
        <v>742</v>
      </c>
      <c r="F115" s="1033">
        <v>425</v>
      </c>
      <c r="G115" s="1034">
        <v>425</v>
      </c>
      <c r="H115" s="1027">
        <v>0</v>
      </c>
    </row>
    <row r="116" spans="1:8" s="240" customFormat="1" ht="25.5" customHeight="1" thickBot="1" thickTop="1">
      <c r="A116" s="250">
        <v>113</v>
      </c>
      <c r="B116" s="369"/>
      <c r="C116" s="1018"/>
      <c r="D116" s="1019" t="s">
        <v>700</v>
      </c>
      <c r="E116" s="246"/>
      <c r="F116" s="710">
        <f>SUM(F110:F115)</f>
        <v>18665</v>
      </c>
      <c r="G116" s="247">
        <f>SUM(G111:G115)</f>
        <v>18665</v>
      </c>
      <c r="H116" s="1020">
        <f>SUM(H110:H115)</f>
        <v>0</v>
      </c>
    </row>
    <row r="117" spans="1:8" s="240" customFormat="1" ht="25.5" customHeight="1" thickBot="1" thickTop="1">
      <c r="A117" s="250">
        <v>114</v>
      </c>
      <c r="B117" s="711"/>
      <c r="C117" s="1035"/>
      <c r="D117" s="1036" t="s">
        <v>842</v>
      </c>
      <c r="E117" s="712"/>
      <c r="F117" s="713">
        <v>216675</v>
      </c>
      <c r="G117" s="1037">
        <v>0</v>
      </c>
      <c r="H117" s="1038">
        <v>0</v>
      </c>
    </row>
    <row r="118" spans="1:8" s="240" customFormat="1" ht="25.5" customHeight="1" thickBot="1">
      <c r="A118" s="250">
        <v>115</v>
      </c>
      <c r="B118" s="714"/>
      <c r="C118" s="1039"/>
      <c r="D118" s="1040" t="s">
        <v>843</v>
      </c>
      <c r="E118" s="715"/>
      <c r="F118" s="717">
        <f>SUM(F108,F116)+F117</f>
        <v>440290</v>
      </c>
      <c r="G118" s="716">
        <f>SUM(G108,G116)+G117</f>
        <v>644560</v>
      </c>
      <c r="H118" s="1041">
        <f>SUM(H108,H116)+H117</f>
        <v>148194</v>
      </c>
    </row>
    <row r="119" spans="2:8" ht="15">
      <c r="B119" s="374" t="s">
        <v>744</v>
      </c>
      <c r="C119" s="375"/>
      <c r="D119" s="376"/>
      <c r="F119" s="718"/>
      <c r="G119" s="377"/>
      <c r="H119" s="378"/>
    </row>
    <row r="120" spans="2:8" ht="15">
      <c r="B120" s="372" t="s">
        <v>9</v>
      </c>
      <c r="C120" s="18"/>
      <c r="D120" s="249"/>
      <c r="F120" s="719"/>
      <c r="H120" s="248"/>
    </row>
    <row r="121" spans="2:8" ht="15">
      <c r="B121" s="372" t="s">
        <v>10</v>
      </c>
      <c r="C121" s="18"/>
      <c r="D121" s="249"/>
      <c r="F121" s="719"/>
      <c r="H121" s="248"/>
    </row>
  </sheetData>
  <sheetProtection/>
  <mergeCells count="4">
    <mergeCell ref="B1:D1"/>
    <mergeCell ref="B2:H2"/>
    <mergeCell ref="B3:H3"/>
    <mergeCell ref="F4:H4"/>
  </mergeCells>
  <printOptions horizontalCentered="1"/>
  <pageMargins left="0" right="0" top="0.7874015748031497" bottom="0.7874015748031497" header="0.5118110236220472" footer="0.5118110236220472"/>
  <pageSetup fitToHeight="3" fitToWidth="1" horizontalDpi="600" verticalDpi="600" orientation="portrait" paperSize="9" scale="85" r:id="rId1"/>
  <rowBreaks count="1" manualBreakCount="1">
    <brk id="64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2.75"/>
  <cols>
    <col min="1" max="1" width="3.50390625" style="0" bestFit="1" customWidth="1"/>
    <col min="2" max="2" width="4.375" style="0" bestFit="1" customWidth="1"/>
    <col min="3" max="3" width="27.875" style="0" bestFit="1" customWidth="1"/>
    <col min="4" max="4" width="7.50390625" style="0" bestFit="1" customWidth="1"/>
    <col min="5" max="5" width="11.00390625" style="0" customWidth="1"/>
    <col min="6" max="6" width="6.50390625" style="0" bestFit="1" customWidth="1"/>
    <col min="7" max="7" width="11.125" style="0" bestFit="1" customWidth="1"/>
    <col min="8" max="8" width="10.625" style="0" bestFit="1" customWidth="1"/>
    <col min="9" max="9" width="9.625" style="0" bestFit="1" customWidth="1"/>
    <col min="10" max="10" width="12.00390625" style="0" bestFit="1" customWidth="1"/>
    <col min="11" max="11" width="6.125" style="0" bestFit="1" customWidth="1"/>
    <col min="12" max="12" width="6.375" style="0" bestFit="1" customWidth="1"/>
    <col min="13" max="13" width="12.125" style="0" bestFit="1" customWidth="1"/>
    <col min="14" max="14" width="11.625" style="0" bestFit="1" customWidth="1"/>
    <col min="15" max="15" width="8.375" style="0" bestFit="1" customWidth="1"/>
    <col min="16" max="16" width="8.00390625" style="0" bestFit="1" customWidth="1"/>
    <col min="17" max="17" width="10.125" style="0" bestFit="1" customWidth="1"/>
  </cols>
  <sheetData>
    <row r="1" spans="1:17" ht="15">
      <c r="A1" s="720"/>
      <c r="B1" s="1295" t="s">
        <v>410</v>
      </c>
      <c r="C1" s="1295"/>
      <c r="D1" s="1295"/>
      <c r="E1" s="1295"/>
      <c r="F1" s="1295"/>
      <c r="G1" s="1295"/>
      <c r="H1" s="1295"/>
      <c r="I1" s="1295"/>
      <c r="J1" s="1295"/>
      <c r="K1" s="1295"/>
      <c r="L1" s="1295"/>
      <c r="M1" s="1295"/>
      <c r="N1" s="1296"/>
      <c r="O1" s="1296"/>
      <c r="P1" s="1296"/>
      <c r="Q1" s="1296"/>
    </row>
    <row r="2" spans="1:17" ht="30" customHeight="1">
      <c r="A2" s="721"/>
      <c r="B2" s="1297" t="s">
        <v>411</v>
      </c>
      <c r="C2" s="1297"/>
      <c r="D2" s="1297"/>
      <c r="E2" s="1297"/>
      <c r="F2" s="1297"/>
      <c r="G2" s="1297"/>
      <c r="H2" s="1297"/>
      <c r="I2" s="1297"/>
      <c r="J2" s="1297"/>
      <c r="K2" s="1297"/>
      <c r="L2" s="1297"/>
      <c r="M2" s="1297"/>
      <c r="N2" s="1297"/>
      <c r="O2" s="1297"/>
      <c r="P2" s="1297"/>
      <c r="Q2" s="1297"/>
    </row>
    <row r="3" spans="1:17" ht="30" customHeight="1">
      <c r="A3" s="721"/>
      <c r="B3" s="1297" t="s">
        <v>412</v>
      </c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  <c r="N3" s="1297"/>
      <c r="O3" s="1297"/>
      <c r="P3" s="1297"/>
      <c r="Q3" s="1297"/>
    </row>
    <row r="4" spans="1:17" ht="15">
      <c r="A4" s="722"/>
      <c r="B4" s="72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1293" t="s">
        <v>162</v>
      </c>
      <c r="P4" s="1293"/>
      <c r="Q4" s="1293"/>
    </row>
    <row r="5" spans="1:17" ht="15.75" thickBot="1">
      <c r="A5" s="722"/>
      <c r="B5" s="1294" t="s">
        <v>171</v>
      </c>
      <c r="C5" s="1294"/>
      <c r="D5" s="74" t="s">
        <v>172</v>
      </c>
      <c r="E5" s="74" t="s">
        <v>173</v>
      </c>
      <c r="F5" s="74" t="s">
        <v>174</v>
      </c>
      <c r="G5" s="74" t="s">
        <v>175</v>
      </c>
      <c r="H5" s="74" t="s">
        <v>176</v>
      </c>
      <c r="I5" s="74" t="s">
        <v>177</v>
      </c>
      <c r="J5" s="74" t="s">
        <v>40</v>
      </c>
      <c r="K5" s="74" t="s">
        <v>41</v>
      </c>
      <c r="L5" s="74" t="s">
        <v>803</v>
      </c>
      <c r="M5" s="74" t="s">
        <v>804</v>
      </c>
      <c r="N5" s="74" t="s">
        <v>805</v>
      </c>
      <c r="O5" s="74" t="s">
        <v>806</v>
      </c>
      <c r="P5" s="74" t="s">
        <v>807</v>
      </c>
      <c r="Q5" s="74" t="s">
        <v>835</v>
      </c>
    </row>
    <row r="6" spans="1:17" ht="15.75" thickBot="1">
      <c r="A6" s="1284"/>
      <c r="B6" s="1285" t="s">
        <v>378</v>
      </c>
      <c r="C6" s="1286"/>
      <c r="D6" s="1282" t="s">
        <v>379</v>
      </c>
      <c r="E6" s="1289" t="s">
        <v>380</v>
      </c>
      <c r="F6" s="725" t="s">
        <v>381</v>
      </c>
      <c r="G6" s="1282" t="s">
        <v>382</v>
      </c>
      <c r="H6" s="724" t="s">
        <v>383</v>
      </c>
      <c r="I6" s="724" t="s">
        <v>384</v>
      </c>
      <c r="J6" s="724" t="s">
        <v>385</v>
      </c>
      <c r="K6" s="724" t="s">
        <v>386</v>
      </c>
      <c r="L6" s="724" t="s">
        <v>387</v>
      </c>
      <c r="M6" s="724" t="s">
        <v>388</v>
      </c>
      <c r="N6" s="725" t="s">
        <v>389</v>
      </c>
      <c r="O6" s="1291" t="s">
        <v>390</v>
      </c>
      <c r="P6" s="1292"/>
      <c r="Q6" s="1282" t="s">
        <v>161</v>
      </c>
    </row>
    <row r="7" spans="1:17" ht="31.5" thickBot="1">
      <c r="A7" s="1284"/>
      <c r="B7" s="1287"/>
      <c r="C7" s="1288"/>
      <c r="D7" s="1283"/>
      <c r="E7" s="1290"/>
      <c r="F7" s="727" t="s">
        <v>391</v>
      </c>
      <c r="G7" s="1283"/>
      <c r="H7" s="726" t="s">
        <v>392</v>
      </c>
      <c r="I7" s="726" t="s">
        <v>393</v>
      </c>
      <c r="J7" s="726" t="s">
        <v>394</v>
      </c>
      <c r="K7" s="726" t="s">
        <v>395</v>
      </c>
      <c r="L7" s="726"/>
      <c r="M7" s="726" t="s">
        <v>396</v>
      </c>
      <c r="N7" s="727" t="s">
        <v>397</v>
      </c>
      <c r="O7" s="728" t="s">
        <v>398</v>
      </c>
      <c r="P7" s="728" t="s">
        <v>399</v>
      </c>
      <c r="Q7" s="1283"/>
    </row>
    <row r="8" spans="1:17" ht="33" customHeight="1">
      <c r="A8" s="729">
        <v>1</v>
      </c>
      <c r="B8" s="1084" t="s">
        <v>400</v>
      </c>
      <c r="C8" s="730" t="s">
        <v>288</v>
      </c>
      <c r="D8" s="731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31">
        <v>2000</v>
      </c>
      <c r="P8" s="731">
        <v>1151</v>
      </c>
      <c r="Q8" s="1085">
        <f aca="true" t="shared" si="0" ref="Q8:Q43">SUM(D8:P8)</f>
        <v>3151</v>
      </c>
    </row>
    <row r="9" spans="1:17" ht="21.75" customHeight="1">
      <c r="A9" s="729">
        <v>2</v>
      </c>
      <c r="B9" s="743"/>
      <c r="C9" s="732" t="s">
        <v>296</v>
      </c>
      <c r="D9" s="733"/>
      <c r="E9" s="733"/>
      <c r="F9" s="733"/>
      <c r="G9" s="733">
        <v>50</v>
      </c>
      <c r="H9" s="733">
        <v>60</v>
      </c>
      <c r="I9" s="733">
        <v>870</v>
      </c>
      <c r="J9" s="733"/>
      <c r="K9" s="733">
        <v>81</v>
      </c>
      <c r="L9" s="733"/>
      <c r="M9" s="733">
        <v>1120</v>
      </c>
      <c r="N9" s="733">
        <v>970</v>
      </c>
      <c r="O9" s="733">
        <v>0</v>
      </c>
      <c r="P9" s="733"/>
      <c r="Q9" s="744">
        <f t="shared" si="0"/>
        <v>3151</v>
      </c>
    </row>
    <row r="10" spans="1:17" ht="21.75" customHeight="1">
      <c r="A10" s="722">
        <v>3</v>
      </c>
      <c r="B10" s="743"/>
      <c r="C10" s="734" t="s">
        <v>284</v>
      </c>
      <c r="D10" s="735"/>
      <c r="E10" s="735"/>
      <c r="F10" s="735"/>
      <c r="G10" s="735"/>
      <c r="H10" s="735"/>
      <c r="I10" s="735">
        <v>417</v>
      </c>
      <c r="J10" s="735"/>
      <c r="K10" s="735"/>
      <c r="L10" s="735"/>
      <c r="M10" s="735"/>
      <c r="N10" s="735">
        <v>970</v>
      </c>
      <c r="O10" s="735"/>
      <c r="P10" s="735"/>
      <c r="Q10" s="1086">
        <f t="shared" si="0"/>
        <v>1387</v>
      </c>
    </row>
    <row r="11" spans="1:17" ht="33" customHeight="1">
      <c r="A11" s="729">
        <v>4</v>
      </c>
      <c r="B11" s="1084" t="s">
        <v>732</v>
      </c>
      <c r="C11" s="730" t="s">
        <v>288</v>
      </c>
      <c r="D11" s="731"/>
      <c r="E11" s="731"/>
      <c r="F11" s="731"/>
      <c r="G11" s="731"/>
      <c r="H11" s="731"/>
      <c r="I11" s="731"/>
      <c r="J11" s="731"/>
      <c r="K11" s="731"/>
      <c r="L11" s="731"/>
      <c r="M11" s="731"/>
      <c r="N11" s="731"/>
      <c r="O11" s="731">
        <v>2000</v>
      </c>
      <c r="P11" s="731">
        <v>2705</v>
      </c>
      <c r="Q11" s="1085">
        <f t="shared" si="0"/>
        <v>4705</v>
      </c>
    </row>
    <row r="12" spans="1:17" ht="21.75" customHeight="1">
      <c r="A12" s="729">
        <v>5</v>
      </c>
      <c r="B12" s="743"/>
      <c r="C12" s="732" t="s">
        <v>296</v>
      </c>
      <c r="D12" s="733">
        <v>1200</v>
      </c>
      <c r="E12" s="733">
        <v>200</v>
      </c>
      <c r="F12" s="733"/>
      <c r="G12" s="733">
        <v>150</v>
      </c>
      <c r="H12" s="733"/>
      <c r="I12" s="733"/>
      <c r="J12" s="733"/>
      <c r="K12" s="733"/>
      <c r="L12" s="733"/>
      <c r="M12" s="733">
        <v>1498</v>
      </c>
      <c r="N12" s="733">
        <v>1300</v>
      </c>
      <c r="O12" s="733">
        <v>357</v>
      </c>
      <c r="P12" s="733">
        <v>0</v>
      </c>
      <c r="Q12" s="744">
        <f t="shared" si="0"/>
        <v>4705</v>
      </c>
    </row>
    <row r="13" spans="1:17" ht="21.75" customHeight="1">
      <c r="A13" s="729">
        <v>6</v>
      </c>
      <c r="B13" s="743"/>
      <c r="C13" s="734" t="s">
        <v>284</v>
      </c>
      <c r="D13" s="735"/>
      <c r="E13" s="735"/>
      <c r="F13" s="735"/>
      <c r="G13" s="735"/>
      <c r="H13" s="735"/>
      <c r="I13" s="735"/>
      <c r="J13" s="735"/>
      <c r="K13" s="735"/>
      <c r="L13" s="735"/>
      <c r="M13" s="735"/>
      <c r="N13" s="735">
        <v>1300</v>
      </c>
      <c r="O13" s="735"/>
      <c r="P13" s="735"/>
      <c r="Q13" s="1086">
        <f t="shared" si="0"/>
        <v>1300</v>
      </c>
    </row>
    <row r="14" spans="1:17" ht="33" customHeight="1">
      <c r="A14" s="729">
        <v>7</v>
      </c>
      <c r="B14" s="1084" t="s">
        <v>401</v>
      </c>
      <c r="C14" s="730" t="s">
        <v>288</v>
      </c>
      <c r="D14" s="731"/>
      <c r="E14" s="731"/>
      <c r="F14" s="731"/>
      <c r="G14" s="731"/>
      <c r="H14" s="731"/>
      <c r="I14" s="731"/>
      <c r="J14" s="731"/>
      <c r="K14" s="731"/>
      <c r="L14" s="731"/>
      <c r="M14" s="731"/>
      <c r="N14" s="731"/>
      <c r="O14" s="731">
        <v>2000</v>
      </c>
      <c r="P14" s="731">
        <v>904</v>
      </c>
      <c r="Q14" s="1085">
        <f t="shared" si="0"/>
        <v>2904</v>
      </c>
    </row>
    <row r="15" spans="1:17" ht="21.75" customHeight="1">
      <c r="A15" s="722">
        <v>8</v>
      </c>
      <c r="B15" s="743"/>
      <c r="C15" s="732" t="s">
        <v>296</v>
      </c>
      <c r="D15" s="733">
        <v>550</v>
      </c>
      <c r="E15" s="733">
        <v>350</v>
      </c>
      <c r="F15" s="733"/>
      <c r="G15" s="733">
        <v>345</v>
      </c>
      <c r="H15" s="733"/>
      <c r="I15" s="733">
        <v>30</v>
      </c>
      <c r="J15" s="733"/>
      <c r="K15" s="733"/>
      <c r="L15" s="733"/>
      <c r="M15" s="733">
        <v>1050</v>
      </c>
      <c r="N15" s="733">
        <v>572</v>
      </c>
      <c r="O15" s="733">
        <v>7</v>
      </c>
      <c r="P15" s="733"/>
      <c r="Q15" s="744">
        <f t="shared" si="0"/>
        <v>2904</v>
      </c>
    </row>
    <row r="16" spans="1:17" ht="21.75" customHeight="1">
      <c r="A16" s="729">
        <v>9</v>
      </c>
      <c r="B16" s="743"/>
      <c r="C16" s="734" t="s">
        <v>284</v>
      </c>
      <c r="D16" s="735"/>
      <c r="E16" s="735"/>
      <c r="F16" s="735"/>
      <c r="G16" s="735">
        <v>89</v>
      </c>
      <c r="H16" s="735"/>
      <c r="I16" s="735">
        <v>30</v>
      </c>
      <c r="J16" s="735"/>
      <c r="K16" s="735"/>
      <c r="L16" s="735"/>
      <c r="M16" s="735">
        <v>100</v>
      </c>
      <c r="N16" s="735">
        <v>572</v>
      </c>
      <c r="O16" s="735"/>
      <c r="P16" s="735"/>
      <c r="Q16" s="1086">
        <f t="shared" si="0"/>
        <v>791</v>
      </c>
    </row>
    <row r="17" spans="1:17" ht="33" customHeight="1">
      <c r="A17" s="729">
        <v>10</v>
      </c>
      <c r="B17" s="1084" t="s">
        <v>402</v>
      </c>
      <c r="C17" s="730" t="s">
        <v>288</v>
      </c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>
        <v>2000</v>
      </c>
      <c r="P17" s="731">
        <v>2391</v>
      </c>
      <c r="Q17" s="1085">
        <f t="shared" si="0"/>
        <v>4391</v>
      </c>
    </row>
    <row r="18" spans="1:17" ht="21.75" customHeight="1">
      <c r="A18" s="729">
        <v>11</v>
      </c>
      <c r="B18" s="743"/>
      <c r="C18" s="732" t="s">
        <v>296</v>
      </c>
      <c r="D18" s="733">
        <v>1020</v>
      </c>
      <c r="E18" s="733">
        <v>300</v>
      </c>
      <c r="F18" s="733"/>
      <c r="G18" s="733">
        <v>206</v>
      </c>
      <c r="H18" s="733"/>
      <c r="I18" s="733">
        <v>30</v>
      </c>
      <c r="J18" s="733"/>
      <c r="K18" s="733"/>
      <c r="L18" s="733"/>
      <c r="M18" s="733">
        <v>365</v>
      </c>
      <c r="N18" s="733">
        <v>1060</v>
      </c>
      <c r="O18" s="733">
        <v>1410</v>
      </c>
      <c r="P18" s="733">
        <v>0</v>
      </c>
      <c r="Q18" s="744">
        <f t="shared" si="0"/>
        <v>4391</v>
      </c>
    </row>
    <row r="19" spans="1:17" ht="21.75" customHeight="1">
      <c r="A19" s="722">
        <v>12</v>
      </c>
      <c r="B19" s="743"/>
      <c r="C19" s="734" t="s">
        <v>284</v>
      </c>
      <c r="D19" s="735"/>
      <c r="E19" s="735"/>
      <c r="F19" s="735"/>
      <c r="G19" s="735"/>
      <c r="H19" s="735"/>
      <c r="I19" s="735">
        <v>30</v>
      </c>
      <c r="J19" s="735"/>
      <c r="K19" s="735"/>
      <c r="L19" s="735"/>
      <c r="M19" s="735">
        <v>50</v>
      </c>
      <c r="N19" s="735">
        <v>1060</v>
      </c>
      <c r="O19" s="735"/>
      <c r="P19" s="735"/>
      <c r="Q19" s="1086">
        <f t="shared" si="0"/>
        <v>1140</v>
      </c>
    </row>
    <row r="20" spans="1:17" ht="33" customHeight="1">
      <c r="A20" s="729">
        <v>13</v>
      </c>
      <c r="B20" s="1084" t="s">
        <v>403</v>
      </c>
      <c r="C20" s="730" t="s">
        <v>288</v>
      </c>
      <c r="D20" s="731"/>
      <c r="E20" s="731"/>
      <c r="F20" s="731"/>
      <c r="G20" s="731"/>
      <c r="H20" s="731"/>
      <c r="I20" s="731"/>
      <c r="J20" s="731"/>
      <c r="K20" s="731"/>
      <c r="L20" s="731"/>
      <c r="M20" s="731"/>
      <c r="N20" s="731"/>
      <c r="O20" s="731">
        <v>2000</v>
      </c>
      <c r="P20" s="731">
        <v>1259</v>
      </c>
      <c r="Q20" s="1085">
        <f t="shared" si="0"/>
        <v>3259</v>
      </c>
    </row>
    <row r="21" spans="1:17" ht="21.75" customHeight="1">
      <c r="A21" s="729">
        <v>14</v>
      </c>
      <c r="B21" s="743"/>
      <c r="C21" s="732" t="s">
        <v>296</v>
      </c>
      <c r="D21" s="733">
        <v>50</v>
      </c>
      <c r="E21" s="733">
        <v>300</v>
      </c>
      <c r="F21" s="733"/>
      <c r="G21" s="733">
        <v>500</v>
      </c>
      <c r="H21" s="733">
        <v>118</v>
      </c>
      <c r="I21" s="733">
        <v>200</v>
      </c>
      <c r="J21" s="733"/>
      <c r="K21" s="733"/>
      <c r="L21" s="733"/>
      <c r="M21" s="733">
        <v>225</v>
      </c>
      <c r="N21" s="733">
        <v>655</v>
      </c>
      <c r="O21" s="733">
        <v>1211</v>
      </c>
      <c r="P21" s="733">
        <v>0</v>
      </c>
      <c r="Q21" s="744">
        <f t="shared" si="0"/>
        <v>3259</v>
      </c>
    </row>
    <row r="22" spans="1:17" ht="21.75" customHeight="1">
      <c r="A22" s="729">
        <v>15</v>
      </c>
      <c r="B22" s="743"/>
      <c r="C22" s="734" t="s">
        <v>284</v>
      </c>
      <c r="D22" s="736"/>
      <c r="E22" s="736"/>
      <c r="F22" s="736"/>
      <c r="G22" s="736"/>
      <c r="H22" s="736">
        <v>118</v>
      </c>
      <c r="I22" s="736">
        <v>200</v>
      </c>
      <c r="J22" s="736"/>
      <c r="K22" s="736"/>
      <c r="L22" s="736"/>
      <c r="M22" s="736"/>
      <c r="N22" s="736">
        <v>655</v>
      </c>
      <c r="O22" s="736"/>
      <c r="P22" s="736"/>
      <c r="Q22" s="1086">
        <f t="shared" si="0"/>
        <v>973</v>
      </c>
    </row>
    <row r="23" spans="1:17" ht="33" customHeight="1">
      <c r="A23" s="729">
        <v>16</v>
      </c>
      <c r="B23" s="1084" t="s">
        <v>404</v>
      </c>
      <c r="C23" s="730" t="s">
        <v>288</v>
      </c>
      <c r="D23" s="731"/>
      <c r="E23" s="731"/>
      <c r="F23" s="731"/>
      <c r="G23" s="731"/>
      <c r="H23" s="731"/>
      <c r="I23" s="731"/>
      <c r="J23" s="731"/>
      <c r="K23" s="731"/>
      <c r="L23" s="731"/>
      <c r="M23" s="731"/>
      <c r="N23" s="731"/>
      <c r="O23" s="731">
        <v>2000</v>
      </c>
      <c r="P23" s="731">
        <v>1649</v>
      </c>
      <c r="Q23" s="1085">
        <f t="shared" si="0"/>
        <v>3649</v>
      </c>
    </row>
    <row r="24" spans="1:17" ht="21.75" customHeight="1">
      <c r="A24" s="722">
        <v>17</v>
      </c>
      <c r="B24" s="743"/>
      <c r="C24" s="732" t="s">
        <v>296</v>
      </c>
      <c r="D24" s="733">
        <v>2316</v>
      </c>
      <c r="E24" s="733"/>
      <c r="F24" s="733"/>
      <c r="G24" s="733">
        <v>50</v>
      </c>
      <c r="H24" s="733"/>
      <c r="I24" s="733">
        <v>50</v>
      </c>
      <c r="J24" s="733"/>
      <c r="K24" s="733"/>
      <c r="L24" s="733"/>
      <c r="M24" s="733">
        <v>250</v>
      </c>
      <c r="N24" s="733">
        <v>200</v>
      </c>
      <c r="O24" s="733">
        <v>783</v>
      </c>
      <c r="P24" s="733">
        <v>0</v>
      </c>
      <c r="Q24" s="744">
        <f t="shared" si="0"/>
        <v>3649</v>
      </c>
    </row>
    <row r="25" spans="1:17" ht="21.75" customHeight="1">
      <c r="A25" s="729">
        <v>18</v>
      </c>
      <c r="B25" s="743"/>
      <c r="C25" s="734" t="s">
        <v>284</v>
      </c>
      <c r="D25" s="736">
        <v>741</v>
      </c>
      <c r="E25" s="736"/>
      <c r="F25" s="736"/>
      <c r="G25" s="736"/>
      <c r="H25" s="736"/>
      <c r="I25" s="736">
        <v>50</v>
      </c>
      <c r="J25" s="736"/>
      <c r="K25" s="736"/>
      <c r="L25" s="736"/>
      <c r="M25" s="736"/>
      <c r="N25" s="736">
        <v>200</v>
      </c>
      <c r="O25" s="736"/>
      <c r="P25" s="736"/>
      <c r="Q25" s="1086">
        <f t="shared" si="0"/>
        <v>991</v>
      </c>
    </row>
    <row r="26" spans="1:17" ht="33" customHeight="1">
      <c r="A26" s="722">
        <v>19</v>
      </c>
      <c r="B26" s="1084" t="s">
        <v>405</v>
      </c>
      <c r="C26" s="730" t="s">
        <v>288</v>
      </c>
      <c r="D26" s="731"/>
      <c r="E26" s="731"/>
      <c r="F26" s="731"/>
      <c r="G26" s="731"/>
      <c r="H26" s="731"/>
      <c r="I26" s="731"/>
      <c r="J26" s="731"/>
      <c r="K26" s="731"/>
      <c r="L26" s="731"/>
      <c r="M26" s="731"/>
      <c r="N26" s="731"/>
      <c r="O26" s="731">
        <v>2000</v>
      </c>
      <c r="P26" s="731">
        <v>2434</v>
      </c>
      <c r="Q26" s="1085">
        <f t="shared" si="0"/>
        <v>4434</v>
      </c>
    </row>
    <row r="27" spans="1:17" ht="21.75" customHeight="1">
      <c r="A27" s="729">
        <v>20</v>
      </c>
      <c r="B27" s="743"/>
      <c r="C27" s="732" t="s">
        <v>296</v>
      </c>
      <c r="D27" s="733"/>
      <c r="E27" s="733"/>
      <c r="F27" s="733"/>
      <c r="G27" s="733">
        <v>100</v>
      </c>
      <c r="H27" s="733">
        <v>150</v>
      </c>
      <c r="I27" s="733">
        <v>30</v>
      </c>
      <c r="J27" s="733"/>
      <c r="K27" s="733"/>
      <c r="L27" s="733"/>
      <c r="M27" s="733">
        <v>1716</v>
      </c>
      <c r="N27" s="733">
        <v>680</v>
      </c>
      <c r="O27" s="733">
        <v>1758</v>
      </c>
      <c r="P27" s="733">
        <v>0</v>
      </c>
      <c r="Q27" s="744">
        <f t="shared" si="0"/>
        <v>4434</v>
      </c>
    </row>
    <row r="28" spans="1:17" ht="21.75" customHeight="1">
      <c r="A28" s="722">
        <v>21</v>
      </c>
      <c r="B28" s="743"/>
      <c r="C28" s="734" t="s">
        <v>284</v>
      </c>
      <c r="D28" s="735"/>
      <c r="E28" s="735"/>
      <c r="F28" s="735"/>
      <c r="G28" s="735"/>
      <c r="H28" s="735"/>
      <c r="I28" s="735">
        <v>30</v>
      </c>
      <c r="J28" s="735"/>
      <c r="K28" s="735"/>
      <c r="L28" s="735"/>
      <c r="M28" s="735"/>
      <c r="N28" s="735">
        <v>680</v>
      </c>
      <c r="O28" s="735"/>
      <c r="P28" s="735"/>
      <c r="Q28" s="1086">
        <f t="shared" si="0"/>
        <v>710</v>
      </c>
    </row>
    <row r="29" spans="1:17" ht="30" customHeight="1">
      <c r="A29" s="729">
        <v>22</v>
      </c>
      <c r="B29" s="1084" t="s">
        <v>406</v>
      </c>
      <c r="C29" s="730" t="s">
        <v>288</v>
      </c>
      <c r="D29" s="731"/>
      <c r="E29" s="731"/>
      <c r="F29" s="731"/>
      <c r="G29" s="731"/>
      <c r="H29" s="731"/>
      <c r="I29" s="731"/>
      <c r="J29" s="731"/>
      <c r="K29" s="731"/>
      <c r="L29" s="731"/>
      <c r="M29" s="731"/>
      <c r="N29" s="731"/>
      <c r="O29" s="731">
        <v>2000</v>
      </c>
      <c r="P29" s="731">
        <v>1644</v>
      </c>
      <c r="Q29" s="1085">
        <f t="shared" si="0"/>
        <v>3644</v>
      </c>
    </row>
    <row r="30" spans="1:17" ht="21.75" customHeight="1">
      <c r="A30" s="729">
        <v>23</v>
      </c>
      <c r="B30" s="743"/>
      <c r="C30" s="732" t="s">
        <v>296</v>
      </c>
      <c r="D30" s="733">
        <v>1300</v>
      </c>
      <c r="E30" s="733"/>
      <c r="F30" s="733"/>
      <c r="G30" s="733">
        <v>100</v>
      </c>
      <c r="H30" s="733">
        <v>456</v>
      </c>
      <c r="I30" s="733">
        <v>30</v>
      </c>
      <c r="J30" s="733"/>
      <c r="K30" s="733"/>
      <c r="L30" s="733"/>
      <c r="M30" s="733">
        <v>965</v>
      </c>
      <c r="N30" s="733">
        <v>560</v>
      </c>
      <c r="O30" s="733">
        <v>233</v>
      </c>
      <c r="P30" s="733">
        <v>0</v>
      </c>
      <c r="Q30" s="744">
        <f t="shared" si="0"/>
        <v>3644</v>
      </c>
    </row>
    <row r="31" spans="1:17" ht="21.75" customHeight="1">
      <c r="A31" s="729">
        <v>24</v>
      </c>
      <c r="B31" s="743"/>
      <c r="C31" s="734" t="s">
        <v>284</v>
      </c>
      <c r="D31" s="735"/>
      <c r="E31" s="735"/>
      <c r="F31" s="735"/>
      <c r="G31" s="735"/>
      <c r="H31" s="735">
        <v>256</v>
      </c>
      <c r="I31" s="735">
        <v>30</v>
      </c>
      <c r="J31" s="735"/>
      <c r="K31" s="735"/>
      <c r="L31" s="735"/>
      <c r="M31" s="735"/>
      <c r="N31" s="735">
        <v>560</v>
      </c>
      <c r="O31" s="735"/>
      <c r="P31" s="735"/>
      <c r="Q31" s="1086">
        <f t="shared" si="0"/>
        <v>846</v>
      </c>
    </row>
    <row r="32" spans="1:17" ht="30" customHeight="1">
      <c r="A32" s="729">
        <v>25</v>
      </c>
      <c r="B32" s="1084" t="s">
        <v>408</v>
      </c>
      <c r="C32" s="730" t="s">
        <v>288</v>
      </c>
      <c r="D32" s="731"/>
      <c r="E32" s="731"/>
      <c r="F32" s="731"/>
      <c r="G32" s="731"/>
      <c r="H32" s="731"/>
      <c r="I32" s="731"/>
      <c r="J32" s="731"/>
      <c r="K32" s="731"/>
      <c r="L32" s="731"/>
      <c r="M32" s="731"/>
      <c r="N32" s="731"/>
      <c r="O32" s="731">
        <v>2000</v>
      </c>
      <c r="P32" s="731">
        <v>1299</v>
      </c>
      <c r="Q32" s="1085">
        <f t="shared" si="0"/>
        <v>3299</v>
      </c>
    </row>
    <row r="33" spans="1:17" ht="21.75" customHeight="1">
      <c r="A33" s="722">
        <v>26</v>
      </c>
      <c r="B33" s="743"/>
      <c r="C33" s="732" t="s">
        <v>296</v>
      </c>
      <c r="D33" s="733">
        <v>1850</v>
      </c>
      <c r="E33" s="733"/>
      <c r="F33" s="733"/>
      <c r="G33" s="733">
        <v>80</v>
      </c>
      <c r="H33" s="733">
        <v>100</v>
      </c>
      <c r="I33" s="733"/>
      <c r="J33" s="733"/>
      <c r="K33" s="733"/>
      <c r="L33" s="733"/>
      <c r="M33" s="733">
        <v>704</v>
      </c>
      <c r="N33" s="733">
        <v>565</v>
      </c>
      <c r="O33" s="733">
        <v>0</v>
      </c>
      <c r="P33" s="733">
        <v>0</v>
      </c>
      <c r="Q33" s="744">
        <f t="shared" si="0"/>
        <v>3299</v>
      </c>
    </row>
    <row r="34" spans="1:17" ht="21.75" customHeight="1">
      <c r="A34" s="729">
        <v>27</v>
      </c>
      <c r="B34" s="743"/>
      <c r="C34" s="734" t="s">
        <v>284</v>
      </c>
      <c r="D34" s="735"/>
      <c r="E34" s="735"/>
      <c r="F34" s="735"/>
      <c r="G34" s="735"/>
      <c r="H34" s="735"/>
      <c r="I34" s="735"/>
      <c r="J34" s="735"/>
      <c r="K34" s="735"/>
      <c r="L34" s="735"/>
      <c r="M34" s="735"/>
      <c r="N34" s="735">
        <v>565</v>
      </c>
      <c r="O34" s="735"/>
      <c r="P34" s="735"/>
      <c r="Q34" s="1086">
        <f t="shared" si="0"/>
        <v>565</v>
      </c>
    </row>
    <row r="35" spans="1:17" ht="30" customHeight="1">
      <c r="A35" s="722">
        <v>28</v>
      </c>
      <c r="B35" s="1084" t="s">
        <v>409</v>
      </c>
      <c r="C35" s="730" t="s">
        <v>288</v>
      </c>
      <c r="D35" s="731"/>
      <c r="E35" s="731"/>
      <c r="F35" s="731"/>
      <c r="G35" s="731"/>
      <c r="H35" s="731"/>
      <c r="I35" s="731"/>
      <c r="J35" s="731"/>
      <c r="K35" s="731"/>
      <c r="L35" s="731"/>
      <c r="M35" s="731"/>
      <c r="N35" s="731"/>
      <c r="O35" s="731">
        <v>2000</v>
      </c>
      <c r="P35" s="731">
        <v>1257</v>
      </c>
      <c r="Q35" s="1085">
        <f t="shared" si="0"/>
        <v>3257</v>
      </c>
    </row>
    <row r="36" spans="1:17" ht="21.75" customHeight="1">
      <c r="A36" s="729">
        <v>29</v>
      </c>
      <c r="B36" s="743"/>
      <c r="C36" s="732" t="s">
        <v>296</v>
      </c>
      <c r="D36" s="733">
        <v>1500</v>
      </c>
      <c r="E36" s="733"/>
      <c r="F36" s="733"/>
      <c r="G36" s="733">
        <v>200</v>
      </c>
      <c r="H36" s="733">
        <v>410</v>
      </c>
      <c r="I36" s="733">
        <v>166</v>
      </c>
      <c r="J36" s="733"/>
      <c r="K36" s="733"/>
      <c r="L36" s="733"/>
      <c r="M36" s="733">
        <v>365</v>
      </c>
      <c r="N36" s="733">
        <v>390</v>
      </c>
      <c r="O36" s="733">
        <v>226</v>
      </c>
      <c r="P36" s="733">
        <v>0</v>
      </c>
      <c r="Q36" s="744">
        <f t="shared" si="0"/>
        <v>3257</v>
      </c>
    </row>
    <row r="37" spans="1:17" ht="21.75" customHeight="1">
      <c r="A37" s="722">
        <v>30</v>
      </c>
      <c r="B37" s="743"/>
      <c r="C37" s="734" t="s">
        <v>284</v>
      </c>
      <c r="D37" s="736"/>
      <c r="E37" s="736"/>
      <c r="F37" s="736"/>
      <c r="G37" s="736">
        <v>100</v>
      </c>
      <c r="H37" s="736">
        <v>160</v>
      </c>
      <c r="I37" s="736">
        <v>120</v>
      </c>
      <c r="J37" s="736"/>
      <c r="K37" s="736"/>
      <c r="L37" s="736"/>
      <c r="M37" s="736"/>
      <c r="N37" s="736">
        <v>390</v>
      </c>
      <c r="O37" s="736"/>
      <c r="P37" s="736"/>
      <c r="Q37" s="1086">
        <f t="shared" si="0"/>
        <v>770</v>
      </c>
    </row>
    <row r="38" spans="1:17" ht="30" customHeight="1">
      <c r="A38" s="729">
        <v>31</v>
      </c>
      <c r="B38" s="1084" t="s">
        <v>745</v>
      </c>
      <c r="C38" s="730" t="s">
        <v>288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1">
        <v>2000</v>
      </c>
      <c r="P38" s="731">
        <v>1686</v>
      </c>
      <c r="Q38" s="1085">
        <f t="shared" si="0"/>
        <v>3686</v>
      </c>
    </row>
    <row r="39" spans="1:17" ht="21.75" customHeight="1">
      <c r="A39" s="729">
        <v>32</v>
      </c>
      <c r="B39" s="743"/>
      <c r="C39" s="732" t="s">
        <v>296</v>
      </c>
      <c r="D39" s="733">
        <v>600</v>
      </c>
      <c r="E39" s="733"/>
      <c r="F39" s="733"/>
      <c r="G39" s="733">
        <v>115</v>
      </c>
      <c r="H39" s="733">
        <v>160</v>
      </c>
      <c r="I39" s="733">
        <v>30</v>
      </c>
      <c r="J39" s="733"/>
      <c r="K39" s="733"/>
      <c r="L39" s="733"/>
      <c r="M39" s="733">
        <v>640</v>
      </c>
      <c r="N39" s="733">
        <v>80</v>
      </c>
      <c r="O39" s="733">
        <v>2000</v>
      </c>
      <c r="P39" s="733">
        <v>61</v>
      </c>
      <c r="Q39" s="744">
        <f t="shared" si="0"/>
        <v>3686</v>
      </c>
    </row>
    <row r="40" spans="1:17" ht="21.75" customHeight="1">
      <c r="A40" s="729">
        <v>33</v>
      </c>
      <c r="B40" s="743"/>
      <c r="C40" s="734" t="s">
        <v>284</v>
      </c>
      <c r="D40" s="736"/>
      <c r="E40" s="736"/>
      <c r="F40" s="736"/>
      <c r="G40" s="736"/>
      <c r="H40" s="736">
        <v>160</v>
      </c>
      <c r="I40" s="736">
        <v>30</v>
      </c>
      <c r="J40" s="736"/>
      <c r="K40" s="736"/>
      <c r="L40" s="736"/>
      <c r="M40" s="736"/>
      <c r="N40" s="736">
        <v>80</v>
      </c>
      <c r="O40" s="736"/>
      <c r="P40" s="736"/>
      <c r="Q40" s="1086">
        <f t="shared" si="0"/>
        <v>270</v>
      </c>
    </row>
    <row r="41" spans="1:17" ht="30" customHeight="1">
      <c r="A41" s="729">
        <v>34</v>
      </c>
      <c r="B41" s="1084" t="s">
        <v>746</v>
      </c>
      <c r="C41" s="730" t="s">
        <v>288</v>
      </c>
      <c r="D41" s="731"/>
      <c r="E41" s="731"/>
      <c r="F41" s="731"/>
      <c r="G41" s="731"/>
      <c r="H41" s="731"/>
      <c r="I41" s="731"/>
      <c r="J41" s="731"/>
      <c r="K41" s="731"/>
      <c r="L41" s="731"/>
      <c r="M41" s="731"/>
      <c r="N41" s="731"/>
      <c r="O41" s="731">
        <v>2000</v>
      </c>
      <c r="P41" s="731">
        <v>646</v>
      </c>
      <c r="Q41" s="1085">
        <f t="shared" si="0"/>
        <v>2646</v>
      </c>
    </row>
    <row r="42" spans="1:17" ht="21.75" customHeight="1">
      <c r="A42" s="722">
        <v>35</v>
      </c>
      <c r="B42" s="743"/>
      <c r="C42" s="732" t="s">
        <v>296</v>
      </c>
      <c r="D42" s="733">
        <v>500</v>
      </c>
      <c r="E42" s="733"/>
      <c r="F42" s="733"/>
      <c r="G42" s="733">
        <v>80</v>
      </c>
      <c r="H42" s="733"/>
      <c r="I42" s="733">
        <v>550</v>
      </c>
      <c r="J42" s="733"/>
      <c r="K42" s="733"/>
      <c r="L42" s="733"/>
      <c r="M42" s="733">
        <v>765</v>
      </c>
      <c r="N42" s="733">
        <v>750</v>
      </c>
      <c r="O42" s="733">
        <v>1</v>
      </c>
      <c r="P42" s="733"/>
      <c r="Q42" s="744">
        <f t="shared" si="0"/>
        <v>2646</v>
      </c>
    </row>
    <row r="43" spans="1:17" ht="21.75" customHeight="1" thickBot="1">
      <c r="A43" s="729">
        <v>36</v>
      </c>
      <c r="B43" s="1087"/>
      <c r="C43" s="737" t="s">
        <v>284</v>
      </c>
      <c r="D43" s="738"/>
      <c r="E43" s="738"/>
      <c r="F43" s="738"/>
      <c r="G43" s="738"/>
      <c r="H43" s="738"/>
      <c r="I43" s="738">
        <v>550</v>
      </c>
      <c r="J43" s="738"/>
      <c r="K43" s="738"/>
      <c r="L43" s="738"/>
      <c r="M43" s="738"/>
      <c r="N43" s="738">
        <v>750</v>
      </c>
      <c r="O43" s="738"/>
      <c r="P43" s="738"/>
      <c r="Q43" s="1088">
        <f t="shared" si="0"/>
        <v>1300</v>
      </c>
    </row>
    <row r="44" spans="1:17" ht="19.5" customHeight="1">
      <c r="A44" s="722">
        <v>37</v>
      </c>
      <c r="B44" s="739"/>
      <c r="C44" s="740" t="s">
        <v>288</v>
      </c>
      <c r="D44" s="741">
        <f aca="true" t="shared" si="1" ref="D44:P44">SUM(D41,D38,D35,D32,D29,D26,D23,D20,D17,D14,D11,D8)</f>
        <v>0</v>
      </c>
      <c r="E44" s="741">
        <f t="shared" si="1"/>
        <v>0</v>
      </c>
      <c r="F44" s="741">
        <f t="shared" si="1"/>
        <v>0</v>
      </c>
      <c r="G44" s="741">
        <f t="shared" si="1"/>
        <v>0</v>
      </c>
      <c r="H44" s="741">
        <f t="shared" si="1"/>
        <v>0</v>
      </c>
      <c r="I44" s="741">
        <f t="shared" si="1"/>
        <v>0</v>
      </c>
      <c r="J44" s="741">
        <f t="shared" si="1"/>
        <v>0</v>
      </c>
      <c r="K44" s="741">
        <f t="shared" si="1"/>
        <v>0</v>
      </c>
      <c r="L44" s="741">
        <f t="shared" si="1"/>
        <v>0</v>
      </c>
      <c r="M44" s="741">
        <f t="shared" si="1"/>
        <v>0</v>
      </c>
      <c r="N44" s="741">
        <f t="shared" si="1"/>
        <v>0</v>
      </c>
      <c r="O44" s="741">
        <f t="shared" si="1"/>
        <v>24000</v>
      </c>
      <c r="P44" s="741">
        <f t="shared" si="1"/>
        <v>19025</v>
      </c>
      <c r="Q44" s="742">
        <f>SUM(D44:P44)</f>
        <v>43025</v>
      </c>
    </row>
    <row r="45" spans="1:17" ht="19.5" customHeight="1">
      <c r="A45" s="729">
        <v>38</v>
      </c>
      <c r="B45" s="743"/>
      <c r="C45" s="732" t="s">
        <v>296</v>
      </c>
      <c r="D45" s="733">
        <f aca="true" t="shared" si="2" ref="D45:P45">SUM(D42,D39,D36,D33,D30,D27,D24,D21,D18,D15,D12,D9)</f>
        <v>10886</v>
      </c>
      <c r="E45" s="733">
        <f t="shared" si="2"/>
        <v>1150</v>
      </c>
      <c r="F45" s="733">
        <f t="shared" si="2"/>
        <v>0</v>
      </c>
      <c r="G45" s="733">
        <f t="shared" si="2"/>
        <v>1976</v>
      </c>
      <c r="H45" s="733">
        <f t="shared" si="2"/>
        <v>1454</v>
      </c>
      <c r="I45" s="733">
        <f t="shared" si="2"/>
        <v>1986</v>
      </c>
      <c r="J45" s="733">
        <f t="shared" si="2"/>
        <v>0</v>
      </c>
      <c r="K45" s="733">
        <f t="shared" si="2"/>
        <v>81</v>
      </c>
      <c r="L45" s="733">
        <f t="shared" si="2"/>
        <v>0</v>
      </c>
      <c r="M45" s="733">
        <f t="shared" si="2"/>
        <v>9663</v>
      </c>
      <c r="N45" s="733">
        <f t="shared" si="2"/>
        <v>7782</v>
      </c>
      <c r="O45" s="733">
        <f t="shared" si="2"/>
        <v>7986</v>
      </c>
      <c r="P45" s="733">
        <f t="shared" si="2"/>
        <v>61</v>
      </c>
      <c r="Q45" s="744">
        <f>SUM(D45:P45)</f>
        <v>43025</v>
      </c>
    </row>
    <row r="46" spans="1:17" ht="19.5" customHeight="1" thickBot="1">
      <c r="A46" s="722">
        <v>39</v>
      </c>
      <c r="B46" s="745"/>
      <c r="C46" s="746" t="s">
        <v>284</v>
      </c>
      <c r="D46" s="747">
        <f>D43+D40+D37+D34+D31+D28+D25+D22+D19+D16+D13+D10</f>
        <v>741</v>
      </c>
      <c r="E46" s="747">
        <f aca="true" t="shared" si="3" ref="E46:Q46">E43+E40+E37+E34+E31+E28+E25+E22+E19+E16+E13+E10</f>
        <v>0</v>
      </c>
      <c r="F46" s="747">
        <f t="shared" si="3"/>
        <v>0</v>
      </c>
      <c r="G46" s="747">
        <f t="shared" si="3"/>
        <v>189</v>
      </c>
      <c r="H46" s="747">
        <f t="shared" si="3"/>
        <v>694</v>
      </c>
      <c r="I46" s="747">
        <f t="shared" si="3"/>
        <v>1487</v>
      </c>
      <c r="J46" s="747">
        <f t="shared" si="3"/>
        <v>0</v>
      </c>
      <c r="K46" s="747">
        <f t="shared" si="3"/>
        <v>0</v>
      </c>
      <c r="L46" s="747">
        <f t="shared" si="3"/>
        <v>0</v>
      </c>
      <c r="M46" s="747">
        <f t="shared" si="3"/>
        <v>150</v>
      </c>
      <c r="N46" s="747">
        <f t="shared" si="3"/>
        <v>7782</v>
      </c>
      <c r="O46" s="747">
        <f t="shared" si="3"/>
        <v>0</v>
      </c>
      <c r="P46" s="747">
        <f t="shared" si="3"/>
        <v>0</v>
      </c>
      <c r="Q46" s="1089">
        <f t="shared" si="3"/>
        <v>11043</v>
      </c>
    </row>
  </sheetData>
  <sheetProtection/>
  <mergeCells count="13">
    <mergeCell ref="O4:Q4"/>
    <mergeCell ref="B5:C5"/>
    <mergeCell ref="B1:M1"/>
    <mergeCell ref="N1:Q1"/>
    <mergeCell ref="B2:Q2"/>
    <mergeCell ref="B3:Q3"/>
    <mergeCell ref="Q6:Q7"/>
    <mergeCell ref="A6:A7"/>
    <mergeCell ref="B6:C7"/>
    <mergeCell ref="D6:D7"/>
    <mergeCell ref="E6:E7"/>
    <mergeCell ref="G6:G7"/>
    <mergeCell ref="O6:P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35"/>
  <sheetViews>
    <sheetView view="pageBreakPreview" zoomScaleNormal="75" zoomScaleSheetLayoutView="100" zoomScalePageLayoutView="0" workbookViewId="0" topLeftCell="A1">
      <selection activeCell="A1" sqref="A1:B1"/>
    </sheetView>
  </sheetViews>
  <sheetFormatPr defaultColWidth="9.125" defaultRowHeight="12.75"/>
  <cols>
    <col min="1" max="1" width="8.625" style="60" customWidth="1"/>
    <col min="2" max="2" width="62.50390625" style="5" bestFit="1" customWidth="1"/>
    <col min="3" max="4" width="10.50390625" style="1107" bestFit="1" customWidth="1"/>
    <col min="5" max="5" width="9.875" style="4" bestFit="1" customWidth="1"/>
    <col min="6" max="6" width="8.625" style="60" customWidth="1"/>
    <col min="7" max="7" width="54.00390625" style="5" bestFit="1" customWidth="1"/>
    <col min="8" max="9" width="10.50390625" style="1107" bestFit="1" customWidth="1"/>
    <col min="10" max="10" width="9.00390625" style="4" bestFit="1" customWidth="1"/>
    <col min="11" max="11" width="3.50390625" style="27" customWidth="1"/>
    <col min="12" max="16384" width="9.125" style="5" customWidth="1"/>
  </cols>
  <sheetData>
    <row r="1" spans="1:11" s="24" customFormat="1" ht="15">
      <c r="A1" s="1299" t="s">
        <v>413</v>
      </c>
      <c r="B1" s="1299"/>
      <c r="C1" s="25"/>
      <c r="D1" s="25"/>
      <c r="E1" s="13"/>
      <c r="F1" s="23"/>
      <c r="H1" s="25"/>
      <c r="I1" s="25"/>
      <c r="J1" s="25"/>
      <c r="K1" s="26"/>
    </row>
    <row r="2" spans="1:11" s="24" customFormat="1" ht="26.25" customHeight="1">
      <c r="A2" s="1298" t="s">
        <v>813</v>
      </c>
      <c r="B2" s="1298"/>
      <c r="C2" s="1298"/>
      <c r="D2" s="1298"/>
      <c r="E2" s="1298"/>
      <c r="F2" s="1298"/>
      <c r="G2" s="1298"/>
      <c r="H2" s="1298"/>
      <c r="I2" s="1298"/>
      <c r="J2" s="1298"/>
      <c r="K2" s="26"/>
    </row>
    <row r="3" spans="1:11" s="24" customFormat="1" ht="27.75" customHeight="1">
      <c r="A3" s="1298" t="s">
        <v>13</v>
      </c>
      <c r="B3" s="1298"/>
      <c r="C3" s="1298"/>
      <c r="D3" s="1298"/>
      <c r="E3" s="1298"/>
      <c r="F3" s="1298"/>
      <c r="G3" s="1298"/>
      <c r="H3" s="1298"/>
      <c r="I3" s="1298"/>
      <c r="J3" s="1298"/>
      <c r="K3" s="26"/>
    </row>
    <row r="4" spans="1:11" s="24" customFormat="1" ht="15">
      <c r="A4" s="1043"/>
      <c r="B4" s="1043"/>
      <c r="C4" s="1096"/>
      <c r="D4" s="1096"/>
      <c r="E4" s="1043"/>
      <c r="F4" s="1043"/>
      <c r="G4" s="1043"/>
      <c r="H4" s="1096"/>
      <c r="I4" s="1300" t="s">
        <v>162</v>
      </c>
      <c r="J4" s="1300"/>
      <c r="K4" s="26"/>
    </row>
    <row r="5" spans="1:11" s="1131" customFormat="1" ht="12" thickBot="1">
      <c r="A5" s="1131" t="s">
        <v>171</v>
      </c>
      <c r="B5" s="1131" t="s">
        <v>172</v>
      </c>
      <c r="C5" s="1132" t="s">
        <v>173</v>
      </c>
      <c r="D5" s="1132" t="s">
        <v>174</v>
      </c>
      <c r="E5" s="1131" t="s">
        <v>175</v>
      </c>
      <c r="F5" s="1131" t="s">
        <v>176</v>
      </c>
      <c r="G5" s="1131" t="s">
        <v>177</v>
      </c>
      <c r="H5" s="1132" t="s">
        <v>40</v>
      </c>
      <c r="I5" s="1131" t="s">
        <v>41</v>
      </c>
      <c r="J5" s="1131" t="s">
        <v>803</v>
      </c>
      <c r="K5" s="1133"/>
    </row>
    <row r="6" spans="1:11" s="24" customFormat="1" ht="30">
      <c r="A6" s="1125"/>
      <c r="B6" s="1044" t="s">
        <v>814</v>
      </c>
      <c r="C6" s="1129" t="s">
        <v>281</v>
      </c>
      <c r="D6" s="1129" t="s">
        <v>283</v>
      </c>
      <c r="E6" s="1126" t="s">
        <v>284</v>
      </c>
      <c r="F6" s="1127"/>
      <c r="G6" s="1044" t="s">
        <v>815</v>
      </c>
      <c r="H6" s="1129" t="s">
        <v>281</v>
      </c>
      <c r="I6" s="1130" t="s">
        <v>283</v>
      </c>
      <c r="J6" s="1128" t="s">
        <v>284</v>
      </c>
      <c r="K6" s="26"/>
    </row>
    <row r="7" spans="1:10" ht="15" customHeight="1">
      <c r="A7" s="301" t="s">
        <v>731</v>
      </c>
      <c r="B7" s="5" t="s">
        <v>11</v>
      </c>
      <c r="C7" s="1097">
        <v>3622793</v>
      </c>
      <c r="D7" s="1097">
        <v>3935910</v>
      </c>
      <c r="E7" s="28">
        <f>'1.Onbe'!I8+'1.Onbe'!I16</f>
        <v>2124143</v>
      </c>
      <c r="F7" s="29" t="s">
        <v>731</v>
      </c>
      <c r="G7" s="5" t="s">
        <v>816</v>
      </c>
      <c r="H7" s="1097">
        <v>3073312</v>
      </c>
      <c r="I7" s="1110">
        <v>3313405</v>
      </c>
      <c r="J7" s="302">
        <f>'4.Inki'!J285+'5.Önk.műk.'!J606</f>
        <v>1659349</v>
      </c>
    </row>
    <row r="8" spans="1:10" ht="15" customHeight="1">
      <c r="A8" s="301" t="s">
        <v>732</v>
      </c>
      <c r="B8" s="5" t="s">
        <v>62</v>
      </c>
      <c r="C8" s="1097">
        <v>5485000</v>
      </c>
      <c r="D8" s="1097">
        <v>5485000</v>
      </c>
      <c r="E8" s="28">
        <f>'1.Onbe'!I17</f>
        <v>2872103</v>
      </c>
      <c r="F8" s="29" t="s">
        <v>732</v>
      </c>
      <c r="G8" s="5" t="s">
        <v>817</v>
      </c>
      <c r="H8" s="1097">
        <v>869842</v>
      </c>
      <c r="I8" s="1110">
        <v>898794</v>
      </c>
      <c r="J8" s="302">
        <f>'4.Inki'!K285+'5.Önk.műk.'!K606</f>
        <v>435682</v>
      </c>
    </row>
    <row r="9" spans="1:10" ht="15">
      <c r="A9" s="301" t="s">
        <v>733</v>
      </c>
      <c r="B9" s="3" t="s">
        <v>221</v>
      </c>
      <c r="C9" s="1098">
        <v>1325691</v>
      </c>
      <c r="D9" s="1098">
        <v>1339684</v>
      </c>
      <c r="E9" s="28">
        <f>'1.Onbe'!I31+'1.Onbe'!I35</f>
        <v>882719</v>
      </c>
      <c r="F9" s="29" t="s">
        <v>733</v>
      </c>
      <c r="G9" s="9" t="s">
        <v>818</v>
      </c>
      <c r="H9" s="1099">
        <v>5160266</v>
      </c>
      <c r="I9" s="1111">
        <v>5571406</v>
      </c>
      <c r="J9" s="302">
        <f>'4.Inki'!L285+'5.Önk.műk.'!L606</f>
        <v>2606305</v>
      </c>
    </row>
    <row r="10" spans="1:10" ht="15">
      <c r="A10" s="301" t="s">
        <v>734</v>
      </c>
      <c r="B10" s="9" t="s">
        <v>241</v>
      </c>
      <c r="C10" s="1099">
        <v>80000</v>
      </c>
      <c r="D10" s="1099">
        <v>84490</v>
      </c>
      <c r="E10" s="28">
        <f>'1.Onbe'!I36+'1.Onbe'!I37</f>
        <v>75531</v>
      </c>
      <c r="F10" s="30" t="s">
        <v>734</v>
      </c>
      <c r="G10" s="9" t="s">
        <v>222</v>
      </c>
      <c r="H10" s="1099">
        <v>276400</v>
      </c>
      <c r="I10" s="1111">
        <v>276400</v>
      </c>
      <c r="J10" s="302">
        <f>'4.Inki'!M285+'5.Önk.műk.'!M606</f>
        <v>96110</v>
      </c>
    </row>
    <row r="11" spans="1:10" ht="15">
      <c r="A11" s="301"/>
      <c r="B11" s="3"/>
      <c r="C11" s="1098"/>
      <c r="D11" s="1098"/>
      <c r="E11" s="28"/>
      <c r="F11" s="30" t="s">
        <v>736</v>
      </c>
      <c r="G11" s="62" t="s">
        <v>615</v>
      </c>
      <c r="H11" s="1112">
        <v>815969</v>
      </c>
      <c r="I11" s="1113">
        <v>1184902</v>
      </c>
      <c r="J11" s="303">
        <f>'4.Inki'!N285+'5.Önk.műk.'!N606</f>
        <v>587179</v>
      </c>
    </row>
    <row r="12" spans="1:10" ht="15">
      <c r="A12" s="301"/>
      <c r="B12" s="3"/>
      <c r="C12" s="1098"/>
      <c r="D12" s="1098"/>
      <c r="E12" s="28"/>
      <c r="F12" s="30" t="s">
        <v>737</v>
      </c>
      <c r="G12" s="62" t="s">
        <v>547</v>
      </c>
      <c r="H12" s="1112">
        <v>205000</v>
      </c>
      <c r="I12" s="1113">
        <v>145142</v>
      </c>
      <c r="J12" s="303"/>
    </row>
    <row r="13" spans="1:11" s="24" customFormat="1" ht="24.75" customHeight="1">
      <c r="A13" s="304"/>
      <c r="B13" s="32" t="s">
        <v>440</v>
      </c>
      <c r="C13" s="1095">
        <f>SUM(C7:C12)</f>
        <v>10513484</v>
      </c>
      <c r="D13" s="1095">
        <f>SUM(D7:D12)</f>
        <v>10845084</v>
      </c>
      <c r="E13" s="1091">
        <f>SUM(E7:E11)</f>
        <v>5954496</v>
      </c>
      <c r="F13" s="33"/>
      <c r="G13" s="32" t="s">
        <v>435</v>
      </c>
      <c r="H13" s="1095">
        <f>SUM(H7:H12)</f>
        <v>10400789</v>
      </c>
      <c r="I13" s="1095">
        <f>SUM(I7:I12)</f>
        <v>11390049</v>
      </c>
      <c r="J13" s="305">
        <f>SUM(J7:J12)</f>
        <v>5384625</v>
      </c>
      <c r="K13" s="26"/>
    </row>
    <row r="14" spans="1:11" ht="23.25" customHeight="1">
      <c r="A14" s="306"/>
      <c r="B14" s="6" t="s">
        <v>820</v>
      </c>
      <c r="C14" s="1100"/>
      <c r="D14" s="1100"/>
      <c r="E14" s="34"/>
      <c r="F14" s="35"/>
      <c r="G14" s="6" t="s">
        <v>821</v>
      </c>
      <c r="H14" s="1100"/>
      <c r="I14" s="1114"/>
      <c r="J14" s="307"/>
      <c r="K14" s="36"/>
    </row>
    <row r="15" spans="1:11" ht="15">
      <c r="A15" s="308" t="s">
        <v>731</v>
      </c>
      <c r="B15" s="31" t="s">
        <v>12</v>
      </c>
      <c r="C15" s="1097">
        <v>5640156</v>
      </c>
      <c r="D15" s="1097">
        <v>6811045</v>
      </c>
      <c r="E15" s="37">
        <f>'1.Onbe'!I39</f>
        <v>3455387</v>
      </c>
      <c r="F15" s="38" t="s">
        <v>731</v>
      </c>
      <c r="G15" s="31" t="s">
        <v>143</v>
      </c>
      <c r="H15" s="1097">
        <v>3111297</v>
      </c>
      <c r="I15" s="1110">
        <v>4640358</v>
      </c>
      <c r="J15" s="307">
        <f>'2.Onki'!I10+'2.Onki'!I26</f>
        <v>2506024</v>
      </c>
      <c r="K15" s="39"/>
    </row>
    <row r="16" spans="1:11" ht="15">
      <c r="A16" s="308" t="s">
        <v>732</v>
      </c>
      <c r="B16" s="31" t="s">
        <v>237</v>
      </c>
      <c r="C16" s="1097">
        <v>550000</v>
      </c>
      <c r="D16" s="1097">
        <v>550000</v>
      </c>
      <c r="E16" s="37">
        <f>'1.Onbe'!I45</f>
        <v>21944</v>
      </c>
      <c r="F16" s="38" t="s">
        <v>732</v>
      </c>
      <c r="G16" s="31" t="s">
        <v>144</v>
      </c>
      <c r="H16" s="1097">
        <v>223615</v>
      </c>
      <c r="I16" s="1110">
        <v>644560</v>
      </c>
      <c r="J16" s="307">
        <f>'2.Onki'!I11+'2.Onki'!I27</f>
        <v>148194</v>
      </c>
      <c r="K16" s="39"/>
    </row>
    <row r="17" spans="1:11" ht="15">
      <c r="A17" s="308" t="s">
        <v>733</v>
      </c>
      <c r="B17" s="5" t="s">
        <v>242</v>
      </c>
      <c r="C17" s="1097">
        <v>0</v>
      </c>
      <c r="D17" s="1097">
        <v>0</v>
      </c>
      <c r="E17" s="37">
        <f>'1.Onbe'!I51</f>
        <v>7000</v>
      </c>
      <c r="F17" s="38" t="s">
        <v>733</v>
      </c>
      <c r="G17" s="31" t="s">
        <v>751</v>
      </c>
      <c r="H17" s="1097">
        <v>1418800</v>
      </c>
      <c r="I17" s="1110">
        <v>1939463</v>
      </c>
      <c r="J17" s="307">
        <f>'2.Onki'!I28</f>
        <v>27613</v>
      </c>
      <c r="K17" s="39"/>
    </row>
    <row r="18" spans="1:11" ht="15">
      <c r="A18" s="308"/>
      <c r="C18" s="1097"/>
      <c r="D18" s="1097"/>
      <c r="E18" s="37"/>
      <c r="F18" s="38" t="s">
        <v>734</v>
      </c>
      <c r="G18" s="31" t="s">
        <v>548</v>
      </c>
      <c r="H18" s="1097">
        <v>1153579</v>
      </c>
      <c r="I18" s="1110">
        <v>263165</v>
      </c>
      <c r="J18" s="307"/>
      <c r="K18" s="39"/>
    </row>
    <row r="19" spans="1:11" s="24" customFormat="1" ht="24.75" customHeight="1" thickBot="1">
      <c r="A19" s="309"/>
      <c r="B19" s="40" t="s">
        <v>441</v>
      </c>
      <c r="C19" s="1101">
        <f>SUM(C15:C18)</f>
        <v>6190156</v>
      </c>
      <c r="D19" s="1101">
        <f>SUM(D15:D18)</f>
        <v>7361045</v>
      </c>
      <c r="E19" s="41">
        <f>SUM(E15:E17)</f>
        <v>3484331</v>
      </c>
      <c r="F19" s="42"/>
      <c r="G19" s="40" t="s">
        <v>436</v>
      </c>
      <c r="H19" s="1101">
        <f>SUM(H15:H18)</f>
        <v>5907291</v>
      </c>
      <c r="I19" s="1101">
        <f>SUM(I15:I18)</f>
        <v>7487546</v>
      </c>
      <c r="J19" s="310">
        <f>SUM(J15:J18)</f>
        <v>2681831</v>
      </c>
      <c r="K19" s="26"/>
    </row>
    <row r="20" spans="1:11" s="24" customFormat="1" ht="24.75" customHeight="1" thickBot="1" thickTop="1">
      <c r="A20" s="311"/>
      <c r="B20" s="1090" t="s">
        <v>244</v>
      </c>
      <c r="C20" s="1102">
        <f>SUM(C19,C13)</f>
        <v>16703640</v>
      </c>
      <c r="D20" s="1102">
        <f>SUM(D19,D13)</f>
        <v>18206129</v>
      </c>
      <c r="E20" s="1092">
        <f>E13+E19</f>
        <v>9438827</v>
      </c>
      <c r="F20" s="43"/>
      <c r="G20" s="1090" t="s">
        <v>437</v>
      </c>
      <c r="H20" s="1102">
        <f>SUM(H19,H13)</f>
        <v>16308080</v>
      </c>
      <c r="I20" s="1102">
        <f>SUM(I19,I13)</f>
        <v>18877595</v>
      </c>
      <c r="J20" s="312">
        <f>J13+J19</f>
        <v>8066456</v>
      </c>
      <c r="K20" s="26"/>
    </row>
    <row r="21" spans="1:11" s="24" customFormat="1" ht="24.75" customHeight="1" thickTop="1">
      <c r="A21" s="313"/>
      <c r="B21" s="6" t="s">
        <v>823</v>
      </c>
      <c r="C21" s="1100"/>
      <c r="D21" s="1100"/>
      <c r="E21" s="44"/>
      <c r="F21" s="45"/>
      <c r="G21" s="6" t="s">
        <v>824</v>
      </c>
      <c r="H21" s="1100"/>
      <c r="I21" s="1114"/>
      <c r="J21" s="314"/>
      <c r="K21" s="26"/>
    </row>
    <row r="22" spans="1:11" s="24" customFormat="1" ht="15">
      <c r="A22" s="315" t="s">
        <v>731</v>
      </c>
      <c r="B22" s="24" t="s">
        <v>827</v>
      </c>
      <c r="C22" s="1103">
        <v>0</v>
      </c>
      <c r="D22" s="1103">
        <v>0</v>
      </c>
      <c r="E22" s="44">
        <v>0</v>
      </c>
      <c r="F22" s="45" t="s">
        <v>731</v>
      </c>
      <c r="G22" s="24" t="s">
        <v>828</v>
      </c>
      <c r="H22" s="1103">
        <v>0</v>
      </c>
      <c r="I22" s="1115">
        <v>0</v>
      </c>
      <c r="J22" s="314">
        <v>0</v>
      </c>
      <c r="K22" s="26"/>
    </row>
    <row r="23" spans="1:11" s="24" customFormat="1" ht="15">
      <c r="A23" s="315" t="s">
        <v>732</v>
      </c>
      <c r="B23" s="24" t="s">
        <v>752</v>
      </c>
      <c r="C23" s="1103">
        <v>0</v>
      </c>
      <c r="D23" s="1103">
        <v>1067026</v>
      </c>
      <c r="E23" s="44">
        <f>'1.Onbe'!I60</f>
        <v>1048898</v>
      </c>
      <c r="F23" s="45"/>
      <c r="H23" s="1103"/>
      <c r="I23" s="1115"/>
      <c r="J23" s="314"/>
      <c r="K23" s="26"/>
    </row>
    <row r="24" spans="1:11" s="24" customFormat="1" ht="24.75" customHeight="1">
      <c r="A24" s="313"/>
      <c r="B24" s="6" t="s">
        <v>829</v>
      </c>
      <c r="C24" s="1100"/>
      <c r="D24" s="1100"/>
      <c r="E24" s="44"/>
      <c r="F24" s="45"/>
      <c r="G24" s="6" t="s">
        <v>830</v>
      </c>
      <c r="H24" s="1100"/>
      <c r="I24" s="1114"/>
      <c r="J24" s="314"/>
      <c r="K24" s="26"/>
    </row>
    <row r="25" spans="1:11" s="24" customFormat="1" ht="15">
      <c r="A25" s="315" t="s">
        <v>733</v>
      </c>
      <c r="B25" s="46" t="s">
        <v>825</v>
      </c>
      <c r="C25" s="1104">
        <v>1352433</v>
      </c>
      <c r="D25" s="1104">
        <v>1352433</v>
      </c>
      <c r="E25" s="44">
        <f>'1.Onbe'!I75+'1.Onbe'!I76</f>
        <v>213981</v>
      </c>
      <c r="F25" s="45" t="s">
        <v>732</v>
      </c>
      <c r="G25" s="46" t="s">
        <v>826</v>
      </c>
      <c r="H25" s="1104">
        <v>1747993</v>
      </c>
      <c r="I25" s="1116">
        <v>1747993</v>
      </c>
      <c r="J25" s="314">
        <v>1733964</v>
      </c>
      <c r="K25" s="26"/>
    </row>
    <row r="26" spans="1:11" s="24" customFormat="1" ht="15">
      <c r="A26" s="315" t="s">
        <v>734</v>
      </c>
      <c r="B26" s="24" t="s">
        <v>827</v>
      </c>
      <c r="C26" s="1103">
        <v>0</v>
      </c>
      <c r="D26" s="1103">
        <v>0</v>
      </c>
      <c r="E26" s="44">
        <v>0</v>
      </c>
      <c r="F26" s="45" t="s">
        <v>733</v>
      </c>
      <c r="G26" s="24" t="s">
        <v>828</v>
      </c>
      <c r="H26" s="1103">
        <v>0</v>
      </c>
      <c r="I26" s="1115">
        <v>0</v>
      </c>
      <c r="J26" s="314">
        <v>0</v>
      </c>
      <c r="K26" s="26"/>
    </row>
    <row r="27" spans="1:11" s="24" customFormat="1" ht="15">
      <c r="A27" s="315" t="s">
        <v>736</v>
      </c>
      <c r="B27" s="24" t="s">
        <v>752</v>
      </c>
      <c r="C27" s="1103">
        <v>0</v>
      </c>
      <c r="D27" s="1103">
        <v>0</v>
      </c>
      <c r="E27" s="44">
        <v>0</v>
      </c>
      <c r="F27" s="45"/>
      <c r="H27" s="1103"/>
      <c r="I27" s="1115"/>
      <c r="J27" s="314"/>
      <c r="K27" s="26"/>
    </row>
    <row r="28" spans="1:147" s="49" customFormat="1" ht="15" thickBot="1">
      <c r="A28" s="316"/>
      <c r="B28" s="47" t="s">
        <v>442</v>
      </c>
      <c r="C28" s="1105">
        <f>SUM(C22:C27)</f>
        <v>1352433</v>
      </c>
      <c r="D28" s="1105">
        <f>SUM(D22:D27)</f>
        <v>2419459</v>
      </c>
      <c r="E28" s="41">
        <f>SUM(E22:E27)</f>
        <v>1262879</v>
      </c>
      <c r="F28" s="48"/>
      <c r="G28" s="47" t="s">
        <v>438</v>
      </c>
      <c r="H28" s="1105">
        <f>SUM(H22:H26)</f>
        <v>1747993</v>
      </c>
      <c r="I28" s="1105">
        <f>SUM(I22:I26)</f>
        <v>1747993</v>
      </c>
      <c r="J28" s="318">
        <f>SUM(J21:J26)</f>
        <v>1733964</v>
      </c>
      <c r="K28" s="26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</row>
    <row r="29" spans="1:11" s="24" customFormat="1" ht="30" customHeight="1" thickBot="1" thickTop="1">
      <c r="A29" s="317"/>
      <c r="B29" s="47" t="s">
        <v>443</v>
      </c>
      <c r="C29" s="1108">
        <f>SUM(C25:C26,C22:C22,C19,C13)+C23</f>
        <v>18056073</v>
      </c>
      <c r="D29" s="1108">
        <f>SUM(D25:D26,D22:D22,D19,D13)+D23</f>
        <v>20625588</v>
      </c>
      <c r="E29" s="1109">
        <f>SUM(E25:E26,E22:E22,E19,E13)+E23</f>
        <v>10701706</v>
      </c>
      <c r="F29" s="50"/>
      <c r="G29" s="47" t="s">
        <v>439</v>
      </c>
      <c r="H29" s="1108">
        <f>SUM(H25:H26,H19,H22:H22,H13)</f>
        <v>18056073</v>
      </c>
      <c r="I29" s="1108">
        <f>SUM(I25:I26,I19,I22:I22,I13)</f>
        <v>20625588</v>
      </c>
      <c r="J29" s="1120">
        <f>SUM(J25:J26,J19,J22:J22,J13)</f>
        <v>9800420</v>
      </c>
      <c r="K29" s="26"/>
    </row>
    <row r="30" spans="1:11" s="24" customFormat="1" ht="15" thickTop="1">
      <c r="A30" s="319"/>
      <c r="B30" s="51" t="s">
        <v>908</v>
      </c>
      <c r="C30" s="1121">
        <f>C20-H20</f>
        <v>395560</v>
      </c>
      <c r="D30" s="1121">
        <f>D20-I20</f>
        <v>-671466</v>
      </c>
      <c r="E30" s="52">
        <f>E20-J20</f>
        <v>1372371</v>
      </c>
      <c r="F30" s="53"/>
      <c r="G30" s="54"/>
      <c r="H30" s="1117"/>
      <c r="I30" s="1118"/>
      <c r="J30" s="320"/>
      <c r="K30" s="26"/>
    </row>
    <row r="31" spans="1:11" s="24" customFormat="1" ht="15">
      <c r="A31" s="321"/>
      <c r="B31" s="55" t="s">
        <v>753</v>
      </c>
      <c r="C31" s="1122">
        <f>C30-H28</f>
        <v>-1352433</v>
      </c>
      <c r="D31" s="1122">
        <f>D30-I28</f>
        <v>-2419459</v>
      </c>
      <c r="E31" s="56">
        <f>E30-J28</f>
        <v>-361593</v>
      </c>
      <c r="F31" s="57"/>
      <c r="G31" s="55"/>
      <c r="H31" s="1106"/>
      <c r="I31" s="1119"/>
      <c r="J31" s="322"/>
      <c r="K31" s="26"/>
    </row>
    <row r="32" spans="1:10" ht="19.5" customHeight="1">
      <c r="A32" s="323"/>
      <c r="B32" s="5" t="s">
        <v>831</v>
      </c>
      <c r="C32" s="58">
        <f>C13/C20</f>
        <v>0.6294127507537279</v>
      </c>
      <c r="D32" s="58">
        <f>D13/D20</f>
        <v>0.5956831350585289</v>
      </c>
      <c r="E32" s="1093">
        <f>E13/E20</f>
        <v>0.6308512699724235</v>
      </c>
      <c r="F32" s="59"/>
      <c r="G32" s="5" t="s">
        <v>832</v>
      </c>
      <c r="H32" s="1123">
        <f>H13/H20</f>
        <v>0.6377690690749616</v>
      </c>
      <c r="I32" s="1123">
        <f>I13/I20</f>
        <v>0.6033633521642985</v>
      </c>
      <c r="J32" s="1124">
        <f>J13/J20</f>
        <v>0.6675329289591364</v>
      </c>
    </row>
    <row r="33" spans="1:10" ht="19.5" customHeight="1" thickBot="1">
      <c r="A33" s="324"/>
      <c r="B33" s="325" t="s">
        <v>833</v>
      </c>
      <c r="C33" s="326">
        <f>C19/C20</f>
        <v>0.37058724924627207</v>
      </c>
      <c r="D33" s="326">
        <f>D19/D20</f>
        <v>0.40431686494147107</v>
      </c>
      <c r="E33" s="1094">
        <f>E19/E20</f>
        <v>0.36914873002757653</v>
      </c>
      <c r="F33" s="327"/>
      <c r="G33" s="325" t="s">
        <v>834</v>
      </c>
      <c r="H33" s="326">
        <f>H19/H20</f>
        <v>0.3622309309250384</v>
      </c>
      <c r="I33" s="326">
        <f>I19/I20</f>
        <v>0.3966366478357015</v>
      </c>
      <c r="J33" s="328">
        <f>J19/J20</f>
        <v>0.33246707104086354</v>
      </c>
    </row>
    <row r="34" ht="15">
      <c r="G34" s="5" t="s">
        <v>428</v>
      </c>
    </row>
    <row r="35" ht="15">
      <c r="E35" s="4" t="s">
        <v>428</v>
      </c>
    </row>
  </sheetData>
  <sheetProtection/>
  <mergeCells count="4">
    <mergeCell ref="A2:J2"/>
    <mergeCell ref="A3:J3"/>
    <mergeCell ref="A1:B1"/>
    <mergeCell ref="I4:J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Gyimesi Zoltánné</cp:lastModifiedBy>
  <cp:lastPrinted>2014-09-03T05:54:14Z</cp:lastPrinted>
  <dcterms:created xsi:type="dcterms:W3CDTF">2011-11-09T10:58:30Z</dcterms:created>
  <dcterms:modified xsi:type="dcterms:W3CDTF">2014-09-03T09:29:06Z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